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vs452\Downloads\"/>
    </mc:Choice>
  </mc:AlternateContent>
  <bookViews>
    <workbookView xWindow="0" yWindow="0" windowWidth="15720" windowHeight="11115" activeTab="4"/>
  </bookViews>
  <sheets>
    <sheet name="Dataset" sheetId="1" r:id="rId1"/>
    <sheet name="Outcome by cat &amp; country" sheetId="4" r:id="rId2"/>
    <sheet name="Outcome by sub-cat &amp; country" sheetId="5" r:id="rId3"/>
    <sheet name="Outcome by date of creation" sheetId="6" r:id="rId4"/>
    <sheet name="Bonus" sheetId="7" r:id="rId5"/>
  </sheets>
  <calcPr calcId="162913"/>
  <pivotCaches>
    <pivotCache cacheId="14" r:id="rId6"/>
    <pivotCache cacheId="20" r:id="rId7"/>
    <pivotCache cacheId="2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5" i="7" l="1"/>
  <c r="D14" i="7"/>
  <c r="D13" i="7"/>
  <c r="D12" i="7"/>
  <c r="D11" i="7"/>
  <c r="D10" i="7"/>
  <c r="D9" i="7"/>
  <c r="D8" i="7"/>
  <c r="D7" i="7"/>
  <c r="D6" i="7"/>
  <c r="D5" i="7"/>
  <c r="C15" i="7"/>
  <c r="C14" i="7"/>
  <c r="C13" i="7"/>
  <c r="C12" i="7"/>
  <c r="C11" i="7"/>
  <c r="C10" i="7"/>
  <c r="C9" i="7"/>
  <c r="C8" i="7"/>
  <c r="C7" i="7"/>
  <c r="C6" i="7"/>
  <c r="C5" i="7"/>
  <c r="B13" i="7"/>
  <c r="B15" i="7"/>
  <c r="B11" i="7"/>
  <c r="B9" i="7"/>
  <c r="B7" i="7"/>
  <c r="B14" i="7"/>
  <c r="B12" i="7"/>
  <c r="B10" i="7"/>
  <c r="B8" i="7"/>
  <c r="B6" i="7"/>
  <c r="B5" i="7"/>
  <c r="D4" i="7"/>
  <c r="C4" i="7"/>
  <c r="B4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12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4" i="7" l="1"/>
  <c r="F4" i="7" s="1"/>
  <c r="E12" i="7"/>
  <c r="H12" i="7" s="1"/>
  <c r="E8" i="7"/>
  <c r="G8" i="7" s="1"/>
  <c r="E15" i="7"/>
  <c r="G15" i="7" s="1"/>
  <c r="E11" i="7"/>
  <c r="G11" i="7" s="1"/>
  <c r="E7" i="7"/>
  <c r="G7" i="7" s="1"/>
  <c r="E14" i="7"/>
  <c r="G14" i="7" s="1"/>
  <c r="E10" i="7"/>
  <c r="H10" i="7" s="1"/>
  <c r="E6" i="7"/>
  <c r="F6" i="7" s="1"/>
  <c r="E13" i="7"/>
  <c r="F13" i="7" s="1"/>
  <c r="E9" i="7"/>
  <c r="G9" i="7" s="1"/>
  <c r="E5" i="7"/>
  <c r="G5" i="7" s="1"/>
  <c r="H15" i="7" l="1"/>
  <c r="G10" i="7"/>
  <c r="F5" i="7"/>
  <c r="H6" i="7"/>
  <c r="F9" i="7"/>
  <c r="H5" i="7"/>
  <c r="F7" i="7"/>
  <c r="H8" i="7"/>
  <c r="F15" i="7"/>
  <c r="H11" i="7"/>
  <c r="G6" i="7"/>
  <c r="H9" i="7"/>
  <c r="G13" i="7"/>
  <c r="F10" i="7"/>
  <c r="G12" i="7"/>
  <c r="F8" i="7"/>
  <c r="F14" i="7"/>
  <c r="H7" i="7"/>
  <c r="F11" i="7"/>
  <c r="H14" i="7"/>
  <c r="H4" i="7"/>
  <c r="G4" i="7"/>
  <c r="F12" i="7"/>
  <c r="H13" i="7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<sst xmlns="http://schemas.openxmlformats.org/spreadsheetml/2006/main" count="33048" uniqueCount="8400">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</sst>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left"/>
    </xf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" fillId="0" borderId="0" xfId="0" applyFont="1"/>
    <xf numFmtId="2" fontId="1" fillId="0" borderId="0" xfId="0" applyNumberFormat="1" applyFont="1"/>
    <xf numFmtId="14" fontId="1" fillId="0" borderId="0" xfId="0" applyNumberFormat="1" applyFont="1"/>
    <xf numFmtId="14" fontId="2" fillId="0" borderId="0" xfId="0" applyNumberFormat="1" applyFont="1" applyAlignment="1">
      <alignment vertical="center"/>
    </xf>
    <xf numFmtId="14" fontId="0" fillId="0" borderId="0" xfId="0" applyNumberFormat="1"/>
    <xf numFmtId="0" fontId="0" fillId="0" borderId="0" xfId="0" applyFill="1"/>
    <xf numFmtId="2" fontId="0" fillId="0" borderId="0" xfId="0" applyNumberFormat="1" applyFill="1"/>
    <xf numFmtId="0" fontId="0" fillId="2" borderId="0" xfId="0" applyFill="1"/>
    <xf numFmtId="2" fontId="0" fillId="2" borderId="0" xfId="0" applyNumberFormat="1" applyFill="1"/>
  </cellXfs>
  <cellStyles count="1">
    <cellStyle name="Normal" xfId="0" builtinId="0"/>
  </cellStyles>
  <dxfs count="10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border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border>
        <left style="thin">
          <color theme="2"/>
        </left>
        <right style="thin">
          <color theme="2"/>
        </right>
        <top style="thin">
          <color theme="2"/>
        </top>
        <bottom style="thin">
          <color theme="2"/>
        </bottom>
        <vertical style="thin">
          <color theme="2"/>
        </vertical>
        <horizontal style="thin">
          <color theme="2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0343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cat &amp; country!PivotTable4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tx2"/>
          </a:solidFill>
          <a:ln>
            <a:noFill/>
          </a:ln>
          <a:effectLst/>
        </c:spPr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 &amp; country'!$B$3:$B$4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cat &amp;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 &amp; country'!$B$5:$B$14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1-43AD-B96F-39CF846F2E95}"/>
            </c:ext>
          </c:extLst>
        </c:ser>
        <c:ser>
          <c:idx val="1"/>
          <c:order val="1"/>
          <c:tx>
            <c:strRef>
              <c:f>'Outcome by cat &amp;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 &amp;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 &amp;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11-43AD-B96F-39CF846F2E95}"/>
            </c:ext>
          </c:extLst>
        </c:ser>
        <c:ser>
          <c:idx val="2"/>
          <c:order val="2"/>
          <c:tx>
            <c:strRef>
              <c:f>'Outcome by cat &amp; country'!$D$3:$D$4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 &amp;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 &amp; country'!$D$5:$D$14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11-43AD-B96F-39CF846F2E95}"/>
            </c:ext>
          </c:extLst>
        </c:ser>
        <c:ser>
          <c:idx val="3"/>
          <c:order val="3"/>
          <c:tx>
            <c:strRef>
              <c:f>'Outcome by cat &amp; country'!$E$3:$E$4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'Outcome by cat &amp;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 &amp; country'!$E$5:$E$14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11-43AD-B96F-39CF846F2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9713968"/>
        <c:axId val="1069716464"/>
      </c:barChart>
      <c:catAx>
        <c:axId val="106971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716464"/>
        <c:crosses val="autoZero"/>
        <c:auto val="1"/>
        <c:lblAlgn val="ctr"/>
        <c:lblOffset val="100"/>
        <c:noMultiLvlLbl val="0"/>
      </c:catAx>
      <c:valAx>
        <c:axId val="106971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71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sub-cat &amp; country!PivotTable5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 &amp; 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 &amp;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 &amp; country'!$B$6:$B$47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9D-42B1-B1F3-14AE514FCBA0}"/>
            </c:ext>
          </c:extLst>
        </c:ser>
        <c:ser>
          <c:idx val="1"/>
          <c:order val="1"/>
          <c:tx>
            <c:strRef>
              <c:f>'Outcome by sub-cat &amp;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 &amp;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 &amp;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9D-42B1-B1F3-14AE514FCBA0}"/>
            </c:ext>
          </c:extLst>
        </c:ser>
        <c:ser>
          <c:idx val="2"/>
          <c:order val="2"/>
          <c:tx>
            <c:strRef>
              <c:f>'Outcome by sub-cat &amp; country'!$D$4:$D$5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 &amp;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 &amp; country'!$D$6:$D$47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9D-42B1-B1F3-14AE514FCBA0}"/>
            </c:ext>
          </c:extLst>
        </c:ser>
        <c:ser>
          <c:idx val="3"/>
          <c:order val="3"/>
          <c:tx>
            <c:strRef>
              <c:f>'Outcome by sub-cat &amp; country'!$E$4:$E$5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 &amp;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 &amp; country'!$E$6:$E$47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9D-42B1-B1F3-14AE514FC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8576016"/>
        <c:axId val="1068575184"/>
      </c:barChart>
      <c:catAx>
        <c:axId val="106857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575184"/>
        <c:crosses val="autoZero"/>
        <c:auto val="1"/>
        <c:lblAlgn val="ctr"/>
        <c:lblOffset val="100"/>
        <c:noMultiLvlLbl val="0"/>
      </c:catAx>
      <c:valAx>
        <c:axId val="106857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857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date of creation!PivotTable6</c:name>
    <c:fmtId val="1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of creation'!$B$4:$B$5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by 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of creation'!$B$6:$B$18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8-4056-85CE-64C90D46EC5B}"/>
            </c:ext>
          </c:extLst>
        </c:ser>
        <c:ser>
          <c:idx val="1"/>
          <c:order val="1"/>
          <c:tx>
            <c:strRef>
              <c:f>'Outcome by date of creation'!$C$4:$C$5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of creation'!$C$6:$C$18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8-4056-85CE-64C90D46EC5B}"/>
            </c:ext>
          </c:extLst>
        </c:ser>
        <c:ser>
          <c:idx val="2"/>
          <c:order val="2"/>
          <c:tx>
            <c:strRef>
              <c:f>'Outcome by date of creation'!$D$4:$D$5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date of creation'!$A$6:$A$18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of creation'!$D$6:$D$18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8-4056-85CE-64C90D46E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6535504"/>
        <c:axId val="1526533008"/>
      </c:lineChart>
      <c:catAx>
        <c:axId val="152653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533008"/>
        <c:crosses val="autoZero"/>
        <c:auto val="1"/>
        <c:lblAlgn val="ctr"/>
        <c:lblOffset val="100"/>
        <c:noMultiLvlLbl val="0"/>
      </c:catAx>
      <c:valAx>
        <c:axId val="152653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53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Bonus!$F$4:$F$15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F-46D0-9976-3347A66D55C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Bonus!$G$4:$G$15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F-46D0-9976-3347A66D55C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Bonus!$H$4:$H$15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0F-46D0-9976-3347A66D5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3750656"/>
        <c:axId val="1673753984"/>
      </c:lineChart>
      <c:catAx>
        <c:axId val="167375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753984"/>
        <c:crosses val="autoZero"/>
        <c:auto val="1"/>
        <c:lblAlgn val="ctr"/>
        <c:lblOffset val="100"/>
        <c:noMultiLvlLbl val="0"/>
      </c:catAx>
      <c:valAx>
        <c:axId val="167375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75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352424</xdr:colOff>
      <xdr:row>0</xdr:row>
      <xdr:rowOff>66674</xdr:rowOff>
    </xdr:from>
    <xdr:to>
      <xdr:col>15</xdr:col>
      <xdr:colOff>628649</xdr:colOff>
      <xdr:row>24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</xdr:colOff>
      <xdr:row>1</xdr:row>
      <xdr:rowOff>180974</xdr:rowOff>
    </xdr:from>
    <xdr:to>
      <xdr:col>22</xdr:col>
      <xdr:colOff>361949</xdr:colOff>
      <xdr:row>39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733423</xdr:colOff>
      <xdr:row>1</xdr:row>
      <xdr:rowOff>0</xdr:rowOff>
    </xdr:from>
    <xdr:to>
      <xdr:col>16</xdr:col>
      <xdr:colOff>28574</xdr:colOff>
      <xdr:row>22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352424</xdr:colOff>
      <xdr:row>16</xdr:row>
      <xdr:rowOff>142874</xdr:rowOff>
    </xdr:from>
    <xdr:to>
      <xdr:col>7</xdr:col>
      <xdr:colOff>1247775</xdr:colOff>
      <xdr:row>42</xdr:row>
      <xdr:rowOff>19049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smine V. Stephens" refreshedDate="43503.412385532407" createdVersion="6" refreshedVersion="6" minRefreshableVersion="3" recordCount="4115">
  <cacheSource type="worksheet">
    <worksheetSource ref="F1:R1048576" sheet="Dataset"/>
  </cacheSource>
  <cacheFields count="13"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smine V. Stephens" refreshedDate="43503.431169328702" createdVersion="6" refreshedVersion="6" minRefreshableVersion="3" recordCount="4115">
  <cacheSource type="worksheet">
    <worksheetSource ref="D1:R1048576" sheet="Dataset"/>
  </cacheSource>
  <cacheFields count="15"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asmine V. Stephens" refreshedDate="43503.494271296295" createdVersion="6" refreshedVersion="6" minRefreshableVersion="3" recordCount="4115">
  <cacheSource type="worksheet">
    <worksheetSource ref="C1:T1048576" sheet="Dataset"/>
  </cacheSource>
  <cacheFields count="20"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19" base="16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3:26:00" maxDate="2017-05-03T13:12:00"/>
    </cacheField>
    <cacheField name="Quarters" numFmtId="0" databaseField="0">
      <fieldGroup base="16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x v="0"/>
    <x v="0"/>
    <s v="USD"/>
    <n v="1476094907"/>
    <n v="1470910907"/>
    <b v="0"/>
    <n v="0"/>
    <b v="0"/>
    <s v="film &amp; video/science fiction"/>
    <n v="0"/>
    <n v="0"/>
    <x v="0"/>
    <s v="science fiction"/>
  </r>
  <r>
    <x v="0"/>
    <x v="0"/>
    <s v="USD"/>
    <n v="1431728242"/>
    <n v="1429568242"/>
    <b v="0"/>
    <n v="0"/>
    <b v="0"/>
    <s v="film &amp; video/science fiction"/>
    <n v="0"/>
    <n v="0"/>
    <x v="0"/>
    <s v="science fiction"/>
  </r>
  <r>
    <x v="0"/>
    <x v="0"/>
    <s v="USD"/>
    <n v="1414708183"/>
    <n v="1409524183"/>
    <b v="0"/>
    <n v="0"/>
    <b v="0"/>
    <s v="film &amp; video/science fiction"/>
    <n v="0"/>
    <n v="0"/>
    <x v="0"/>
    <s v="science fiction"/>
  </r>
  <r>
    <x v="0"/>
    <x v="1"/>
    <s v="GBP"/>
    <n v="1402949760"/>
    <n v="1400536692"/>
    <b v="0"/>
    <n v="0"/>
    <b v="0"/>
    <s v="film &amp; video/science fiction"/>
    <n v="0"/>
    <n v="0"/>
    <x v="0"/>
    <s v="science fiction"/>
  </r>
  <r>
    <x v="0"/>
    <x v="0"/>
    <s v="USD"/>
    <n v="1467763200"/>
    <n v="1466453161"/>
    <b v="0"/>
    <n v="0"/>
    <b v="0"/>
    <s v="film &amp; video/science fiction"/>
    <n v="0"/>
    <n v="0"/>
    <x v="0"/>
    <s v="science fiction"/>
  </r>
  <r>
    <x v="0"/>
    <x v="0"/>
    <s v="USD"/>
    <n v="1464715860"/>
    <n v="1462130584"/>
    <b v="0"/>
    <n v="0"/>
    <b v="0"/>
    <s v="film &amp; video/science fiction"/>
    <n v="0"/>
    <n v="0"/>
    <x v="0"/>
    <s v="science fiction"/>
  </r>
  <r>
    <x v="0"/>
    <x v="0"/>
    <s v="USD"/>
    <n v="1441386000"/>
    <n v="1438811418"/>
    <b v="0"/>
    <n v="0"/>
    <b v="0"/>
    <s v="film &amp; video/science fiction"/>
    <n v="0"/>
    <n v="0"/>
    <x v="0"/>
    <s v="science fiction"/>
  </r>
  <r>
    <x v="0"/>
    <x v="0"/>
    <s v="USD"/>
    <n v="1431771360"/>
    <n v="1427968234"/>
    <b v="0"/>
    <n v="0"/>
    <b v="0"/>
    <s v="film &amp; video/science fiction"/>
    <n v="0"/>
    <n v="0"/>
    <x v="0"/>
    <s v="science fiction"/>
  </r>
  <r>
    <x v="0"/>
    <x v="2"/>
    <s v="DKK"/>
    <n v="1444657593"/>
    <n v="1440337593"/>
    <b v="0"/>
    <n v="0"/>
    <b v="0"/>
    <s v="film &amp; video/science fiction"/>
    <n v="0"/>
    <n v="0"/>
    <x v="0"/>
    <s v="science fiction"/>
  </r>
  <r>
    <x v="0"/>
    <x v="0"/>
    <s v="USD"/>
    <n v="1426823132"/>
    <n v="1424234732"/>
    <b v="0"/>
    <n v="0"/>
    <b v="0"/>
    <s v="film &amp; video/science fiction"/>
    <n v="0"/>
    <n v="0"/>
    <x v="0"/>
    <s v="science fiction"/>
  </r>
  <r>
    <x v="0"/>
    <x v="3"/>
    <s v="AUD"/>
    <n v="1472882100"/>
    <n v="1467941542"/>
    <b v="0"/>
    <n v="0"/>
    <b v="0"/>
    <s v="film &amp; video/science fiction"/>
    <n v="0"/>
    <n v="0"/>
    <x v="0"/>
    <s v="science fiction"/>
  </r>
  <r>
    <x v="0"/>
    <x v="1"/>
    <s v="GBP"/>
    <n v="1420741080"/>
    <n v="1417026340"/>
    <b v="0"/>
    <n v="0"/>
    <b v="0"/>
    <s v="film &amp; video/science fiction"/>
    <n v="0"/>
    <n v="0"/>
    <x v="0"/>
    <s v="science fiction"/>
  </r>
  <r>
    <x v="0"/>
    <x v="0"/>
    <s v="USD"/>
    <n v="1413942628"/>
    <n v="1411350628"/>
    <b v="0"/>
    <n v="0"/>
    <b v="0"/>
    <s v="film &amp; video/science fiction"/>
    <n v="0"/>
    <n v="0"/>
    <x v="0"/>
    <s v="science fiction"/>
  </r>
  <r>
    <x v="1"/>
    <x v="0"/>
    <s v="USD"/>
    <n v="1439675691"/>
    <n v="1434491691"/>
    <b v="0"/>
    <n v="0"/>
    <b v="0"/>
    <s v="film &amp; video/drama"/>
    <n v="0"/>
    <n v="0"/>
    <x v="0"/>
    <s v="drama"/>
  </r>
  <r>
    <x v="1"/>
    <x v="0"/>
    <s v="USD"/>
    <n v="1443657600"/>
    <n v="1440716654"/>
    <b v="0"/>
    <n v="0"/>
    <b v="0"/>
    <s v="film &amp; video/drama"/>
    <n v="0"/>
    <n v="0"/>
    <x v="0"/>
    <s v="drama"/>
  </r>
  <r>
    <x v="1"/>
    <x v="1"/>
    <s v="GBP"/>
    <n v="1452613724"/>
    <n v="1450021724"/>
    <b v="0"/>
    <n v="0"/>
    <b v="0"/>
    <s v="film &amp; video/drama"/>
    <n v="0"/>
    <n v="0"/>
    <x v="0"/>
    <s v="drama"/>
  </r>
  <r>
    <x v="1"/>
    <x v="0"/>
    <s v="USD"/>
    <n v="1426753723"/>
    <n v="1423733323"/>
    <b v="0"/>
    <n v="0"/>
    <b v="0"/>
    <s v="film &amp; video/drama"/>
    <n v="0"/>
    <n v="0"/>
    <x v="0"/>
    <s v="drama"/>
  </r>
  <r>
    <x v="1"/>
    <x v="1"/>
    <s v="GBP"/>
    <n v="1425131108"/>
    <n v="1422539108"/>
    <b v="0"/>
    <n v="0"/>
    <b v="0"/>
    <s v="film &amp; video/drama"/>
    <n v="0"/>
    <n v="0"/>
    <x v="0"/>
    <s v="drama"/>
  </r>
  <r>
    <x v="1"/>
    <x v="4"/>
    <s v="EUR"/>
    <n v="1431108776"/>
    <n v="1425924776"/>
    <b v="0"/>
    <n v="0"/>
    <b v="0"/>
    <s v="film &amp; video/drama"/>
    <n v="0"/>
    <n v="0"/>
    <x v="0"/>
    <s v="drama"/>
  </r>
  <r>
    <x v="1"/>
    <x v="0"/>
    <s v="USD"/>
    <n v="1438803999"/>
    <n v="1436211999"/>
    <b v="0"/>
    <n v="0"/>
    <b v="0"/>
    <s v="film &amp; video/drama"/>
    <n v="0"/>
    <n v="0"/>
    <x v="0"/>
    <s v="drama"/>
  </r>
  <r>
    <x v="1"/>
    <x v="5"/>
    <s v="EUR"/>
    <n v="1448582145"/>
    <n v="1445986545"/>
    <b v="0"/>
    <n v="0"/>
    <b v="0"/>
    <s v="film &amp; video/drama"/>
    <n v="0"/>
    <n v="0"/>
    <x v="0"/>
    <s v="drama"/>
  </r>
  <r>
    <x v="1"/>
    <x v="0"/>
    <s v="USD"/>
    <n v="1483748232"/>
    <n v="1481156232"/>
    <b v="0"/>
    <n v="0"/>
    <b v="0"/>
    <s v="film &amp; video/drama"/>
    <n v="0"/>
    <n v="0"/>
    <x v="0"/>
    <s v="drama"/>
  </r>
  <r>
    <x v="1"/>
    <x v="0"/>
    <s v="USD"/>
    <n v="1488571200"/>
    <n v="1485977434"/>
    <b v="0"/>
    <n v="0"/>
    <b v="0"/>
    <s v="film &amp; video/drama"/>
    <n v="0"/>
    <n v="0"/>
    <x v="0"/>
    <s v="drama"/>
  </r>
  <r>
    <x v="1"/>
    <x v="0"/>
    <s v="USD"/>
    <n v="1409891015"/>
    <n v="1407299015"/>
    <b v="0"/>
    <n v="0"/>
    <b v="0"/>
    <s v="film &amp; video/drama"/>
    <n v="0"/>
    <n v="0"/>
    <x v="0"/>
    <s v="drama"/>
  </r>
  <r>
    <x v="1"/>
    <x v="1"/>
    <s v="GBP"/>
    <n v="1417217166"/>
    <n v="1412029566"/>
    <b v="0"/>
    <n v="0"/>
    <b v="0"/>
    <s v="film &amp; video/drama"/>
    <n v="0"/>
    <n v="0"/>
    <x v="0"/>
    <s v="drama"/>
  </r>
  <r>
    <x v="1"/>
    <x v="0"/>
    <s v="USD"/>
    <n v="1436544332"/>
    <n v="1431360332"/>
    <b v="0"/>
    <n v="0"/>
    <b v="0"/>
    <s v="film &amp; video/drama"/>
    <n v="0"/>
    <n v="0"/>
    <x v="0"/>
    <s v="drama"/>
  </r>
  <r>
    <x v="1"/>
    <x v="0"/>
    <s v="USD"/>
    <n v="1472698702"/>
    <n v="1470106702"/>
    <b v="0"/>
    <n v="0"/>
    <b v="0"/>
    <s v="film &amp; video/drama"/>
    <n v="0"/>
    <n v="0"/>
    <x v="0"/>
    <s v="drama"/>
  </r>
  <r>
    <x v="1"/>
    <x v="0"/>
    <s v="USD"/>
    <n v="1444337940"/>
    <n v="1441750564"/>
    <b v="0"/>
    <n v="0"/>
    <b v="0"/>
    <s v="film &amp; video/drama"/>
    <n v="0"/>
    <n v="0"/>
    <x v="0"/>
    <s v="drama"/>
  </r>
  <r>
    <x v="1"/>
    <x v="0"/>
    <s v="USD"/>
    <n v="1470441983"/>
    <n v="1468627583"/>
    <b v="0"/>
    <n v="0"/>
    <b v="0"/>
    <s v="film &amp; video/drama"/>
    <n v="0"/>
    <n v="0"/>
    <x v="0"/>
    <s v="drama"/>
  </r>
  <r>
    <x v="1"/>
    <x v="3"/>
    <s v="AUD"/>
    <n v="1418719967"/>
    <n v="1416127967"/>
    <b v="0"/>
    <n v="0"/>
    <b v="0"/>
    <s v="film &amp; video/drama"/>
    <n v="0"/>
    <n v="0"/>
    <x v="0"/>
    <s v="drama"/>
  </r>
  <r>
    <x v="1"/>
    <x v="0"/>
    <s v="USD"/>
    <n v="1436566135"/>
    <n v="1433974135"/>
    <b v="0"/>
    <n v="0"/>
    <b v="0"/>
    <s v="film &amp; video/drama"/>
    <n v="0"/>
    <n v="0"/>
    <x v="0"/>
    <s v="drama"/>
  </r>
  <r>
    <x v="1"/>
    <x v="0"/>
    <s v="USD"/>
    <n v="1427569564"/>
    <n v="1422389164"/>
    <b v="0"/>
    <n v="0"/>
    <b v="0"/>
    <s v="film &amp; video/drama"/>
    <n v="0"/>
    <n v="0"/>
    <x v="0"/>
    <s v="drama"/>
  </r>
  <r>
    <x v="1"/>
    <x v="0"/>
    <s v="USD"/>
    <n v="1463879100"/>
    <n v="1461287350"/>
    <b v="0"/>
    <n v="0"/>
    <b v="0"/>
    <s v="film &amp; video/drama"/>
    <n v="0"/>
    <n v="0"/>
    <x v="0"/>
    <s v="drama"/>
  </r>
  <r>
    <x v="1"/>
    <x v="3"/>
    <s v="AUD"/>
    <n v="1436506726"/>
    <n v="1431322726"/>
    <b v="0"/>
    <n v="0"/>
    <b v="0"/>
    <s v="film &amp; video/drama"/>
    <n v="0"/>
    <n v="0"/>
    <x v="0"/>
    <s v="drama"/>
  </r>
  <r>
    <x v="1"/>
    <x v="0"/>
    <s v="USD"/>
    <n v="1460153054"/>
    <n v="1457564654"/>
    <b v="0"/>
    <n v="0"/>
    <b v="0"/>
    <s v="film &amp; video/drama"/>
    <n v="0"/>
    <n v="0"/>
    <x v="0"/>
    <s v="drama"/>
  </r>
  <r>
    <x v="1"/>
    <x v="0"/>
    <s v="USD"/>
    <n v="1436477241"/>
    <n v="1433885241"/>
    <b v="0"/>
    <n v="0"/>
    <b v="0"/>
    <s v="film &amp; video/drama"/>
    <n v="0"/>
    <n v="0"/>
    <x v="0"/>
    <s v="drama"/>
  </r>
  <r>
    <x v="1"/>
    <x v="1"/>
    <s v="GBP"/>
    <n v="1433176105"/>
    <n v="1427992105"/>
    <b v="0"/>
    <n v="0"/>
    <b v="0"/>
    <s v="film &amp; video/drama"/>
    <n v="0"/>
    <n v="0"/>
    <x v="0"/>
    <s v="drama"/>
  </r>
  <r>
    <x v="1"/>
    <x v="6"/>
    <s v="EUR"/>
    <n v="1455402297"/>
    <n v="1452810297"/>
    <b v="0"/>
    <n v="0"/>
    <b v="0"/>
    <s v="film &amp; video/drama"/>
    <n v="0"/>
    <n v="0"/>
    <x v="0"/>
    <s v="drama"/>
  </r>
  <r>
    <x v="1"/>
    <x v="0"/>
    <s v="USD"/>
    <n v="1451775651"/>
    <n v="1449183651"/>
    <b v="0"/>
    <n v="0"/>
    <b v="0"/>
    <s v="film &amp; video/drama"/>
    <n v="0"/>
    <n v="0"/>
    <x v="0"/>
    <s v="drama"/>
  </r>
  <r>
    <x v="1"/>
    <x v="0"/>
    <s v="USD"/>
    <n v="1475185972"/>
    <n v="1472593972"/>
    <b v="0"/>
    <n v="0"/>
    <b v="0"/>
    <s v="film &amp; video/drama"/>
    <n v="0"/>
    <n v="0"/>
    <x v="0"/>
    <s v="drama"/>
  </r>
  <r>
    <x v="1"/>
    <x v="0"/>
    <s v="USD"/>
    <n v="1436478497"/>
    <n v="1433886497"/>
    <b v="0"/>
    <n v="0"/>
    <b v="0"/>
    <s v="film &amp; video/drama"/>
    <n v="0"/>
    <n v="0"/>
    <x v="0"/>
    <s v="drama"/>
  </r>
  <r>
    <x v="1"/>
    <x v="0"/>
    <s v="USD"/>
    <n v="1451952000"/>
    <n v="1447380099"/>
    <b v="0"/>
    <n v="0"/>
    <b v="0"/>
    <s v="film &amp; video/drama"/>
    <n v="0"/>
    <n v="0"/>
    <x v="0"/>
    <s v="drama"/>
  </r>
  <r>
    <x v="1"/>
    <x v="0"/>
    <s v="USD"/>
    <n v="1483088400"/>
    <n v="1481324760"/>
    <b v="0"/>
    <n v="0"/>
    <b v="0"/>
    <s v="film &amp; video/drama"/>
    <n v="0"/>
    <n v="0"/>
    <x v="0"/>
    <s v="drama"/>
  </r>
  <r>
    <x v="1"/>
    <x v="0"/>
    <s v="USD"/>
    <n v="1445540340"/>
    <n v="1444340940"/>
    <b v="0"/>
    <n v="0"/>
    <b v="0"/>
    <s v="film &amp; video/animation"/>
    <n v="0"/>
    <n v="0"/>
    <x v="0"/>
    <s v="animation"/>
  </r>
  <r>
    <x v="1"/>
    <x v="0"/>
    <s v="USD"/>
    <n v="1259297940"/>
    <n v="1252964282"/>
    <b v="0"/>
    <n v="0"/>
    <b v="0"/>
    <s v="film &amp; video/animation"/>
    <n v="0"/>
    <n v="0"/>
    <x v="0"/>
    <s v="animation"/>
  </r>
  <r>
    <x v="1"/>
    <x v="0"/>
    <s v="USD"/>
    <n v="1444576022"/>
    <n v="1439392022"/>
    <b v="0"/>
    <n v="0"/>
    <b v="0"/>
    <s v="film &amp; video/animation"/>
    <n v="0"/>
    <n v="0"/>
    <x v="0"/>
    <s v="animation"/>
  </r>
  <r>
    <x v="1"/>
    <x v="0"/>
    <s v="USD"/>
    <n v="1375260113"/>
    <n v="1372668113"/>
    <b v="0"/>
    <n v="0"/>
    <b v="0"/>
    <s v="film &amp; video/animation"/>
    <n v="0"/>
    <n v="0"/>
    <x v="0"/>
    <s v="animation"/>
  </r>
  <r>
    <x v="1"/>
    <x v="7"/>
    <s v="CAD"/>
    <n v="1475912326"/>
    <n v="1470728326"/>
    <b v="0"/>
    <n v="0"/>
    <b v="0"/>
    <s v="film &amp; video/animation"/>
    <n v="0"/>
    <n v="0"/>
    <x v="0"/>
    <s v="animation"/>
  </r>
  <r>
    <x v="1"/>
    <x v="0"/>
    <s v="USD"/>
    <n v="1413569818"/>
    <n v="1412705818"/>
    <b v="0"/>
    <n v="0"/>
    <b v="0"/>
    <s v="film &amp; video/animation"/>
    <n v="0"/>
    <n v="0"/>
    <x v="0"/>
    <s v="animation"/>
  </r>
  <r>
    <x v="1"/>
    <x v="1"/>
    <s v="GBP"/>
    <n v="1383418996"/>
    <n v="1380826996"/>
    <b v="0"/>
    <n v="0"/>
    <b v="0"/>
    <s v="film &amp; video/animation"/>
    <n v="0"/>
    <n v="0"/>
    <x v="0"/>
    <s v="animation"/>
  </r>
  <r>
    <x v="1"/>
    <x v="0"/>
    <s v="USD"/>
    <n v="1390669791"/>
    <n v="1388077791"/>
    <b v="0"/>
    <n v="0"/>
    <b v="0"/>
    <s v="film &amp; video/animation"/>
    <n v="0"/>
    <n v="0"/>
    <x v="0"/>
    <s v="animation"/>
  </r>
  <r>
    <x v="1"/>
    <x v="7"/>
    <s v="CAD"/>
    <n v="1408213512"/>
    <n v="1405621512"/>
    <b v="0"/>
    <n v="0"/>
    <b v="0"/>
    <s v="film &amp; video/animation"/>
    <n v="0"/>
    <n v="0"/>
    <x v="0"/>
    <s v="animation"/>
  </r>
  <r>
    <x v="1"/>
    <x v="1"/>
    <s v="GBP"/>
    <n v="1370204367"/>
    <n v="1368476367"/>
    <b v="0"/>
    <n v="0"/>
    <b v="0"/>
    <s v="film &amp; video/animation"/>
    <n v="0"/>
    <n v="0"/>
    <x v="0"/>
    <s v="animation"/>
  </r>
  <r>
    <x v="1"/>
    <x v="0"/>
    <s v="USD"/>
    <n v="1312945341"/>
    <n v="1307761341"/>
    <b v="0"/>
    <n v="0"/>
    <b v="0"/>
    <s v="film &amp; video/animation"/>
    <n v="0"/>
    <n v="0"/>
    <x v="0"/>
    <s v="animation"/>
  </r>
  <r>
    <x v="1"/>
    <x v="0"/>
    <s v="USD"/>
    <n v="1341978665"/>
    <n v="1336795283"/>
    <b v="0"/>
    <n v="0"/>
    <b v="0"/>
    <s v="film &amp; video/animation"/>
    <n v="0"/>
    <n v="0"/>
    <x v="0"/>
    <s v="animation"/>
  </r>
  <r>
    <x v="1"/>
    <x v="1"/>
    <s v="GBP"/>
    <n v="1409960724"/>
    <n v="1404776724"/>
    <b v="0"/>
    <n v="0"/>
    <b v="0"/>
    <s v="film &amp; video/animation"/>
    <n v="0"/>
    <n v="0"/>
    <x v="0"/>
    <s v="animation"/>
  </r>
  <r>
    <x v="1"/>
    <x v="0"/>
    <s v="USD"/>
    <n v="1430877843"/>
    <n v="1428285843"/>
    <b v="0"/>
    <n v="0"/>
    <b v="0"/>
    <s v="film &amp; video/animation"/>
    <n v="0"/>
    <n v="0"/>
    <x v="0"/>
    <s v="animation"/>
  </r>
  <r>
    <x v="1"/>
    <x v="0"/>
    <s v="USD"/>
    <n v="1337371334"/>
    <n v="1332187334"/>
    <b v="0"/>
    <n v="0"/>
    <b v="0"/>
    <s v="film &amp; video/animation"/>
    <n v="0"/>
    <n v="0"/>
    <x v="0"/>
    <s v="animation"/>
  </r>
  <r>
    <x v="1"/>
    <x v="0"/>
    <s v="USD"/>
    <n v="1427921509"/>
    <n v="1425333109"/>
    <b v="0"/>
    <n v="0"/>
    <b v="0"/>
    <s v="film &amp; video/animation"/>
    <n v="0"/>
    <n v="0"/>
    <x v="0"/>
    <s v="animation"/>
  </r>
  <r>
    <x v="1"/>
    <x v="7"/>
    <s v="CAD"/>
    <n v="1482678994"/>
    <n v="1477491394"/>
    <b v="0"/>
    <n v="0"/>
    <b v="0"/>
    <s v="film &amp; video/animation"/>
    <n v="0"/>
    <n v="0"/>
    <x v="0"/>
    <s v="animation"/>
  </r>
  <r>
    <x v="1"/>
    <x v="0"/>
    <s v="USD"/>
    <n v="1483924700"/>
    <n v="1481332700"/>
    <b v="0"/>
    <n v="0"/>
    <b v="0"/>
    <s v="film &amp; video/animation"/>
    <n v="0"/>
    <n v="0"/>
    <x v="0"/>
    <s v="animation"/>
  </r>
  <r>
    <x v="1"/>
    <x v="0"/>
    <s v="USD"/>
    <n v="1345677285"/>
    <n v="1343085285"/>
    <b v="0"/>
    <n v="0"/>
    <b v="0"/>
    <s v="film &amp; video/animation"/>
    <n v="0"/>
    <n v="0"/>
    <x v="0"/>
    <s v="animation"/>
  </r>
  <r>
    <x v="1"/>
    <x v="0"/>
    <s v="USD"/>
    <n v="1453937699"/>
    <n v="1451345699"/>
    <b v="0"/>
    <n v="0"/>
    <b v="0"/>
    <s v="film &amp; video/animation"/>
    <n v="0"/>
    <n v="0"/>
    <x v="0"/>
    <s v="animation"/>
  </r>
  <r>
    <x v="1"/>
    <x v="8"/>
    <s v="SEK"/>
    <n v="1476319830"/>
    <n v="1471135830"/>
    <b v="0"/>
    <n v="0"/>
    <b v="0"/>
    <s v="film &amp; video/animation"/>
    <n v="0"/>
    <n v="0"/>
    <x v="0"/>
    <s v="animation"/>
  </r>
  <r>
    <x v="1"/>
    <x v="1"/>
    <s v="GBP"/>
    <n v="1432142738"/>
    <n v="1429550738"/>
    <b v="0"/>
    <n v="0"/>
    <b v="0"/>
    <s v="film &amp; video/animation"/>
    <n v="0"/>
    <n v="0"/>
    <x v="0"/>
    <s v="animation"/>
  </r>
  <r>
    <x v="1"/>
    <x v="0"/>
    <s v="USD"/>
    <n v="1437076305"/>
    <n v="1434484305"/>
    <b v="0"/>
    <n v="0"/>
    <b v="0"/>
    <s v="film &amp; video/animation"/>
    <n v="0"/>
    <n v="0"/>
    <x v="0"/>
    <s v="animation"/>
  </r>
  <r>
    <x v="1"/>
    <x v="0"/>
    <s v="USD"/>
    <n v="1310189851"/>
    <n v="1307597851"/>
    <b v="0"/>
    <n v="0"/>
    <b v="0"/>
    <s v="film &amp; video/animation"/>
    <n v="0"/>
    <n v="0"/>
    <x v="0"/>
    <s v="animation"/>
  </r>
  <r>
    <x v="1"/>
    <x v="0"/>
    <s v="USD"/>
    <n v="1456805639"/>
    <n v="1454213639"/>
    <b v="0"/>
    <n v="0"/>
    <b v="0"/>
    <s v="film &amp; video/animation"/>
    <n v="0"/>
    <n v="0"/>
    <x v="0"/>
    <s v="animation"/>
  </r>
  <r>
    <x v="1"/>
    <x v="1"/>
    <s v="GBP"/>
    <n v="1432752080"/>
    <n v="1427568080"/>
    <b v="0"/>
    <n v="0"/>
    <b v="0"/>
    <s v="film &amp; video/animation"/>
    <n v="0"/>
    <n v="0"/>
    <x v="0"/>
    <s v="animation"/>
  </r>
  <r>
    <x v="1"/>
    <x v="0"/>
    <s v="USD"/>
    <n v="1441550760"/>
    <n v="1438958824"/>
    <b v="0"/>
    <n v="0"/>
    <b v="0"/>
    <s v="film &amp; video/animation"/>
    <n v="0"/>
    <n v="0"/>
    <x v="0"/>
    <s v="animation"/>
  </r>
  <r>
    <x v="1"/>
    <x v="1"/>
    <s v="GBP"/>
    <n v="1455122564"/>
    <n v="1452530564"/>
    <b v="0"/>
    <n v="0"/>
    <b v="0"/>
    <s v="technology/web"/>
    <n v="0"/>
    <n v="0"/>
    <x v="1"/>
    <s v="web"/>
  </r>
  <r>
    <x v="1"/>
    <x v="7"/>
    <s v="CAD"/>
    <n v="1452350896"/>
    <n v="1447166896"/>
    <b v="0"/>
    <n v="0"/>
    <b v="0"/>
    <s v="technology/web"/>
    <n v="0"/>
    <n v="0"/>
    <x v="1"/>
    <s v="web"/>
  </r>
  <r>
    <x v="1"/>
    <x v="1"/>
    <s v="GBP"/>
    <n v="1465720143"/>
    <n v="1463128143"/>
    <b v="0"/>
    <n v="0"/>
    <b v="0"/>
    <s v="technology/web"/>
    <n v="0"/>
    <n v="0"/>
    <x v="1"/>
    <s v="web"/>
  </r>
  <r>
    <x v="1"/>
    <x v="0"/>
    <s v="USD"/>
    <n v="1427227905"/>
    <n v="1424639505"/>
    <b v="0"/>
    <n v="0"/>
    <b v="0"/>
    <s v="technology/web"/>
    <n v="0"/>
    <n v="0"/>
    <x v="1"/>
    <s v="web"/>
  </r>
  <r>
    <x v="1"/>
    <x v="4"/>
    <s v="EUR"/>
    <n v="1482052815"/>
    <n v="1479460815"/>
    <b v="0"/>
    <n v="0"/>
    <b v="0"/>
    <s v="technology/web"/>
    <n v="0"/>
    <n v="0"/>
    <x v="1"/>
    <s v="web"/>
  </r>
  <r>
    <x v="1"/>
    <x v="1"/>
    <s v="GBP"/>
    <n v="1436554249"/>
    <n v="1433962249"/>
    <b v="0"/>
    <n v="0"/>
    <b v="0"/>
    <s v="technology/web"/>
    <n v="0"/>
    <n v="0"/>
    <x v="1"/>
    <s v="web"/>
  </r>
  <r>
    <x v="1"/>
    <x v="0"/>
    <s v="USD"/>
    <n v="1420143194"/>
    <n v="1417551194"/>
    <b v="0"/>
    <n v="0"/>
    <b v="0"/>
    <s v="technology/web"/>
    <n v="0"/>
    <n v="0"/>
    <x v="1"/>
    <s v="web"/>
  </r>
  <r>
    <x v="1"/>
    <x v="0"/>
    <s v="USD"/>
    <n v="1446660688"/>
    <n v="1444065088"/>
    <b v="0"/>
    <n v="0"/>
    <b v="0"/>
    <s v="technology/web"/>
    <n v="0"/>
    <n v="0"/>
    <x v="1"/>
    <s v="web"/>
  </r>
  <r>
    <x v="1"/>
    <x v="0"/>
    <s v="USD"/>
    <n v="1438474704"/>
    <n v="1435882704"/>
    <b v="0"/>
    <n v="0"/>
    <b v="0"/>
    <s v="technology/web"/>
    <n v="0"/>
    <n v="0"/>
    <x v="1"/>
    <s v="web"/>
  </r>
  <r>
    <x v="1"/>
    <x v="0"/>
    <s v="USD"/>
    <n v="1426442400"/>
    <n v="1424454319"/>
    <b v="0"/>
    <n v="0"/>
    <b v="0"/>
    <s v="technology/web"/>
    <n v="0"/>
    <n v="0"/>
    <x v="1"/>
    <s v="web"/>
  </r>
  <r>
    <x v="1"/>
    <x v="1"/>
    <s v="GBP"/>
    <n v="1448928000"/>
    <n v="1444123377"/>
    <b v="0"/>
    <n v="0"/>
    <b v="0"/>
    <s v="technology/web"/>
    <n v="0"/>
    <n v="0"/>
    <x v="1"/>
    <s v="web"/>
  </r>
  <r>
    <x v="0"/>
    <x v="0"/>
    <s v="USD"/>
    <n v="1434654215"/>
    <n v="1432062215"/>
    <b v="0"/>
    <n v="0"/>
    <b v="0"/>
    <s v="technology/web"/>
    <n v="0"/>
    <n v="0"/>
    <x v="1"/>
    <s v="web"/>
  </r>
  <r>
    <x v="0"/>
    <x v="0"/>
    <s v="USD"/>
    <n v="1409187056"/>
    <n v="1406595056"/>
    <b v="0"/>
    <n v="0"/>
    <b v="0"/>
    <s v="technology/web"/>
    <n v="0"/>
    <n v="0"/>
    <x v="1"/>
    <s v="web"/>
  </r>
  <r>
    <x v="0"/>
    <x v="0"/>
    <s v="USD"/>
    <n v="1448225336"/>
    <n v="1445629736"/>
    <b v="0"/>
    <n v="0"/>
    <b v="0"/>
    <s v="technology/web"/>
    <n v="0"/>
    <n v="0"/>
    <x v="1"/>
    <s v="web"/>
  </r>
  <r>
    <x v="0"/>
    <x v="0"/>
    <s v="USD"/>
    <n v="1429732586"/>
    <n v="1427140586"/>
    <b v="0"/>
    <n v="0"/>
    <b v="0"/>
    <s v="technology/web"/>
    <n v="0"/>
    <n v="0"/>
    <x v="1"/>
    <s v="web"/>
  </r>
  <r>
    <x v="0"/>
    <x v="9"/>
    <s v="EUR"/>
    <n v="1453210037"/>
    <n v="1448026037"/>
    <b v="0"/>
    <n v="0"/>
    <b v="0"/>
    <s v="technology/web"/>
    <n v="0"/>
    <n v="0"/>
    <x v="1"/>
    <s v="web"/>
  </r>
  <r>
    <x v="0"/>
    <x v="10"/>
    <s v="EUR"/>
    <n v="1472777146"/>
    <n v="1470185146"/>
    <b v="0"/>
    <n v="0"/>
    <b v="0"/>
    <s v="technology/web"/>
    <n v="0"/>
    <n v="0"/>
    <x v="1"/>
    <s v="web"/>
  </r>
  <r>
    <x v="0"/>
    <x v="0"/>
    <s v="USD"/>
    <n v="1466731740"/>
    <n v="1464139740"/>
    <b v="0"/>
    <n v="0"/>
    <b v="0"/>
    <s v="technology/web"/>
    <n v="0"/>
    <n v="0"/>
    <x v="1"/>
    <s v="web"/>
  </r>
  <r>
    <x v="0"/>
    <x v="11"/>
    <s v="NZD"/>
    <n v="1443149759"/>
    <n v="1440557759"/>
    <b v="0"/>
    <n v="0"/>
    <b v="0"/>
    <s v="technology/web"/>
    <n v="0"/>
    <n v="0"/>
    <x v="1"/>
    <s v="web"/>
  </r>
  <r>
    <x v="0"/>
    <x v="9"/>
    <s v="EUR"/>
    <n v="1488013307"/>
    <n v="1485421307"/>
    <b v="0"/>
    <n v="0"/>
    <b v="0"/>
    <s v="technology/web"/>
    <n v="0"/>
    <n v="0"/>
    <x v="1"/>
    <s v="web"/>
  </r>
  <r>
    <x v="0"/>
    <x v="0"/>
    <s v="USD"/>
    <n v="1449689203"/>
    <n v="1447097203"/>
    <b v="0"/>
    <n v="0"/>
    <b v="0"/>
    <s v="technology/web"/>
    <n v="0"/>
    <n v="0"/>
    <x v="1"/>
    <s v="web"/>
  </r>
  <r>
    <x v="0"/>
    <x v="3"/>
    <s v="AUD"/>
    <n v="1432771997"/>
    <n v="1430179997"/>
    <b v="0"/>
    <n v="0"/>
    <b v="0"/>
    <s v="technology/web"/>
    <n v="0"/>
    <n v="0"/>
    <x v="1"/>
    <s v="web"/>
  </r>
  <r>
    <x v="0"/>
    <x v="0"/>
    <s v="USD"/>
    <n v="1431647041"/>
    <n v="1429055041"/>
    <b v="0"/>
    <n v="0"/>
    <b v="0"/>
    <s v="technology/web"/>
    <n v="0"/>
    <n v="0"/>
    <x v="1"/>
    <s v="web"/>
  </r>
  <r>
    <x v="0"/>
    <x v="7"/>
    <s v="CAD"/>
    <n v="1490560177"/>
    <n v="1487971777"/>
    <b v="0"/>
    <n v="0"/>
    <b v="0"/>
    <s v="technology/web"/>
    <n v="0"/>
    <n v="0"/>
    <x v="1"/>
    <s v="web"/>
  </r>
  <r>
    <x v="0"/>
    <x v="0"/>
    <s v="USD"/>
    <n v="1405269457"/>
    <n v="1402677457"/>
    <b v="0"/>
    <n v="0"/>
    <b v="0"/>
    <s v="technology/web"/>
    <n v="0"/>
    <n v="0"/>
    <x v="1"/>
    <s v="web"/>
  </r>
  <r>
    <x v="0"/>
    <x v="4"/>
    <s v="EUR"/>
    <n v="1448470165"/>
    <n v="1445874565"/>
    <b v="0"/>
    <n v="0"/>
    <b v="0"/>
    <s v="technology/web"/>
    <n v="0"/>
    <n v="0"/>
    <x v="1"/>
    <s v="web"/>
  </r>
  <r>
    <x v="0"/>
    <x v="1"/>
    <s v="GBP"/>
    <n v="1488063840"/>
    <n v="1485558318"/>
    <b v="0"/>
    <n v="0"/>
    <b v="0"/>
    <s v="technology/web"/>
    <n v="0"/>
    <n v="0"/>
    <x v="1"/>
    <s v="web"/>
  </r>
  <r>
    <x v="1"/>
    <x v="10"/>
    <s v="EUR"/>
    <n v="1438618170"/>
    <n v="1436026170"/>
    <b v="0"/>
    <n v="0"/>
    <b v="0"/>
    <s v="technology/wearables"/>
    <n v="0"/>
    <n v="0"/>
    <x v="1"/>
    <s v="wearables"/>
  </r>
  <r>
    <x v="1"/>
    <x v="5"/>
    <s v="EUR"/>
    <n v="1481740740"/>
    <n v="1478130783"/>
    <b v="0"/>
    <n v="0"/>
    <b v="0"/>
    <s v="technology/wearables"/>
    <n v="0"/>
    <n v="0"/>
    <x v="1"/>
    <s v="wearables"/>
  </r>
  <r>
    <x v="1"/>
    <x v="7"/>
    <s v="CAD"/>
    <n v="1408495440"/>
    <n v="1405640302"/>
    <b v="0"/>
    <n v="0"/>
    <b v="0"/>
    <s v="technology/wearables"/>
    <n v="0"/>
    <n v="0"/>
    <x v="1"/>
    <s v="wearables"/>
  </r>
  <r>
    <x v="1"/>
    <x v="0"/>
    <s v="USD"/>
    <n v="1480188013"/>
    <n v="1477592413"/>
    <b v="0"/>
    <n v="0"/>
    <b v="0"/>
    <s v="publishing/fiction"/>
    <n v="0"/>
    <n v="0"/>
    <x v="2"/>
    <s v="fiction"/>
  </r>
  <r>
    <x v="1"/>
    <x v="12"/>
    <s v="MXN"/>
    <n v="1480831200"/>
    <n v="1479328570"/>
    <b v="0"/>
    <n v="0"/>
    <b v="0"/>
    <s v="publishing/fiction"/>
    <n v="0"/>
    <n v="0"/>
    <x v="2"/>
    <s v="fiction"/>
  </r>
  <r>
    <x v="1"/>
    <x v="0"/>
    <s v="USD"/>
    <n v="1441858161"/>
    <n v="1439266161"/>
    <b v="0"/>
    <n v="0"/>
    <b v="0"/>
    <s v="publishing/fiction"/>
    <n v="0"/>
    <n v="0"/>
    <x v="2"/>
    <s v="fiction"/>
  </r>
  <r>
    <x v="1"/>
    <x v="7"/>
    <s v="CAD"/>
    <n v="1424112483"/>
    <n v="1421520483"/>
    <b v="0"/>
    <n v="0"/>
    <b v="0"/>
    <s v="publishing/fiction"/>
    <n v="0"/>
    <n v="0"/>
    <x v="2"/>
    <s v="fiction"/>
  </r>
  <r>
    <x v="1"/>
    <x v="0"/>
    <s v="USD"/>
    <n v="1387169890"/>
    <n v="1384577890"/>
    <b v="0"/>
    <n v="0"/>
    <b v="0"/>
    <s v="publishing/fiction"/>
    <n v="0"/>
    <n v="0"/>
    <x v="2"/>
    <s v="fiction"/>
  </r>
  <r>
    <x v="1"/>
    <x v="0"/>
    <s v="USD"/>
    <n v="1361750369"/>
    <n v="1358294369"/>
    <b v="0"/>
    <n v="0"/>
    <b v="0"/>
    <s v="publishing/fiction"/>
    <n v="0"/>
    <n v="0"/>
    <x v="2"/>
    <s v="fiction"/>
  </r>
  <r>
    <x v="1"/>
    <x v="0"/>
    <s v="USD"/>
    <n v="1442856131"/>
    <n v="1441128131"/>
    <b v="0"/>
    <n v="0"/>
    <b v="0"/>
    <s v="music/jazz"/>
    <n v="0"/>
    <n v="0"/>
    <x v="3"/>
    <s v="jazz"/>
  </r>
  <r>
    <x v="1"/>
    <x v="0"/>
    <s v="USD"/>
    <n v="1338159655"/>
    <n v="1335567655"/>
    <b v="0"/>
    <n v="0"/>
    <b v="0"/>
    <s v="music/indie rock"/>
    <n v="0"/>
    <n v="0"/>
    <x v="3"/>
    <s v="indie rock"/>
  </r>
  <r>
    <x v="1"/>
    <x v="0"/>
    <s v="USD"/>
    <n v="1354123908"/>
    <n v="1351528308"/>
    <b v="0"/>
    <n v="0"/>
    <b v="0"/>
    <s v="music/indie rock"/>
    <n v="0"/>
    <n v="0"/>
    <x v="3"/>
    <s v="indie rock"/>
  </r>
  <r>
    <x v="1"/>
    <x v="0"/>
    <s v="USD"/>
    <n v="1276024260"/>
    <n v="1272050914"/>
    <b v="0"/>
    <n v="0"/>
    <b v="0"/>
    <s v="music/jazz"/>
    <n v="0"/>
    <n v="0"/>
    <x v="3"/>
    <s v="jazz"/>
  </r>
  <r>
    <x v="1"/>
    <x v="0"/>
    <s v="USD"/>
    <n v="1394681590"/>
    <n v="1392093190"/>
    <b v="0"/>
    <n v="0"/>
    <b v="0"/>
    <s v="music/jazz"/>
    <n v="0"/>
    <n v="0"/>
    <x v="3"/>
    <s v="jazz"/>
  </r>
  <r>
    <x v="1"/>
    <x v="0"/>
    <s v="USD"/>
    <n v="1315715823"/>
    <n v="1313123823"/>
    <b v="0"/>
    <n v="0"/>
    <b v="0"/>
    <s v="music/jazz"/>
    <n v="0"/>
    <n v="0"/>
    <x v="3"/>
    <s v="jazz"/>
  </r>
  <r>
    <x v="1"/>
    <x v="0"/>
    <s v="USD"/>
    <n v="1280206740"/>
    <n v="1276283655"/>
    <b v="0"/>
    <n v="0"/>
    <b v="0"/>
    <s v="music/jazz"/>
    <n v="0"/>
    <n v="0"/>
    <x v="3"/>
    <s v="jazz"/>
  </r>
  <r>
    <x v="1"/>
    <x v="0"/>
    <s v="USD"/>
    <n v="1390522045"/>
    <n v="1388707645"/>
    <b v="0"/>
    <n v="0"/>
    <b v="0"/>
    <s v="music/jazz"/>
    <n v="0"/>
    <n v="0"/>
    <x v="3"/>
    <s v="jazz"/>
  </r>
  <r>
    <x v="1"/>
    <x v="0"/>
    <s v="USD"/>
    <n v="1345918747"/>
    <n v="1343326747"/>
    <b v="0"/>
    <n v="0"/>
    <b v="0"/>
    <s v="music/jazz"/>
    <n v="0"/>
    <n v="0"/>
    <x v="3"/>
    <s v="jazz"/>
  </r>
  <r>
    <x v="1"/>
    <x v="0"/>
    <s v="USD"/>
    <n v="1287723600"/>
    <n v="1284409734"/>
    <b v="0"/>
    <n v="0"/>
    <b v="0"/>
    <s v="music/jazz"/>
    <n v="0"/>
    <n v="0"/>
    <x v="3"/>
    <s v="jazz"/>
  </r>
  <r>
    <x v="1"/>
    <x v="0"/>
    <s v="USD"/>
    <n v="1384448822"/>
    <n v="1381853222"/>
    <b v="0"/>
    <n v="0"/>
    <b v="0"/>
    <s v="music/jazz"/>
    <n v="0"/>
    <n v="0"/>
    <x v="3"/>
    <s v="jazz"/>
  </r>
  <r>
    <x v="1"/>
    <x v="0"/>
    <s v="USD"/>
    <n v="1278628800"/>
    <n v="1276043330"/>
    <b v="0"/>
    <n v="0"/>
    <b v="0"/>
    <s v="music/jazz"/>
    <n v="0"/>
    <n v="0"/>
    <x v="3"/>
    <s v="jazz"/>
  </r>
  <r>
    <x v="1"/>
    <x v="0"/>
    <s v="USD"/>
    <n v="1337024695"/>
    <n v="1334432695"/>
    <b v="0"/>
    <n v="0"/>
    <b v="0"/>
    <s v="music/jazz"/>
    <n v="0"/>
    <n v="0"/>
    <x v="3"/>
    <s v="jazz"/>
  </r>
  <r>
    <x v="1"/>
    <x v="0"/>
    <s v="USD"/>
    <n v="1333946569"/>
    <n v="1331358169"/>
    <b v="0"/>
    <n v="0"/>
    <b v="0"/>
    <s v="music/jazz"/>
    <n v="0"/>
    <n v="0"/>
    <x v="3"/>
    <s v="jazz"/>
  </r>
  <r>
    <x v="1"/>
    <x v="0"/>
    <s v="USD"/>
    <n v="1326916800"/>
    <n v="1323131689"/>
    <b v="0"/>
    <n v="0"/>
    <b v="0"/>
    <s v="music/jazz"/>
    <n v="0"/>
    <n v="0"/>
    <x v="3"/>
    <s v="jazz"/>
  </r>
  <r>
    <x v="1"/>
    <x v="0"/>
    <s v="USD"/>
    <n v="1467312306"/>
    <n v="1462128306"/>
    <b v="0"/>
    <n v="0"/>
    <b v="0"/>
    <s v="technology/wearables"/>
    <n v="0"/>
    <n v="0"/>
    <x v="1"/>
    <s v="wearables"/>
  </r>
  <r>
    <x v="1"/>
    <x v="10"/>
    <s v="EUR"/>
    <n v="1475310825"/>
    <n v="1472718825"/>
    <b v="0"/>
    <n v="0"/>
    <b v="0"/>
    <s v="technology/wearables"/>
    <n v="0"/>
    <n v="0"/>
    <x v="1"/>
    <s v="wearables"/>
  </r>
  <r>
    <x v="0"/>
    <x v="0"/>
    <s v="USD"/>
    <n v="1406769992"/>
    <n v="1405041992"/>
    <b v="0"/>
    <n v="0"/>
    <b v="0"/>
    <s v="journalism/audio"/>
    <n v="0"/>
    <n v="0"/>
    <x v="4"/>
    <s v="audio"/>
  </r>
  <r>
    <x v="0"/>
    <x v="6"/>
    <s v="EUR"/>
    <n v="1451161560"/>
    <n v="1447273560"/>
    <b v="0"/>
    <n v="0"/>
    <b v="0"/>
    <s v="journalism/audio"/>
    <n v="0"/>
    <n v="0"/>
    <x v="4"/>
    <s v="audio"/>
  </r>
  <r>
    <x v="0"/>
    <x v="0"/>
    <s v="USD"/>
    <n v="1455272445"/>
    <n v="1452680445"/>
    <b v="0"/>
    <n v="0"/>
    <b v="0"/>
    <s v="journalism/audio"/>
    <n v="0"/>
    <n v="0"/>
    <x v="4"/>
    <s v="audio"/>
  </r>
  <r>
    <x v="0"/>
    <x v="0"/>
    <s v="USD"/>
    <n v="1442257677"/>
    <n v="1439665677"/>
    <b v="0"/>
    <n v="0"/>
    <b v="0"/>
    <s v="journalism/audio"/>
    <n v="0"/>
    <n v="0"/>
    <x v="4"/>
    <s v="audio"/>
  </r>
  <r>
    <x v="0"/>
    <x v="0"/>
    <s v="USD"/>
    <n v="1409098825"/>
    <n v="1406679625"/>
    <b v="0"/>
    <n v="0"/>
    <b v="0"/>
    <s v="journalism/audio"/>
    <n v="0"/>
    <n v="0"/>
    <x v="4"/>
    <s v="audio"/>
  </r>
  <r>
    <x v="0"/>
    <x v="0"/>
    <s v="USD"/>
    <n v="1465243740"/>
    <n v="1461438495"/>
    <b v="0"/>
    <n v="0"/>
    <b v="0"/>
    <s v="journalism/audio"/>
    <n v="0"/>
    <n v="0"/>
    <x v="4"/>
    <s v="audio"/>
  </r>
  <r>
    <x v="0"/>
    <x v="0"/>
    <s v="USD"/>
    <n v="1407708000"/>
    <n v="1405110399"/>
    <b v="0"/>
    <n v="0"/>
    <b v="0"/>
    <s v="journalism/audio"/>
    <n v="0"/>
    <n v="0"/>
    <x v="4"/>
    <s v="audio"/>
  </r>
  <r>
    <x v="0"/>
    <x v="0"/>
    <s v="USD"/>
    <n v="1457394545"/>
    <n v="1454802545"/>
    <b v="0"/>
    <n v="0"/>
    <b v="0"/>
    <s v="journalism/audio"/>
    <n v="0"/>
    <n v="0"/>
    <x v="4"/>
    <s v="audio"/>
  </r>
  <r>
    <x v="0"/>
    <x v="0"/>
    <s v="USD"/>
    <n v="1429892177"/>
    <n v="1424711777"/>
    <b v="0"/>
    <n v="0"/>
    <b v="0"/>
    <s v="journalism/audio"/>
    <n v="0"/>
    <n v="0"/>
    <x v="4"/>
    <s v="audio"/>
  </r>
  <r>
    <x v="0"/>
    <x v="0"/>
    <s v="USD"/>
    <n v="1480888483"/>
    <n v="1478292883"/>
    <b v="0"/>
    <n v="0"/>
    <b v="0"/>
    <s v="journalism/audio"/>
    <n v="0"/>
    <n v="0"/>
    <x v="4"/>
    <s v="audio"/>
  </r>
  <r>
    <x v="0"/>
    <x v="0"/>
    <s v="USD"/>
    <n v="1427328000"/>
    <n v="1423777043"/>
    <b v="0"/>
    <n v="0"/>
    <b v="0"/>
    <s v="journalism/audio"/>
    <n v="0"/>
    <n v="0"/>
    <x v="4"/>
    <s v="audio"/>
  </r>
  <r>
    <x v="0"/>
    <x v="0"/>
    <s v="USD"/>
    <n v="1426269456"/>
    <n v="1423681056"/>
    <b v="0"/>
    <n v="0"/>
    <b v="0"/>
    <s v="journalism/audio"/>
    <n v="0"/>
    <n v="0"/>
    <x v="4"/>
    <s v="audio"/>
  </r>
  <r>
    <x v="0"/>
    <x v="0"/>
    <s v="USD"/>
    <n v="1462150800"/>
    <n v="1456987108"/>
    <b v="0"/>
    <n v="0"/>
    <b v="0"/>
    <s v="journalism/audio"/>
    <n v="0"/>
    <n v="0"/>
    <x v="4"/>
    <s v="audio"/>
  </r>
  <r>
    <x v="0"/>
    <x v="0"/>
    <s v="USD"/>
    <n v="1472604262"/>
    <n v="1470012262"/>
    <b v="0"/>
    <n v="0"/>
    <b v="0"/>
    <s v="journalism/audio"/>
    <n v="0"/>
    <n v="0"/>
    <x v="4"/>
    <s v="audio"/>
  </r>
  <r>
    <x v="1"/>
    <x v="13"/>
    <s v="NOK"/>
    <n v="1447787093"/>
    <n v="1445191493"/>
    <b v="0"/>
    <n v="0"/>
    <b v="0"/>
    <s v="games/video games"/>
    <n v="0"/>
    <n v="0"/>
    <x v="5"/>
    <s v="video games"/>
  </r>
  <r>
    <x v="1"/>
    <x v="0"/>
    <s v="USD"/>
    <n v="1407534804"/>
    <n v="1404942804"/>
    <b v="0"/>
    <n v="0"/>
    <b v="0"/>
    <s v="games/video games"/>
    <n v="0"/>
    <n v="0"/>
    <x v="5"/>
    <s v="video games"/>
  </r>
  <r>
    <x v="1"/>
    <x v="0"/>
    <s v="USD"/>
    <n v="1402852087"/>
    <n v="1400260087"/>
    <b v="0"/>
    <n v="0"/>
    <b v="0"/>
    <s v="games/video games"/>
    <n v="0"/>
    <n v="0"/>
    <x v="5"/>
    <s v="video games"/>
  </r>
  <r>
    <x v="1"/>
    <x v="0"/>
    <s v="USD"/>
    <n v="1406148024"/>
    <n v="1403556024"/>
    <b v="0"/>
    <n v="0"/>
    <b v="0"/>
    <s v="games/video games"/>
    <n v="0"/>
    <n v="0"/>
    <x v="5"/>
    <s v="video games"/>
  </r>
  <r>
    <x v="1"/>
    <x v="0"/>
    <s v="USD"/>
    <n v="1319835400"/>
    <n v="1315947400"/>
    <b v="0"/>
    <n v="0"/>
    <b v="0"/>
    <s v="games/video games"/>
    <n v="0"/>
    <n v="0"/>
    <x v="5"/>
    <s v="video games"/>
  </r>
  <r>
    <x v="1"/>
    <x v="1"/>
    <s v="GBP"/>
    <n v="1369932825"/>
    <n v="1368723225"/>
    <b v="0"/>
    <n v="0"/>
    <b v="0"/>
    <s v="games/video games"/>
    <n v="0"/>
    <n v="0"/>
    <x v="5"/>
    <s v="video games"/>
  </r>
  <r>
    <x v="1"/>
    <x v="1"/>
    <s v="GBP"/>
    <n v="1443193130"/>
    <n v="1438009130"/>
    <b v="0"/>
    <n v="0"/>
    <b v="0"/>
    <s v="games/mobile games"/>
    <n v="0"/>
    <n v="0"/>
    <x v="5"/>
    <s v="mobile games"/>
  </r>
  <r>
    <x v="1"/>
    <x v="3"/>
    <s v="AUD"/>
    <n v="1450993668"/>
    <n v="1448401668"/>
    <b v="0"/>
    <n v="0"/>
    <b v="0"/>
    <s v="games/mobile games"/>
    <n v="0"/>
    <n v="0"/>
    <x v="5"/>
    <s v="mobile games"/>
  </r>
  <r>
    <x v="1"/>
    <x v="1"/>
    <s v="GBP"/>
    <n v="1438859121"/>
    <n v="1436267121"/>
    <b v="0"/>
    <n v="0"/>
    <b v="0"/>
    <s v="games/mobile games"/>
    <n v="0"/>
    <n v="0"/>
    <x v="5"/>
    <s v="mobile games"/>
  </r>
  <r>
    <x v="1"/>
    <x v="6"/>
    <s v="EUR"/>
    <n v="1436460450"/>
    <n v="1433868450"/>
    <b v="0"/>
    <n v="0"/>
    <b v="0"/>
    <s v="games/mobile games"/>
    <n v="0"/>
    <n v="0"/>
    <x v="5"/>
    <s v="mobile games"/>
  </r>
  <r>
    <x v="1"/>
    <x v="0"/>
    <s v="USD"/>
    <n v="1424131727"/>
    <n v="1421539727"/>
    <b v="0"/>
    <n v="0"/>
    <b v="0"/>
    <s v="games/mobile games"/>
    <n v="0"/>
    <n v="0"/>
    <x v="5"/>
    <s v="mobile games"/>
  </r>
  <r>
    <x v="1"/>
    <x v="0"/>
    <s v="USD"/>
    <n v="1430281320"/>
    <n v="1427689320"/>
    <b v="0"/>
    <n v="0"/>
    <b v="0"/>
    <s v="food/food trucks"/>
    <n v="0"/>
    <n v="0"/>
    <x v="6"/>
    <s v="food trucks"/>
  </r>
  <r>
    <x v="1"/>
    <x v="7"/>
    <s v="CAD"/>
    <n v="1413760783"/>
    <n v="1408576783"/>
    <b v="0"/>
    <n v="0"/>
    <b v="0"/>
    <s v="food/food trucks"/>
    <n v="0"/>
    <n v="0"/>
    <x v="6"/>
    <s v="food trucks"/>
  </r>
  <r>
    <x v="1"/>
    <x v="0"/>
    <s v="USD"/>
    <n v="1441592863"/>
    <n v="1439000863"/>
    <b v="0"/>
    <n v="0"/>
    <b v="0"/>
    <s v="food/food trucks"/>
    <n v="0"/>
    <n v="0"/>
    <x v="6"/>
    <s v="food trucks"/>
  </r>
  <r>
    <x v="1"/>
    <x v="0"/>
    <s v="USD"/>
    <n v="1424742162"/>
    <n v="1422150162"/>
    <b v="0"/>
    <n v="0"/>
    <b v="0"/>
    <s v="food/food trucks"/>
    <n v="0"/>
    <n v="0"/>
    <x v="6"/>
    <s v="food trucks"/>
  </r>
  <r>
    <x v="1"/>
    <x v="0"/>
    <s v="USD"/>
    <n v="1435679100"/>
    <n v="1433006765"/>
    <b v="0"/>
    <n v="0"/>
    <b v="0"/>
    <s v="food/food trucks"/>
    <n v="0"/>
    <n v="0"/>
    <x v="6"/>
    <s v="food trucks"/>
  </r>
  <r>
    <x v="1"/>
    <x v="0"/>
    <s v="USD"/>
    <n v="1432047989"/>
    <n v="1430233589"/>
    <b v="0"/>
    <n v="0"/>
    <b v="0"/>
    <s v="food/food trucks"/>
    <n v="0"/>
    <n v="0"/>
    <x v="6"/>
    <s v="food trucks"/>
  </r>
  <r>
    <x v="1"/>
    <x v="0"/>
    <s v="USD"/>
    <n v="1407604920"/>
    <n v="1405012920"/>
    <b v="0"/>
    <n v="0"/>
    <b v="0"/>
    <s v="food/food trucks"/>
    <n v="0"/>
    <n v="0"/>
    <x v="6"/>
    <s v="food trucks"/>
  </r>
  <r>
    <x v="1"/>
    <x v="0"/>
    <s v="USD"/>
    <n v="1466270582"/>
    <n v="1463678582"/>
    <b v="0"/>
    <n v="0"/>
    <b v="0"/>
    <s v="food/food trucks"/>
    <n v="0"/>
    <n v="0"/>
    <x v="6"/>
    <s v="food trucks"/>
  </r>
  <r>
    <x v="1"/>
    <x v="0"/>
    <s v="USD"/>
    <n v="1408551752"/>
    <n v="1405959752"/>
    <b v="0"/>
    <n v="0"/>
    <b v="0"/>
    <s v="food/food trucks"/>
    <n v="0"/>
    <n v="0"/>
    <x v="6"/>
    <s v="food trucks"/>
  </r>
  <r>
    <x v="1"/>
    <x v="1"/>
    <s v="GBP"/>
    <n v="1413388296"/>
    <n v="1410796296"/>
    <b v="0"/>
    <n v="0"/>
    <b v="0"/>
    <s v="food/food trucks"/>
    <n v="0"/>
    <n v="0"/>
    <x v="6"/>
    <s v="food trucks"/>
  </r>
  <r>
    <x v="0"/>
    <x v="0"/>
    <s v="USD"/>
    <n v="1407394800"/>
    <n v="1404770616"/>
    <b v="0"/>
    <n v="0"/>
    <b v="0"/>
    <s v="music/world music"/>
    <n v="0"/>
    <n v="0"/>
    <x v="3"/>
    <s v="world music"/>
  </r>
  <r>
    <x v="0"/>
    <x v="0"/>
    <s v="USD"/>
    <n v="1298589630"/>
    <n v="1295997630"/>
    <b v="0"/>
    <n v="0"/>
    <b v="0"/>
    <s v="music/world music"/>
    <n v="0"/>
    <n v="0"/>
    <x v="3"/>
    <s v="world music"/>
  </r>
  <r>
    <x v="0"/>
    <x v="0"/>
    <s v="USD"/>
    <n v="1440723600"/>
    <n v="1436394968"/>
    <b v="0"/>
    <n v="0"/>
    <b v="0"/>
    <s v="music/world music"/>
    <n v="0"/>
    <n v="0"/>
    <x v="3"/>
    <s v="world music"/>
  </r>
  <r>
    <x v="0"/>
    <x v="1"/>
    <s v="GBP"/>
    <n v="1422903342"/>
    <n v="1420311342"/>
    <b v="0"/>
    <n v="0"/>
    <b v="0"/>
    <s v="music/world music"/>
    <n v="0"/>
    <n v="0"/>
    <x v="3"/>
    <s v="world music"/>
  </r>
  <r>
    <x v="0"/>
    <x v="0"/>
    <s v="USD"/>
    <n v="1343491200"/>
    <n v="1342801164"/>
    <b v="0"/>
    <n v="0"/>
    <b v="0"/>
    <s v="music/world music"/>
    <n v="0"/>
    <n v="0"/>
    <x v="3"/>
    <s v="world music"/>
  </r>
  <r>
    <x v="0"/>
    <x v="0"/>
    <s v="USD"/>
    <n v="1345790865"/>
    <n v="1344062865"/>
    <b v="0"/>
    <n v="0"/>
    <b v="0"/>
    <s v="music/world music"/>
    <n v="0"/>
    <n v="0"/>
    <x v="3"/>
    <s v="world music"/>
  </r>
  <r>
    <x v="0"/>
    <x v="0"/>
    <s v="USD"/>
    <n v="1325804767"/>
    <n v="1323212767"/>
    <b v="0"/>
    <n v="0"/>
    <b v="0"/>
    <s v="music/world music"/>
    <n v="0"/>
    <n v="0"/>
    <x v="3"/>
    <s v="world music"/>
  </r>
  <r>
    <x v="0"/>
    <x v="14"/>
    <s v="CHF"/>
    <n v="1485480408"/>
    <n v="1482888408"/>
    <b v="0"/>
    <n v="0"/>
    <b v="0"/>
    <s v="technology/wearables"/>
    <n v="0"/>
    <n v="0"/>
    <x v="1"/>
    <s v="wearables"/>
  </r>
  <r>
    <x v="0"/>
    <x v="3"/>
    <s v="AUD"/>
    <n v="1405478025"/>
    <n v="1402886025"/>
    <b v="0"/>
    <n v="0"/>
    <b v="0"/>
    <s v="technology/wearables"/>
    <n v="0"/>
    <n v="0"/>
    <x v="1"/>
    <s v="wearables"/>
  </r>
  <r>
    <x v="0"/>
    <x v="0"/>
    <s v="USD"/>
    <n v="1408112253"/>
    <n v="1405520253"/>
    <b v="0"/>
    <n v="0"/>
    <b v="0"/>
    <s v="technology/wearables"/>
    <n v="0"/>
    <n v="0"/>
    <x v="1"/>
    <s v="wearables"/>
  </r>
  <r>
    <x v="1"/>
    <x v="0"/>
    <s v="USD"/>
    <n v="1420085535"/>
    <n v="1414897935"/>
    <b v="0"/>
    <n v="0"/>
    <b v="0"/>
    <s v="publishing/translations"/>
    <n v="0"/>
    <n v="0"/>
    <x v="2"/>
    <s v="translations"/>
  </r>
  <r>
    <x v="1"/>
    <x v="0"/>
    <s v="USD"/>
    <n v="1448147619"/>
    <n v="1445552019"/>
    <b v="0"/>
    <n v="0"/>
    <b v="0"/>
    <s v="publishing/translations"/>
    <n v="0"/>
    <n v="0"/>
    <x v="2"/>
    <s v="translations"/>
  </r>
  <r>
    <x v="1"/>
    <x v="0"/>
    <s v="USD"/>
    <n v="1430276959"/>
    <n v="1427684959"/>
    <b v="0"/>
    <n v="0"/>
    <b v="0"/>
    <s v="publishing/translations"/>
    <n v="0"/>
    <n v="0"/>
    <x v="2"/>
    <s v="translations"/>
  </r>
  <r>
    <x v="1"/>
    <x v="6"/>
    <s v="EUR"/>
    <n v="1440408120"/>
    <n v="1435224120"/>
    <b v="0"/>
    <n v="0"/>
    <b v="0"/>
    <s v="publishing/translations"/>
    <n v="0"/>
    <n v="0"/>
    <x v="2"/>
    <s v="translations"/>
  </r>
  <r>
    <x v="1"/>
    <x v="0"/>
    <s v="USD"/>
    <n v="1428629242"/>
    <n v="1426037242"/>
    <b v="0"/>
    <n v="0"/>
    <b v="0"/>
    <s v="publishing/translations"/>
    <n v="0"/>
    <n v="0"/>
    <x v="2"/>
    <s v="translations"/>
  </r>
  <r>
    <x v="1"/>
    <x v="0"/>
    <s v="USD"/>
    <n v="1437417828"/>
    <n v="1434825828"/>
    <b v="0"/>
    <n v="0"/>
    <b v="0"/>
    <s v="publishing/translations"/>
    <n v="0"/>
    <n v="0"/>
    <x v="2"/>
    <s v="translations"/>
  </r>
  <r>
    <x v="1"/>
    <x v="0"/>
    <s v="USD"/>
    <n v="1464190158"/>
    <n v="1461598158"/>
    <b v="0"/>
    <n v="0"/>
    <b v="0"/>
    <s v="publishing/translations"/>
    <n v="0"/>
    <n v="0"/>
    <x v="2"/>
    <s v="translations"/>
  </r>
  <r>
    <x v="1"/>
    <x v="9"/>
    <s v="EUR"/>
    <n v="1483395209"/>
    <n v="1480803209"/>
    <b v="0"/>
    <n v="0"/>
    <b v="0"/>
    <s v="publishing/translations"/>
    <n v="0"/>
    <n v="0"/>
    <x v="2"/>
    <s v="translations"/>
  </r>
  <r>
    <x v="1"/>
    <x v="6"/>
    <s v="EUR"/>
    <n v="1442091462"/>
    <n v="1436907462"/>
    <b v="0"/>
    <n v="0"/>
    <b v="0"/>
    <s v="publishing/translations"/>
    <n v="0"/>
    <n v="0"/>
    <x v="2"/>
    <s v="translations"/>
  </r>
  <r>
    <x v="1"/>
    <x v="6"/>
    <s v="EUR"/>
    <n v="1434286855"/>
    <n v="1431694855"/>
    <b v="0"/>
    <n v="0"/>
    <b v="0"/>
    <s v="publishing/translations"/>
    <n v="0"/>
    <n v="0"/>
    <x v="2"/>
    <s v="translations"/>
  </r>
  <r>
    <x v="1"/>
    <x v="10"/>
    <s v="EUR"/>
    <n v="1461235478"/>
    <n v="1459507478"/>
    <b v="0"/>
    <n v="0"/>
    <b v="0"/>
    <s v="publishing/translations"/>
    <n v="0"/>
    <n v="0"/>
    <x v="2"/>
    <s v="translations"/>
  </r>
  <r>
    <x v="1"/>
    <x v="3"/>
    <s v="AUD"/>
    <n v="1432272300"/>
    <n v="1429655318"/>
    <b v="0"/>
    <n v="0"/>
    <b v="0"/>
    <s v="publishing/translations"/>
    <n v="0"/>
    <n v="0"/>
    <x v="2"/>
    <s v="translations"/>
  </r>
  <r>
    <x v="1"/>
    <x v="0"/>
    <s v="USD"/>
    <n v="1431286105"/>
    <n v="1427138905"/>
    <b v="0"/>
    <n v="0"/>
    <b v="0"/>
    <s v="publishing/translations"/>
    <n v="0"/>
    <n v="0"/>
    <x v="2"/>
    <s v="translations"/>
  </r>
  <r>
    <x v="0"/>
    <x v="0"/>
    <s v="USD"/>
    <n v="1406566363"/>
    <n v="1403974363"/>
    <b v="0"/>
    <n v="0"/>
    <b v="0"/>
    <s v="publishing/translations"/>
    <n v="0"/>
    <n v="0"/>
    <x v="2"/>
    <s v="translations"/>
  </r>
  <r>
    <x v="0"/>
    <x v="9"/>
    <s v="EUR"/>
    <n v="1492270947"/>
    <n v="1488386547"/>
    <b v="0"/>
    <n v="0"/>
    <b v="0"/>
    <s v="publishing/translations"/>
    <n v="0"/>
    <n v="0"/>
    <x v="2"/>
    <s v="translations"/>
  </r>
  <r>
    <x v="0"/>
    <x v="0"/>
    <s v="USD"/>
    <n v="1447281044"/>
    <n v="1444685444"/>
    <b v="0"/>
    <n v="0"/>
    <b v="0"/>
    <s v="publishing/translations"/>
    <n v="0"/>
    <n v="0"/>
    <x v="2"/>
    <s v="translations"/>
  </r>
  <r>
    <x v="0"/>
    <x v="0"/>
    <s v="USD"/>
    <n v="1407729600"/>
    <n v="1405097760"/>
    <b v="0"/>
    <n v="0"/>
    <b v="0"/>
    <s v="publishing/translations"/>
    <n v="0"/>
    <n v="0"/>
    <x v="2"/>
    <s v="translations"/>
  </r>
  <r>
    <x v="0"/>
    <x v="2"/>
    <s v="DKK"/>
    <n v="1449077100"/>
    <n v="1446612896"/>
    <b v="0"/>
    <n v="0"/>
    <b v="0"/>
    <s v="publishing/translations"/>
    <n v="0"/>
    <n v="0"/>
    <x v="2"/>
    <s v="translations"/>
  </r>
  <r>
    <x v="0"/>
    <x v="0"/>
    <s v="USD"/>
    <n v="1417391100"/>
    <n v="1412371898"/>
    <b v="0"/>
    <n v="0"/>
    <b v="0"/>
    <s v="publishing/translations"/>
    <n v="0"/>
    <n v="0"/>
    <x v="2"/>
    <s v="translations"/>
  </r>
  <r>
    <x v="1"/>
    <x v="0"/>
    <s v="USD"/>
    <n v="1342882260"/>
    <n v="1337834963"/>
    <b v="0"/>
    <n v="0"/>
    <b v="0"/>
    <s v="publishing/fiction"/>
    <n v="0"/>
    <n v="0"/>
    <x v="2"/>
    <s v="fiction"/>
  </r>
  <r>
    <x v="1"/>
    <x v="0"/>
    <s v="USD"/>
    <n v="1470175271"/>
    <n v="1467583271"/>
    <b v="0"/>
    <n v="0"/>
    <b v="0"/>
    <s v="publishing/fiction"/>
    <n v="0"/>
    <n v="0"/>
    <x v="2"/>
    <s v="fiction"/>
  </r>
  <r>
    <x v="1"/>
    <x v="0"/>
    <s v="USD"/>
    <n v="1352994052"/>
    <n v="1350398452"/>
    <b v="0"/>
    <n v="0"/>
    <b v="0"/>
    <s v="publishing/fiction"/>
    <n v="0"/>
    <n v="0"/>
    <x v="2"/>
    <s v="fiction"/>
  </r>
  <r>
    <x v="1"/>
    <x v="0"/>
    <s v="USD"/>
    <n v="1371415675"/>
    <n v="1368823675"/>
    <b v="0"/>
    <n v="0"/>
    <b v="0"/>
    <s v="publishing/fiction"/>
    <n v="0"/>
    <n v="0"/>
    <x v="2"/>
    <s v="fiction"/>
  </r>
  <r>
    <x v="1"/>
    <x v="0"/>
    <s v="USD"/>
    <n v="1314471431"/>
    <n v="1311879431"/>
    <b v="0"/>
    <n v="0"/>
    <b v="0"/>
    <s v="publishing/fiction"/>
    <n v="0"/>
    <n v="0"/>
    <x v="2"/>
    <s v="fiction"/>
  </r>
  <r>
    <x v="1"/>
    <x v="0"/>
    <s v="USD"/>
    <n v="1410866659"/>
    <n v="1405682659"/>
    <b v="0"/>
    <n v="0"/>
    <b v="0"/>
    <s v="publishing/fiction"/>
    <n v="0"/>
    <n v="0"/>
    <x v="2"/>
    <s v="fiction"/>
  </r>
  <r>
    <x v="1"/>
    <x v="0"/>
    <s v="USD"/>
    <n v="1427847480"/>
    <n v="1424222024"/>
    <b v="0"/>
    <n v="0"/>
    <b v="0"/>
    <s v="photography/nature"/>
    <n v="0"/>
    <n v="0"/>
    <x v="7"/>
    <s v="nature"/>
  </r>
  <r>
    <x v="1"/>
    <x v="0"/>
    <s v="USD"/>
    <n v="1487844882"/>
    <n v="1487240082"/>
    <b v="0"/>
    <n v="0"/>
    <b v="0"/>
    <s v="photography/nature"/>
    <n v="0"/>
    <n v="0"/>
    <x v="7"/>
    <s v="nature"/>
  </r>
  <r>
    <x v="1"/>
    <x v="0"/>
    <s v="USD"/>
    <n v="1432756039"/>
    <n v="1430164039"/>
    <b v="0"/>
    <n v="0"/>
    <b v="0"/>
    <s v="photography/nature"/>
    <n v="0"/>
    <n v="0"/>
    <x v="7"/>
    <s v="nature"/>
  </r>
  <r>
    <x v="1"/>
    <x v="0"/>
    <s v="USD"/>
    <n v="1441176447"/>
    <n v="1438584447"/>
    <b v="0"/>
    <n v="0"/>
    <b v="0"/>
    <s v="photography/nature"/>
    <n v="0"/>
    <n v="0"/>
    <x v="7"/>
    <s v="nature"/>
  </r>
  <r>
    <x v="1"/>
    <x v="3"/>
    <s v="AUD"/>
    <n v="1438495390"/>
    <n v="1435903390"/>
    <b v="0"/>
    <n v="0"/>
    <b v="0"/>
    <s v="photography/nature"/>
    <n v="0"/>
    <n v="0"/>
    <x v="7"/>
    <s v="nature"/>
  </r>
  <r>
    <x v="1"/>
    <x v="0"/>
    <s v="USD"/>
    <n v="1442509200"/>
    <n v="1440513832"/>
    <b v="0"/>
    <n v="0"/>
    <b v="0"/>
    <s v="photography/nature"/>
    <n v="0"/>
    <n v="0"/>
    <x v="7"/>
    <s v="nature"/>
  </r>
  <r>
    <x v="0"/>
    <x v="0"/>
    <s v="USD"/>
    <n v="1259715000"/>
    <n v="1253712916"/>
    <b v="0"/>
    <n v="0"/>
    <b v="0"/>
    <s v="publishing/art books"/>
    <n v="0"/>
    <n v="0"/>
    <x v="2"/>
    <s v="art books"/>
  </r>
  <r>
    <x v="0"/>
    <x v="0"/>
    <s v="USD"/>
    <n v="1369498714"/>
    <n v="1366906714"/>
    <b v="0"/>
    <n v="0"/>
    <b v="0"/>
    <s v="publishing/art books"/>
    <n v="0"/>
    <n v="0"/>
    <x v="2"/>
    <s v="art books"/>
  </r>
  <r>
    <x v="0"/>
    <x v="0"/>
    <s v="USD"/>
    <n v="1337562726"/>
    <n v="1332378726"/>
    <b v="0"/>
    <n v="0"/>
    <b v="0"/>
    <s v="publishing/art books"/>
    <n v="0"/>
    <n v="0"/>
    <x v="2"/>
    <s v="art books"/>
  </r>
  <r>
    <x v="1"/>
    <x v="0"/>
    <s v="USD"/>
    <n v="1401464101"/>
    <n v="1400600101"/>
    <b v="0"/>
    <n v="0"/>
    <b v="0"/>
    <s v="photography/places"/>
    <n v="0"/>
    <n v="0"/>
    <x v="7"/>
    <s v="places"/>
  </r>
  <r>
    <x v="1"/>
    <x v="0"/>
    <s v="USD"/>
    <n v="1428197422"/>
    <n v="1425609022"/>
    <b v="0"/>
    <n v="0"/>
    <b v="0"/>
    <s v="photography/places"/>
    <n v="0"/>
    <n v="0"/>
    <x v="7"/>
    <s v="places"/>
  </r>
  <r>
    <x v="1"/>
    <x v="0"/>
    <s v="USD"/>
    <n v="1422735120"/>
    <n v="1420091999"/>
    <b v="0"/>
    <n v="0"/>
    <b v="0"/>
    <s v="photography/places"/>
    <n v="0"/>
    <n v="0"/>
    <x v="7"/>
    <s v="places"/>
  </r>
  <r>
    <x v="1"/>
    <x v="0"/>
    <s v="USD"/>
    <n v="1444433886"/>
    <n v="1441841886"/>
    <b v="0"/>
    <n v="0"/>
    <b v="0"/>
    <s v="photography/places"/>
    <n v="0"/>
    <n v="0"/>
    <x v="7"/>
    <s v="places"/>
  </r>
  <r>
    <x v="1"/>
    <x v="0"/>
    <s v="USD"/>
    <n v="1427503485"/>
    <n v="1423619085"/>
    <b v="0"/>
    <n v="0"/>
    <b v="0"/>
    <s v="photography/places"/>
    <n v="0"/>
    <n v="0"/>
    <x v="7"/>
    <s v="places"/>
  </r>
  <r>
    <x v="1"/>
    <x v="0"/>
    <s v="USD"/>
    <n v="1474360197"/>
    <n v="1471768197"/>
    <b v="0"/>
    <n v="0"/>
    <b v="0"/>
    <s v="photography/places"/>
    <n v="0"/>
    <n v="0"/>
    <x v="7"/>
    <s v="places"/>
  </r>
  <r>
    <x v="1"/>
    <x v="1"/>
    <s v="GBP"/>
    <n v="1460116576"/>
    <n v="1457528176"/>
    <b v="0"/>
    <n v="0"/>
    <b v="0"/>
    <s v="photography/places"/>
    <n v="0"/>
    <n v="0"/>
    <x v="7"/>
    <s v="places"/>
  </r>
  <r>
    <x v="2"/>
    <x v="0"/>
    <s v="USD"/>
    <n v="1492142860"/>
    <n v="1486962460"/>
    <b v="0"/>
    <n v="0"/>
    <b v="0"/>
    <s v="music/faith"/>
    <n v="0"/>
    <n v="0"/>
    <x v="3"/>
    <s v="faith"/>
  </r>
  <r>
    <x v="2"/>
    <x v="0"/>
    <s v="USD"/>
    <n v="1491007211"/>
    <n v="1488418811"/>
    <b v="0"/>
    <n v="0"/>
    <b v="0"/>
    <s v="music/faith"/>
    <n v="0"/>
    <n v="0"/>
    <x v="3"/>
    <s v="faith"/>
  </r>
  <r>
    <x v="2"/>
    <x v="0"/>
    <s v="USD"/>
    <n v="1490499180"/>
    <n v="1488430760"/>
    <b v="0"/>
    <n v="0"/>
    <b v="0"/>
    <s v="music/faith"/>
    <n v="0"/>
    <n v="0"/>
    <x v="3"/>
    <s v="faith"/>
  </r>
  <r>
    <x v="1"/>
    <x v="0"/>
    <s v="USD"/>
    <n v="1441814400"/>
    <n v="1440807846"/>
    <b v="0"/>
    <n v="0"/>
    <b v="0"/>
    <s v="music/faith"/>
    <n v="0"/>
    <n v="0"/>
    <x v="3"/>
    <s v="faith"/>
  </r>
  <r>
    <x v="1"/>
    <x v="6"/>
    <s v="EUR"/>
    <n v="1440314472"/>
    <n v="1435130472"/>
    <b v="0"/>
    <n v="0"/>
    <b v="0"/>
    <s v="music/faith"/>
    <n v="0"/>
    <n v="0"/>
    <x v="3"/>
    <s v="faith"/>
  </r>
  <r>
    <x v="1"/>
    <x v="0"/>
    <s v="USD"/>
    <n v="1462135706"/>
    <n v="1458679706"/>
    <b v="0"/>
    <n v="0"/>
    <b v="0"/>
    <s v="music/faith"/>
    <n v="0"/>
    <n v="0"/>
    <x v="3"/>
    <s v="faith"/>
  </r>
  <r>
    <x v="1"/>
    <x v="0"/>
    <s v="USD"/>
    <n v="1435701353"/>
    <n v="1430517353"/>
    <b v="0"/>
    <n v="0"/>
    <b v="0"/>
    <s v="music/faith"/>
    <n v="0"/>
    <n v="0"/>
    <x v="3"/>
    <s v="faith"/>
  </r>
  <r>
    <x v="1"/>
    <x v="0"/>
    <s v="USD"/>
    <n v="1449831863"/>
    <n v="1447239863"/>
    <b v="0"/>
    <n v="0"/>
    <b v="0"/>
    <s v="music/faith"/>
    <n v="0"/>
    <n v="0"/>
    <x v="3"/>
    <s v="faith"/>
  </r>
  <r>
    <x v="1"/>
    <x v="0"/>
    <s v="USD"/>
    <n v="1465521306"/>
    <n v="1460337306"/>
    <b v="0"/>
    <n v="0"/>
    <b v="0"/>
    <s v="music/faith"/>
    <n v="0"/>
    <n v="0"/>
    <x v="3"/>
    <s v="faith"/>
  </r>
  <r>
    <x v="1"/>
    <x v="0"/>
    <s v="USD"/>
    <n v="1445738783"/>
    <n v="1443146783"/>
    <b v="0"/>
    <n v="0"/>
    <b v="0"/>
    <s v="music/faith"/>
    <n v="0"/>
    <n v="0"/>
    <x v="3"/>
    <s v="faith"/>
  </r>
  <r>
    <x v="1"/>
    <x v="0"/>
    <s v="USD"/>
    <n v="1434034800"/>
    <n v="1432849552"/>
    <b v="0"/>
    <n v="0"/>
    <b v="0"/>
    <s v="music/faith"/>
    <n v="0"/>
    <n v="0"/>
    <x v="3"/>
    <s v="faith"/>
  </r>
  <r>
    <x v="1"/>
    <x v="0"/>
    <s v="USD"/>
    <n v="1452920400"/>
    <n v="1447777481"/>
    <b v="0"/>
    <n v="0"/>
    <b v="0"/>
    <s v="music/faith"/>
    <n v="0"/>
    <n v="0"/>
    <x v="3"/>
    <s v="faith"/>
  </r>
  <r>
    <x v="1"/>
    <x v="0"/>
    <s v="USD"/>
    <n v="1473802200"/>
    <n v="1472746374"/>
    <b v="0"/>
    <n v="0"/>
    <b v="0"/>
    <s v="music/faith"/>
    <n v="0"/>
    <n v="0"/>
    <x v="3"/>
    <s v="faith"/>
  </r>
  <r>
    <x v="1"/>
    <x v="0"/>
    <s v="USD"/>
    <n v="1437075422"/>
    <n v="1434483422"/>
    <b v="0"/>
    <n v="0"/>
    <b v="0"/>
    <s v="music/faith"/>
    <n v="0"/>
    <n v="0"/>
    <x v="3"/>
    <s v="faith"/>
  </r>
  <r>
    <x v="1"/>
    <x v="3"/>
    <s v="AUD"/>
    <n v="1408999088"/>
    <n v="1407184688"/>
    <b v="1"/>
    <n v="0"/>
    <b v="0"/>
    <s v="photography/photobooks"/>
    <n v="0"/>
    <n v="0"/>
    <x v="7"/>
    <s v="photobooks"/>
  </r>
  <r>
    <x v="1"/>
    <x v="1"/>
    <s v="GBP"/>
    <n v="1407532812"/>
    <n v="1404940812"/>
    <b v="0"/>
    <n v="0"/>
    <b v="0"/>
    <s v="photography/photobooks"/>
    <n v="0"/>
    <n v="0"/>
    <x v="7"/>
    <s v="photobooks"/>
  </r>
  <r>
    <x v="1"/>
    <x v="0"/>
    <s v="USD"/>
    <n v="1435787137"/>
    <n v="1434577537"/>
    <b v="0"/>
    <n v="0"/>
    <b v="0"/>
    <s v="photography/photobooks"/>
    <n v="0"/>
    <n v="0"/>
    <x v="7"/>
    <s v="photobooks"/>
  </r>
  <r>
    <x v="1"/>
    <x v="0"/>
    <s v="USD"/>
    <n v="1428035850"/>
    <n v="1425447450"/>
    <b v="0"/>
    <n v="0"/>
    <b v="0"/>
    <s v="photography/photobooks"/>
    <n v="0"/>
    <n v="0"/>
    <x v="7"/>
    <s v="photobooks"/>
  </r>
  <r>
    <x v="1"/>
    <x v="1"/>
    <s v="GBP"/>
    <n v="1422256341"/>
    <n v="1419664341"/>
    <b v="0"/>
    <n v="0"/>
    <b v="0"/>
    <s v="games/mobile games"/>
    <n v="0"/>
    <n v="0"/>
    <x v="5"/>
    <s v="mobile games"/>
  </r>
  <r>
    <x v="1"/>
    <x v="0"/>
    <s v="USD"/>
    <n v="1483488249"/>
    <n v="1480896249"/>
    <b v="0"/>
    <n v="0"/>
    <b v="0"/>
    <s v="games/mobile games"/>
    <n v="0"/>
    <n v="0"/>
    <x v="5"/>
    <s v="mobile games"/>
  </r>
  <r>
    <x v="1"/>
    <x v="3"/>
    <s v="AUD"/>
    <n v="1402901405"/>
    <n v="1400309405"/>
    <b v="0"/>
    <n v="0"/>
    <b v="0"/>
    <s v="games/mobile games"/>
    <n v="0"/>
    <n v="0"/>
    <x v="5"/>
    <s v="mobile games"/>
  </r>
  <r>
    <x v="1"/>
    <x v="0"/>
    <s v="USD"/>
    <n v="1425170525"/>
    <n v="1422664925"/>
    <b v="0"/>
    <n v="0"/>
    <b v="0"/>
    <s v="games/mobile games"/>
    <n v="0"/>
    <n v="0"/>
    <x v="5"/>
    <s v="mobile games"/>
  </r>
  <r>
    <x v="1"/>
    <x v="3"/>
    <s v="AUD"/>
    <n v="1402618355"/>
    <n v="1400026355"/>
    <b v="0"/>
    <n v="0"/>
    <b v="0"/>
    <s v="games/mobile games"/>
    <n v="0"/>
    <n v="0"/>
    <x v="5"/>
    <s v="mobile games"/>
  </r>
  <r>
    <x v="1"/>
    <x v="15"/>
    <s v="HKD"/>
    <n v="1480863887"/>
    <n v="1478268287"/>
    <b v="0"/>
    <n v="0"/>
    <b v="0"/>
    <s v="photography/people"/>
    <n v="0"/>
    <n v="0"/>
    <x v="7"/>
    <s v="people"/>
  </r>
  <r>
    <x v="1"/>
    <x v="1"/>
    <s v="GBP"/>
    <n v="1450706837"/>
    <n v="1448114837"/>
    <b v="0"/>
    <n v="0"/>
    <b v="0"/>
    <s v="photography/people"/>
    <n v="0"/>
    <n v="0"/>
    <x v="7"/>
    <s v="people"/>
  </r>
  <r>
    <x v="1"/>
    <x v="0"/>
    <s v="USD"/>
    <n v="1481072942"/>
    <n v="1475885342"/>
    <b v="0"/>
    <n v="0"/>
    <b v="0"/>
    <s v="photography/people"/>
    <n v="0"/>
    <n v="0"/>
    <x v="7"/>
    <s v="people"/>
  </r>
  <r>
    <x v="1"/>
    <x v="0"/>
    <s v="USD"/>
    <n v="1405021211"/>
    <n v="1402429211"/>
    <b v="0"/>
    <n v="0"/>
    <b v="0"/>
    <s v="photography/people"/>
    <n v="0"/>
    <n v="0"/>
    <x v="7"/>
    <s v="people"/>
  </r>
  <r>
    <x v="1"/>
    <x v="0"/>
    <s v="USD"/>
    <n v="1409091612"/>
    <n v="1406499612"/>
    <b v="0"/>
    <n v="0"/>
    <b v="0"/>
    <s v="photography/people"/>
    <n v="0"/>
    <n v="0"/>
    <x v="7"/>
    <s v="people"/>
  </r>
  <r>
    <x v="1"/>
    <x v="0"/>
    <s v="USD"/>
    <n v="1415947159"/>
    <n v="1413351559"/>
    <b v="0"/>
    <n v="0"/>
    <b v="0"/>
    <s v="games/video games"/>
    <n v="0"/>
    <n v="0"/>
    <x v="5"/>
    <s v="video games"/>
  </r>
  <r>
    <x v="1"/>
    <x v="0"/>
    <s v="USD"/>
    <n v="1280534400"/>
    <n v="1277512556"/>
    <b v="0"/>
    <n v="0"/>
    <b v="0"/>
    <s v="games/video games"/>
    <n v="0"/>
    <n v="0"/>
    <x v="5"/>
    <s v="video games"/>
  </r>
  <r>
    <x v="0"/>
    <x v="0"/>
    <s v="USD"/>
    <n v="1436729504"/>
    <n v="1434137504"/>
    <b v="0"/>
    <n v="0"/>
    <b v="0"/>
    <s v="technology/web"/>
    <n v="0"/>
    <n v="0"/>
    <x v="1"/>
    <s v="web"/>
  </r>
  <r>
    <x v="0"/>
    <x v="0"/>
    <s v="USD"/>
    <n v="1412571600"/>
    <n v="1410799870"/>
    <b v="0"/>
    <n v="0"/>
    <b v="0"/>
    <s v="technology/web"/>
    <n v="0"/>
    <n v="0"/>
    <x v="1"/>
    <s v="web"/>
  </r>
  <r>
    <x v="0"/>
    <x v="0"/>
    <s v="USD"/>
    <n v="1427845140"/>
    <n v="1424822556"/>
    <b v="0"/>
    <n v="0"/>
    <b v="0"/>
    <s v="technology/web"/>
    <n v="0"/>
    <n v="0"/>
    <x v="1"/>
    <s v="web"/>
  </r>
  <r>
    <x v="0"/>
    <x v="8"/>
    <s v="SEK"/>
    <n v="1439318228"/>
    <n v="1436812628"/>
    <b v="0"/>
    <n v="0"/>
    <b v="0"/>
    <s v="technology/web"/>
    <n v="0"/>
    <n v="0"/>
    <x v="1"/>
    <s v="web"/>
  </r>
  <r>
    <x v="0"/>
    <x v="16"/>
    <s v="EUR"/>
    <n v="1483474370"/>
    <n v="1480882370"/>
    <b v="0"/>
    <n v="0"/>
    <b v="0"/>
    <s v="technology/web"/>
    <n v="0"/>
    <n v="0"/>
    <x v="1"/>
    <s v="web"/>
  </r>
  <r>
    <x v="0"/>
    <x v="0"/>
    <s v="USD"/>
    <n v="1433603552"/>
    <n v="1428419552"/>
    <b v="0"/>
    <n v="0"/>
    <b v="0"/>
    <s v="technology/web"/>
    <n v="0"/>
    <n v="0"/>
    <x v="1"/>
    <s v="web"/>
  </r>
  <r>
    <x v="0"/>
    <x v="0"/>
    <s v="USD"/>
    <n v="1429632822"/>
    <n v="1428596022"/>
    <b v="0"/>
    <n v="0"/>
    <b v="0"/>
    <s v="technology/web"/>
    <n v="0"/>
    <n v="0"/>
    <x v="1"/>
    <s v="web"/>
  </r>
  <r>
    <x v="0"/>
    <x v="4"/>
    <s v="EUR"/>
    <n v="1433530104"/>
    <n v="1430938104"/>
    <b v="0"/>
    <n v="0"/>
    <b v="0"/>
    <s v="technology/web"/>
    <n v="0"/>
    <n v="0"/>
    <x v="1"/>
    <s v="web"/>
  </r>
  <r>
    <x v="0"/>
    <x v="1"/>
    <s v="GBP"/>
    <n v="1445093578"/>
    <n v="1442501578"/>
    <b v="0"/>
    <n v="0"/>
    <b v="0"/>
    <s v="technology/web"/>
    <n v="0"/>
    <n v="0"/>
    <x v="1"/>
    <s v="web"/>
  </r>
  <r>
    <x v="0"/>
    <x v="1"/>
    <s v="GBP"/>
    <n v="1422664740"/>
    <n v="1417818036"/>
    <b v="0"/>
    <n v="0"/>
    <b v="0"/>
    <s v="technology/web"/>
    <n v="0"/>
    <n v="0"/>
    <x v="1"/>
    <s v="web"/>
  </r>
  <r>
    <x v="0"/>
    <x v="7"/>
    <s v="CAD"/>
    <n v="1462053600"/>
    <n v="1459975008"/>
    <b v="0"/>
    <n v="0"/>
    <b v="0"/>
    <s v="technology/web"/>
    <n v="0"/>
    <n v="0"/>
    <x v="1"/>
    <s v="web"/>
  </r>
  <r>
    <x v="0"/>
    <x v="0"/>
    <s v="USD"/>
    <n v="1451348200"/>
    <n v="1447460200"/>
    <b v="0"/>
    <n v="0"/>
    <b v="0"/>
    <s v="technology/web"/>
    <n v="0"/>
    <n v="0"/>
    <x v="1"/>
    <s v="web"/>
  </r>
  <r>
    <x v="0"/>
    <x v="0"/>
    <s v="USD"/>
    <n v="1445898356"/>
    <n v="1441146356"/>
    <b v="0"/>
    <n v="0"/>
    <b v="0"/>
    <s v="technology/web"/>
    <n v="0"/>
    <n v="0"/>
    <x v="1"/>
    <s v="web"/>
  </r>
  <r>
    <x v="0"/>
    <x v="10"/>
    <s v="EUR"/>
    <n v="1453071600"/>
    <n v="1449596425"/>
    <b v="0"/>
    <n v="0"/>
    <b v="0"/>
    <s v="technology/web"/>
    <n v="0"/>
    <n v="0"/>
    <x v="1"/>
    <s v="web"/>
  </r>
  <r>
    <x v="0"/>
    <x v="0"/>
    <s v="USD"/>
    <n v="1455132611"/>
    <n v="1452540611"/>
    <b v="0"/>
    <n v="0"/>
    <b v="0"/>
    <s v="technology/web"/>
    <n v="0"/>
    <n v="0"/>
    <x v="1"/>
    <s v="web"/>
  </r>
  <r>
    <x v="0"/>
    <x v="0"/>
    <s v="USD"/>
    <n v="1435257596"/>
    <n v="1432665596"/>
    <b v="0"/>
    <n v="0"/>
    <b v="0"/>
    <s v="technology/web"/>
    <n v="0"/>
    <n v="0"/>
    <x v="1"/>
    <s v="web"/>
  </r>
  <r>
    <x v="0"/>
    <x v="0"/>
    <s v="USD"/>
    <n v="1473451437"/>
    <n v="1470859437"/>
    <b v="0"/>
    <n v="0"/>
    <b v="0"/>
    <s v="technology/web"/>
    <n v="0"/>
    <n v="0"/>
    <x v="1"/>
    <s v="web"/>
  </r>
  <r>
    <x v="0"/>
    <x v="7"/>
    <s v="CAD"/>
    <n v="1480110783"/>
    <n v="1477515183"/>
    <b v="0"/>
    <n v="0"/>
    <b v="0"/>
    <s v="technology/web"/>
    <n v="0"/>
    <n v="0"/>
    <x v="1"/>
    <s v="web"/>
  </r>
  <r>
    <x v="0"/>
    <x v="0"/>
    <s v="USD"/>
    <n v="1440548330"/>
    <n v="1438042730"/>
    <b v="0"/>
    <n v="0"/>
    <b v="0"/>
    <s v="technology/web"/>
    <n v="0"/>
    <n v="0"/>
    <x v="1"/>
    <s v="web"/>
  </r>
  <r>
    <x v="0"/>
    <x v="0"/>
    <s v="USD"/>
    <n v="1444004616"/>
    <n v="1440116616"/>
    <b v="0"/>
    <n v="0"/>
    <b v="0"/>
    <s v="technology/web"/>
    <n v="0"/>
    <n v="0"/>
    <x v="1"/>
    <s v="web"/>
  </r>
  <r>
    <x v="0"/>
    <x v="7"/>
    <s v="CAD"/>
    <n v="1420920424"/>
    <n v="1415736424"/>
    <b v="0"/>
    <n v="0"/>
    <b v="0"/>
    <s v="technology/web"/>
    <n v="0"/>
    <n v="0"/>
    <x v="1"/>
    <s v="web"/>
  </r>
  <r>
    <x v="0"/>
    <x v="3"/>
    <s v="AUD"/>
    <n v="1420352264"/>
    <n v="1416896264"/>
    <b v="0"/>
    <n v="0"/>
    <b v="0"/>
    <s v="technology/web"/>
    <n v="0"/>
    <n v="0"/>
    <x v="1"/>
    <s v="web"/>
  </r>
  <r>
    <x v="0"/>
    <x v="0"/>
    <s v="USD"/>
    <n v="1446087223"/>
    <n v="1443495223"/>
    <b v="0"/>
    <n v="0"/>
    <b v="0"/>
    <s v="technology/web"/>
    <n v="0"/>
    <n v="0"/>
    <x v="1"/>
    <s v="web"/>
  </r>
  <r>
    <x v="0"/>
    <x v="0"/>
    <s v="USD"/>
    <n v="1484038620"/>
    <n v="1481597687"/>
    <b v="0"/>
    <n v="0"/>
    <b v="0"/>
    <s v="technology/web"/>
    <n v="0"/>
    <n v="0"/>
    <x v="1"/>
    <s v="web"/>
  </r>
  <r>
    <x v="0"/>
    <x v="0"/>
    <s v="USD"/>
    <n v="1420233256"/>
    <n v="1417641256"/>
    <b v="0"/>
    <n v="0"/>
    <b v="0"/>
    <s v="technology/web"/>
    <n v="0"/>
    <n v="0"/>
    <x v="1"/>
    <s v="web"/>
  </r>
  <r>
    <x v="0"/>
    <x v="0"/>
    <s v="USD"/>
    <n v="1435874384"/>
    <n v="1433282384"/>
    <b v="0"/>
    <n v="0"/>
    <b v="0"/>
    <s v="technology/web"/>
    <n v="0"/>
    <n v="0"/>
    <x v="1"/>
    <s v="web"/>
  </r>
  <r>
    <x v="0"/>
    <x v="8"/>
    <s v="SEK"/>
    <n v="1418934506"/>
    <n v="1415910506"/>
    <b v="0"/>
    <n v="0"/>
    <b v="0"/>
    <s v="technology/web"/>
    <n v="0"/>
    <n v="0"/>
    <x v="1"/>
    <s v="web"/>
  </r>
  <r>
    <x v="0"/>
    <x v="3"/>
    <s v="AUD"/>
    <n v="1460615164"/>
    <n v="1458023164"/>
    <b v="0"/>
    <n v="0"/>
    <b v="0"/>
    <s v="technology/web"/>
    <n v="0"/>
    <n v="0"/>
    <x v="1"/>
    <s v="web"/>
  </r>
  <r>
    <x v="1"/>
    <x v="0"/>
    <s v="USD"/>
    <n v="1451782607"/>
    <n v="1449190607"/>
    <b v="0"/>
    <n v="0"/>
    <b v="0"/>
    <s v="food/food trucks"/>
    <n v="0"/>
    <n v="0"/>
    <x v="6"/>
    <s v="food trucks"/>
  </r>
  <r>
    <x v="1"/>
    <x v="3"/>
    <s v="AUD"/>
    <n v="1441619275"/>
    <n v="1439027275"/>
    <b v="0"/>
    <n v="0"/>
    <b v="0"/>
    <s v="food/food trucks"/>
    <n v="0"/>
    <n v="0"/>
    <x v="6"/>
    <s v="food trucks"/>
  </r>
  <r>
    <x v="1"/>
    <x v="9"/>
    <s v="EUR"/>
    <n v="1480185673"/>
    <n v="1476294073"/>
    <b v="0"/>
    <n v="0"/>
    <b v="0"/>
    <s v="food/food trucks"/>
    <n v="0"/>
    <n v="0"/>
    <x v="6"/>
    <s v="food trucks"/>
  </r>
  <r>
    <x v="1"/>
    <x v="0"/>
    <s v="USD"/>
    <n v="1407705187"/>
    <n v="1405113187"/>
    <b v="0"/>
    <n v="0"/>
    <b v="0"/>
    <s v="food/food trucks"/>
    <n v="0"/>
    <n v="0"/>
    <x v="6"/>
    <s v="food trucks"/>
  </r>
  <r>
    <x v="1"/>
    <x v="0"/>
    <s v="USD"/>
    <n v="1424281389"/>
    <n v="1419097389"/>
    <b v="0"/>
    <n v="0"/>
    <b v="0"/>
    <s v="food/food trucks"/>
    <n v="0"/>
    <n v="0"/>
    <x v="6"/>
    <s v="food trucks"/>
  </r>
  <r>
    <x v="1"/>
    <x v="0"/>
    <s v="USD"/>
    <n v="1439006692"/>
    <n v="1433822692"/>
    <b v="0"/>
    <n v="0"/>
    <b v="0"/>
    <s v="food/food trucks"/>
    <n v="0"/>
    <n v="0"/>
    <x v="6"/>
    <s v="food trucks"/>
  </r>
  <r>
    <x v="1"/>
    <x v="0"/>
    <s v="USD"/>
    <n v="1456608943"/>
    <n v="1454016943"/>
    <b v="0"/>
    <n v="0"/>
    <b v="0"/>
    <s v="food/food trucks"/>
    <n v="0"/>
    <n v="0"/>
    <x v="6"/>
    <s v="food trucks"/>
  </r>
  <r>
    <x v="1"/>
    <x v="0"/>
    <s v="USD"/>
    <n v="1426615200"/>
    <n v="1422400188"/>
    <b v="0"/>
    <n v="0"/>
    <b v="0"/>
    <s v="food/food trucks"/>
    <n v="0"/>
    <n v="0"/>
    <x v="6"/>
    <s v="food trucks"/>
  </r>
  <r>
    <x v="1"/>
    <x v="0"/>
    <s v="USD"/>
    <n v="1445197129"/>
    <n v="1442605129"/>
    <b v="0"/>
    <n v="0"/>
    <b v="0"/>
    <s v="food/food trucks"/>
    <n v="0"/>
    <n v="0"/>
    <x v="6"/>
    <s v="food trucks"/>
  </r>
  <r>
    <x v="1"/>
    <x v="0"/>
    <s v="USD"/>
    <n v="1465333560"/>
    <n v="1462743308"/>
    <b v="0"/>
    <n v="0"/>
    <b v="0"/>
    <s v="food/restaurants"/>
    <n v="0"/>
    <n v="0"/>
    <x v="6"/>
    <s v="restaurants"/>
  </r>
  <r>
    <x v="1"/>
    <x v="0"/>
    <s v="USD"/>
    <n v="1416014534"/>
    <n v="1413418934"/>
    <b v="0"/>
    <n v="0"/>
    <b v="0"/>
    <s v="food/restaurants"/>
    <n v="0"/>
    <n v="0"/>
    <x v="6"/>
    <s v="restaurants"/>
  </r>
  <r>
    <x v="1"/>
    <x v="0"/>
    <s v="USD"/>
    <n v="1426292416"/>
    <n v="1423704016"/>
    <b v="0"/>
    <n v="0"/>
    <b v="0"/>
    <s v="food/restaurants"/>
    <n v="0"/>
    <n v="0"/>
    <x v="6"/>
    <s v="restaurants"/>
  </r>
  <r>
    <x v="1"/>
    <x v="0"/>
    <s v="USD"/>
    <n v="1431308704"/>
    <n v="1428716704"/>
    <b v="0"/>
    <n v="0"/>
    <b v="0"/>
    <s v="food/restaurants"/>
    <n v="0"/>
    <n v="0"/>
    <x v="6"/>
    <s v="restaurants"/>
  </r>
  <r>
    <x v="1"/>
    <x v="0"/>
    <s v="USD"/>
    <n v="1408056634"/>
    <n v="1405464634"/>
    <b v="0"/>
    <n v="0"/>
    <b v="0"/>
    <s v="food/restaurants"/>
    <n v="0"/>
    <n v="0"/>
    <x v="6"/>
    <s v="restaurants"/>
  </r>
  <r>
    <x v="1"/>
    <x v="1"/>
    <s v="GBP"/>
    <n v="1454323413"/>
    <n v="1451731413"/>
    <b v="0"/>
    <n v="0"/>
    <b v="0"/>
    <s v="food/restaurants"/>
    <n v="0"/>
    <n v="0"/>
    <x v="6"/>
    <s v="restaurants"/>
  </r>
  <r>
    <x v="1"/>
    <x v="0"/>
    <s v="USD"/>
    <n v="1418504561"/>
    <n v="1417208561"/>
    <b v="0"/>
    <n v="0"/>
    <b v="0"/>
    <s v="food/restaurants"/>
    <n v="0"/>
    <n v="0"/>
    <x v="6"/>
    <s v="restaurants"/>
  </r>
  <r>
    <x v="1"/>
    <x v="6"/>
    <s v="EUR"/>
    <n v="1488067789"/>
    <n v="1482883789"/>
    <b v="0"/>
    <n v="0"/>
    <b v="0"/>
    <s v="food/restaurants"/>
    <n v="0"/>
    <n v="0"/>
    <x v="6"/>
    <s v="restaurants"/>
  </r>
  <r>
    <x v="1"/>
    <x v="0"/>
    <s v="USD"/>
    <n v="1417279252"/>
    <n v="1414683652"/>
    <b v="0"/>
    <n v="0"/>
    <b v="0"/>
    <s v="food/restaurants"/>
    <n v="0"/>
    <n v="0"/>
    <x v="6"/>
    <s v="restaurants"/>
  </r>
  <r>
    <x v="1"/>
    <x v="0"/>
    <s v="USD"/>
    <n v="1415899228"/>
    <n v="1413303628"/>
    <b v="0"/>
    <n v="0"/>
    <b v="0"/>
    <s v="food/restaurants"/>
    <n v="0"/>
    <n v="0"/>
    <x v="6"/>
    <s v="restaurants"/>
  </r>
  <r>
    <x v="1"/>
    <x v="0"/>
    <s v="USD"/>
    <n v="1476559260"/>
    <n v="1472567085"/>
    <b v="0"/>
    <n v="0"/>
    <b v="0"/>
    <s v="food/restaurants"/>
    <n v="0"/>
    <n v="0"/>
    <x v="6"/>
    <s v="restaurants"/>
  </r>
  <r>
    <x v="0"/>
    <x v="7"/>
    <s v="CAD"/>
    <n v="1444740089"/>
    <n v="1442148089"/>
    <b v="0"/>
    <n v="0"/>
    <b v="0"/>
    <s v="food/food trucks"/>
    <n v="0"/>
    <n v="0"/>
    <x v="6"/>
    <s v="food trucks"/>
  </r>
  <r>
    <x v="0"/>
    <x v="0"/>
    <s v="USD"/>
    <n v="1438226451"/>
    <n v="1433042451"/>
    <b v="0"/>
    <n v="0"/>
    <b v="0"/>
    <s v="food/food trucks"/>
    <n v="0"/>
    <n v="0"/>
    <x v="6"/>
    <s v="food trucks"/>
  </r>
  <r>
    <x v="0"/>
    <x v="7"/>
    <s v="CAD"/>
    <n v="1406854699"/>
    <n v="1404262699"/>
    <b v="0"/>
    <n v="0"/>
    <b v="0"/>
    <s v="food/food trucks"/>
    <n v="0"/>
    <n v="0"/>
    <x v="6"/>
    <s v="food trucks"/>
  </r>
  <r>
    <x v="0"/>
    <x v="0"/>
    <s v="USD"/>
    <n v="1408663948"/>
    <n v="1406071948"/>
    <b v="0"/>
    <n v="0"/>
    <b v="0"/>
    <s v="food/food trucks"/>
    <n v="0"/>
    <n v="0"/>
    <x v="6"/>
    <s v="food trucks"/>
  </r>
  <r>
    <x v="0"/>
    <x v="0"/>
    <s v="USD"/>
    <n v="1428893517"/>
    <n v="1426301517"/>
    <b v="0"/>
    <n v="0"/>
    <b v="0"/>
    <s v="food/food trucks"/>
    <n v="0"/>
    <n v="0"/>
    <x v="6"/>
    <s v="food trucks"/>
  </r>
  <r>
    <x v="0"/>
    <x v="0"/>
    <s v="USD"/>
    <n v="1408803149"/>
    <n v="1404915149"/>
    <b v="0"/>
    <n v="0"/>
    <b v="0"/>
    <s v="food/food trucks"/>
    <n v="0"/>
    <n v="0"/>
    <x v="6"/>
    <s v="food trucks"/>
  </r>
  <r>
    <x v="0"/>
    <x v="0"/>
    <s v="USD"/>
    <n v="1463600945"/>
    <n v="1461786545"/>
    <b v="0"/>
    <n v="0"/>
    <b v="0"/>
    <s v="food/food trucks"/>
    <n v="0"/>
    <n v="0"/>
    <x v="6"/>
    <s v="food trucks"/>
  </r>
  <r>
    <x v="0"/>
    <x v="0"/>
    <s v="USD"/>
    <n v="1421030194"/>
    <n v="1418438194"/>
    <b v="0"/>
    <n v="0"/>
    <b v="0"/>
    <s v="food/food trucks"/>
    <n v="0"/>
    <n v="0"/>
    <x v="6"/>
    <s v="food trucks"/>
  </r>
  <r>
    <x v="0"/>
    <x v="0"/>
    <s v="USD"/>
    <n v="1428707647"/>
    <n v="1424823247"/>
    <b v="0"/>
    <n v="0"/>
    <b v="0"/>
    <s v="food/food trucks"/>
    <n v="0"/>
    <n v="0"/>
    <x v="6"/>
    <s v="food trucks"/>
  </r>
  <r>
    <x v="0"/>
    <x v="0"/>
    <s v="USD"/>
    <n v="1407181297"/>
    <n v="1405021297"/>
    <b v="0"/>
    <n v="0"/>
    <b v="0"/>
    <s v="food/food trucks"/>
    <n v="0"/>
    <n v="0"/>
    <x v="6"/>
    <s v="food trucks"/>
  </r>
  <r>
    <x v="0"/>
    <x v="0"/>
    <s v="USD"/>
    <n v="1444410000"/>
    <n v="1440203579"/>
    <b v="0"/>
    <n v="0"/>
    <b v="0"/>
    <s v="food/food trucks"/>
    <n v="0"/>
    <n v="0"/>
    <x v="6"/>
    <s v="food trucks"/>
  </r>
  <r>
    <x v="1"/>
    <x v="0"/>
    <s v="USD"/>
    <n v="1434341369"/>
    <n v="1431749369"/>
    <b v="0"/>
    <n v="0"/>
    <b v="0"/>
    <s v="food/food trucks"/>
    <n v="0"/>
    <n v="0"/>
    <x v="6"/>
    <s v="food trucks"/>
  </r>
  <r>
    <x v="1"/>
    <x v="3"/>
    <s v="AUD"/>
    <n v="1453817297"/>
    <n v="1453212497"/>
    <b v="0"/>
    <n v="0"/>
    <b v="0"/>
    <s v="food/food trucks"/>
    <n v="0"/>
    <n v="0"/>
    <x v="6"/>
    <s v="food trucks"/>
  </r>
  <r>
    <x v="1"/>
    <x v="0"/>
    <s v="USD"/>
    <n v="1429993026"/>
    <n v="1427401026"/>
    <b v="0"/>
    <n v="0"/>
    <b v="0"/>
    <s v="food/food trucks"/>
    <n v="0"/>
    <n v="0"/>
    <x v="6"/>
    <s v="food trucks"/>
  </r>
  <r>
    <x v="1"/>
    <x v="6"/>
    <s v="EUR"/>
    <n v="1468565820"/>
    <n v="1465970108"/>
    <b v="0"/>
    <n v="0"/>
    <b v="0"/>
    <s v="technology/space exploration"/>
    <n v="0"/>
    <n v="0"/>
    <x v="1"/>
    <s v="space exploration"/>
  </r>
  <r>
    <x v="1"/>
    <x v="0"/>
    <s v="USD"/>
    <n v="1412119423"/>
    <n v="1410391423"/>
    <b v="0"/>
    <n v="0"/>
    <b v="0"/>
    <s v="food/food trucks"/>
    <n v="0"/>
    <n v="0"/>
    <x v="6"/>
    <s v="food trucks"/>
  </r>
  <r>
    <x v="1"/>
    <x v="0"/>
    <s v="USD"/>
    <n v="1435591318"/>
    <n v="1432999318"/>
    <b v="0"/>
    <n v="0"/>
    <b v="0"/>
    <s v="food/food trucks"/>
    <n v="0"/>
    <n v="0"/>
    <x v="6"/>
    <s v="food trucks"/>
  </r>
  <r>
    <x v="1"/>
    <x v="7"/>
    <s v="CAD"/>
    <n v="1407533463"/>
    <n v="1404941463"/>
    <b v="0"/>
    <n v="0"/>
    <b v="0"/>
    <s v="food/food trucks"/>
    <n v="0"/>
    <n v="0"/>
    <x v="6"/>
    <s v="food trucks"/>
  </r>
  <r>
    <x v="1"/>
    <x v="0"/>
    <s v="USD"/>
    <n v="1476863607"/>
    <n v="1474271607"/>
    <b v="0"/>
    <n v="0"/>
    <b v="0"/>
    <s v="publishing/children's books"/>
    <n v="0"/>
    <n v="0"/>
    <x v="2"/>
    <s v="children's books"/>
  </r>
  <r>
    <x v="1"/>
    <x v="0"/>
    <s v="USD"/>
    <n v="1341086400"/>
    <n v="1340055345"/>
    <b v="0"/>
    <n v="0"/>
    <b v="0"/>
    <s v="publishing/children's books"/>
    <n v="0"/>
    <n v="0"/>
    <x v="2"/>
    <s v="children's books"/>
  </r>
  <r>
    <x v="1"/>
    <x v="0"/>
    <s v="USD"/>
    <n v="1403039842"/>
    <n v="1397855842"/>
    <b v="0"/>
    <n v="0"/>
    <b v="0"/>
    <s v="publishing/children's books"/>
    <n v="0"/>
    <n v="0"/>
    <x v="2"/>
    <s v="children's books"/>
  </r>
  <r>
    <x v="1"/>
    <x v="0"/>
    <s v="USD"/>
    <n v="1410448551"/>
    <n v="1407856551"/>
    <b v="0"/>
    <n v="0"/>
    <b v="0"/>
    <s v="publishing/children's books"/>
    <n v="0"/>
    <n v="0"/>
    <x v="2"/>
    <s v="children's books"/>
  </r>
  <r>
    <x v="1"/>
    <x v="1"/>
    <s v="GBP"/>
    <n v="1371726258"/>
    <n v="1369134258"/>
    <b v="0"/>
    <n v="0"/>
    <b v="0"/>
    <s v="publishing/children's books"/>
    <n v="0"/>
    <n v="0"/>
    <x v="2"/>
    <s v="children's books"/>
  </r>
  <r>
    <x v="1"/>
    <x v="0"/>
    <s v="USD"/>
    <n v="1351432428"/>
    <n v="1350050028"/>
    <b v="0"/>
    <n v="0"/>
    <b v="0"/>
    <s v="publishing/children's books"/>
    <n v="0"/>
    <n v="0"/>
    <x v="2"/>
    <s v="children's books"/>
  </r>
  <r>
    <x v="1"/>
    <x v="0"/>
    <s v="USD"/>
    <n v="1359738000"/>
    <n v="1355489140"/>
    <b v="0"/>
    <n v="0"/>
    <b v="0"/>
    <s v="publishing/children's books"/>
    <n v="0"/>
    <n v="0"/>
    <x v="2"/>
    <s v="children's books"/>
  </r>
  <r>
    <x v="1"/>
    <x v="0"/>
    <s v="USD"/>
    <n v="1381006294"/>
    <n v="1379710294"/>
    <b v="0"/>
    <n v="0"/>
    <b v="0"/>
    <s v="publishing/children's books"/>
    <n v="0"/>
    <n v="0"/>
    <x v="2"/>
    <s v="children's books"/>
  </r>
  <r>
    <x v="1"/>
    <x v="10"/>
    <s v="EUR"/>
    <n v="1489142688"/>
    <n v="1486550688"/>
    <b v="0"/>
    <n v="0"/>
    <b v="0"/>
    <s v="publishing/children's books"/>
    <n v="0"/>
    <n v="0"/>
    <x v="2"/>
    <s v="children's books"/>
  </r>
  <r>
    <x v="1"/>
    <x v="1"/>
    <s v="GBP"/>
    <n v="1403348400"/>
    <n v="1401058295"/>
    <b v="0"/>
    <n v="0"/>
    <b v="0"/>
    <s v="theater/plays"/>
    <n v="0"/>
    <n v="0"/>
    <x v="8"/>
    <s v="plays"/>
  </r>
  <r>
    <x v="1"/>
    <x v="0"/>
    <s v="USD"/>
    <n v="1465790400"/>
    <n v="1462210950"/>
    <b v="0"/>
    <n v="0"/>
    <b v="0"/>
    <s v="theater/plays"/>
    <n v="0"/>
    <n v="0"/>
    <x v="8"/>
    <s v="plays"/>
  </r>
  <r>
    <x v="1"/>
    <x v="0"/>
    <s v="USD"/>
    <n v="1432917394"/>
    <n v="1429029394"/>
    <b v="0"/>
    <n v="0"/>
    <b v="0"/>
    <s v="theater/plays"/>
    <n v="0"/>
    <n v="0"/>
    <x v="8"/>
    <s v="plays"/>
  </r>
  <r>
    <x v="1"/>
    <x v="0"/>
    <s v="USD"/>
    <n v="1464031265"/>
    <n v="1458847265"/>
    <b v="0"/>
    <n v="0"/>
    <b v="0"/>
    <s v="theater/plays"/>
    <n v="0"/>
    <n v="0"/>
    <x v="8"/>
    <s v="plays"/>
  </r>
  <r>
    <x v="1"/>
    <x v="16"/>
    <s v="EUR"/>
    <n v="1454109420"/>
    <n v="1453334629"/>
    <b v="0"/>
    <n v="0"/>
    <b v="0"/>
    <s v="theater/plays"/>
    <n v="0"/>
    <n v="0"/>
    <x v="8"/>
    <s v="plays"/>
  </r>
  <r>
    <x v="1"/>
    <x v="7"/>
    <s v="CAD"/>
    <n v="1410669297"/>
    <n v="1405485297"/>
    <b v="0"/>
    <n v="0"/>
    <b v="0"/>
    <s v="theater/plays"/>
    <n v="0"/>
    <n v="0"/>
    <x v="8"/>
    <s v="plays"/>
  </r>
  <r>
    <x v="1"/>
    <x v="4"/>
    <s v="EUR"/>
    <n v="1417778880"/>
    <n v="1415711095"/>
    <b v="0"/>
    <n v="0"/>
    <b v="0"/>
    <s v="theater/plays"/>
    <n v="0"/>
    <n v="0"/>
    <x v="8"/>
    <s v="plays"/>
  </r>
  <r>
    <x v="1"/>
    <x v="0"/>
    <s v="USD"/>
    <n v="1420512259"/>
    <n v="1415328259"/>
    <b v="0"/>
    <n v="0"/>
    <b v="0"/>
    <s v="theater/plays"/>
    <n v="0"/>
    <n v="0"/>
    <x v="8"/>
    <s v="plays"/>
  </r>
  <r>
    <x v="1"/>
    <x v="0"/>
    <s v="USD"/>
    <n v="1434768438"/>
    <n v="1429584438"/>
    <b v="0"/>
    <n v="0"/>
    <b v="0"/>
    <s v="theater/plays"/>
    <n v="0"/>
    <n v="0"/>
    <x v="8"/>
    <s v="plays"/>
  </r>
  <r>
    <x v="1"/>
    <x v="0"/>
    <s v="USD"/>
    <n v="1437069079"/>
    <n v="1434477079"/>
    <b v="0"/>
    <n v="0"/>
    <b v="0"/>
    <s v="theater/plays"/>
    <n v="0"/>
    <n v="0"/>
    <x v="8"/>
    <s v="plays"/>
  </r>
  <r>
    <x v="1"/>
    <x v="0"/>
    <s v="USD"/>
    <n v="1417620036"/>
    <n v="1412432436"/>
    <b v="0"/>
    <n v="0"/>
    <b v="0"/>
    <s v="theater/plays"/>
    <n v="0"/>
    <n v="0"/>
    <x v="8"/>
    <s v="plays"/>
  </r>
  <r>
    <x v="1"/>
    <x v="0"/>
    <s v="USD"/>
    <n v="1413608340"/>
    <n v="1412945440"/>
    <b v="0"/>
    <n v="0"/>
    <b v="0"/>
    <s v="theater/plays"/>
    <n v="0"/>
    <n v="0"/>
    <x v="8"/>
    <s v="plays"/>
  </r>
  <r>
    <x v="1"/>
    <x v="0"/>
    <s v="USD"/>
    <n v="1428100815"/>
    <n v="1422920415"/>
    <b v="0"/>
    <n v="0"/>
    <b v="0"/>
    <s v="theater/plays"/>
    <n v="0"/>
    <n v="0"/>
    <x v="8"/>
    <s v="plays"/>
  </r>
  <r>
    <x v="1"/>
    <x v="0"/>
    <s v="USD"/>
    <n v="1469325158"/>
    <n v="1464141158"/>
    <b v="0"/>
    <n v="0"/>
    <b v="0"/>
    <s v="theater/plays"/>
    <n v="0"/>
    <n v="0"/>
    <x v="8"/>
    <s v="plays"/>
  </r>
  <r>
    <x v="1"/>
    <x v="0"/>
    <s v="USD"/>
    <n v="1428894380"/>
    <n v="1426302380"/>
    <b v="0"/>
    <n v="0"/>
    <b v="0"/>
    <s v="theater/spaces"/>
    <n v="0"/>
    <n v="0"/>
    <x v="8"/>
    <s v="spaces"/>
  </r>
  <r>
    <x v="1"/>
    <x v="0"/>
    <s v="USD"/>
    <n v="1432437660"/>
    <n v="1429845660"/>
    <b v="0"/>
    <n v="0"/>
    <b v="0"/>
    <s v="theater/spaces"/>
    <n v="0"/>
    <n v="0"/>
    <x v="8"/>
    <s v="spaces"/>
  </r>
  <r>
    <x v="1"/>
    <x v="0"/>
    <s v="USD"/>
    <n v="1453538752"/>
    <n v="1450946752"/>
    <b v="0"/>
    <n v="0"/>
    <b v="0"/>
    <s v="theater/spaces"/>
    <n v="0"/>
    <n v="0"/>
    <x v="8"/>
    <s v="spaces"/>
  </r>
  <r>
    <x v="0"/>
    <x v="0"/>
    <s v="USD"/>
    <n v="1489669203"/>
    <n v="1487944803"/>
    <b v="0"/>
    <n v="0"/>
    <b v="0"/>
    <s v="theater/spaces"/>
    <n v="0"/>
    <n v="0"/>
    <x v="8"/>
    <s v="spaces"/>
  </r>
  <r>
    <x v="0"/>
    <x v="0"/>
    <s v="USD"/>
    <n v="1462729317"/>
    <n v="1457548917"/>
    <b v="0"/>
    <n v="0"/>
    <b v="0"/>
    <s v="theater/spaces"/>
    <n v="0"/>
    <n v="0"/>
    <x v="8"/>
    <s v="spaces"/>
  </r>
  <r>
    <x v="0"/>
    <x v="1"/>
    <s v="GBP"/>
    <n v="1465258325"/>
    <n v="1462666325"/>
    <b v="0"/>
    <n v="0"/>
    <b v="0"/>
    <s v="theater/spaces"/>
    <n v="0"/>
    <n v="0"/>
    <x v="8"/>
    <s v="spaces"/>
  </r>
  <r>
    <x v="0"/>
    <x v="0"/>
    <s v="USD"/>
    <n v="1410459023"/>
    <n v="1407867023"/>
    <b v="0"/>
    <n v="0"/>
    <b v="0"/>
    <s v="theater/spaces"/>
    <n v="0"/>
    <n v="0"/>
    <x v="8"/>
    <s v="spaces"/>
  </r>
  <r>
    <x v="1"/>
    <x v="0"/>
    <s v="USD"/>
    <n v="1425258240"/>
    <n v="1422043154"/>
    <b v="0"/>
    <n v="0"/>
    <b v="0"/>
    <s v="theater/spaces"/>
    <n v="0"/>
    <n v="0"/>
    <x v="8"/>
    <s v="spaces"/>
  </r>
  <r>
    <x v="1"/>
    <x v="0"/>
    <s v="USD"/>
    <n v="1412003784"/>
    <n v="1406819784"/>
    <b v="0"/>
    <n v="0"/>
    <b v="0"/>
    <s v="theater/spaces"/>
    <n v="0"/>
    <n v="0"/>
    <x v="8"/>
    <s v="spaces"/>
  </r>
  <r>
    <x v="1"/>
    <x v="1"/>
    <s v="GBP"/>
    <n v="1459694211"/>
    <n v="1457105811"/>
    <b v="0"/>
    <n v="0"/>
    <b v="0"/>
    <s v="theater/spaces"/>
    <n v="0"/>
    <n v="0"/>
    <x v="8"/>
    <s v="spaces"/>
  </r>
  <r>
    <x v="1"/>
    <x v="0"/>
    <s v="USD"/>
    <n v="1407955748"/>
    <n v="1405363748"/>
    <b v="0"/>
    <n v="0"/>
    <b v="0"/>
    <s v="theater/spaces"/>
    <n v="0"/>
    <n v="0"/>
    <x v="8"/>
    <s v="spaces"/>
  </r>
  <r>
    <x v="1"/>
    <x v="0"/>
    <s v="USD"/>
    <n v="1447628946"/>
    <n v="1445033346"/>
    <b v="0"/>
    <n v="0"/>
    <b v="0"/>
    <s v="theater/spaces"/>
    <n v="0"/>
    <n v="0"/>
    <x v="8"/>
    <s v="spaces"/>
  </r>
  <r>
    <x v="1"/>
    <x v="0"/>
    <s v="USD"/>
    <n v="1411312250"/>
    <n v="1406128250"/>
    <b v="0"/>
    <n v="0"/>
    <b v="0"/>
    <s v="theater/spaces"/>
    <n v="0"/>
    <n v="0"/>
    <x v="8"/>
    <s v="spaces"/>
  </r>
  <r>
    <x v="0"/>
    <x v="0"/>
    <s v="USD"/>
    <n v="1452142672"/>
    <n v="1449550672"/>
    <b v="0"/>
    <n v="0"/>
    <b v="0"/>
    <s v="theater/spaces"/>
    <n v="0"/>
    <n v="0"/>
    <x v="8"/>
    <s v="spaces"/>
  </r>
  <r>
    <x v="0"/>
    <x v="0"/>
    <s v="USD"/>
    <n v="1425242029"/>
    <n v="1422650029"/>
    <b v="0"/>
    <n v="0"/>
    <b v="0"/>
    <s v="theater/spaces"/>
    <n v="0"/>
    <n v="0"/>
    <x v="8"/>
    <s v="spaces"/>
  </r>
  <r>
    <x v="2"/>
    <x v="1"/>
    <s v="GBP"/>
    <n v="1491233407"/>
    <n v="1489591807"/>
    <b v="0"/>
    <n v="0"/>
    <b v="0"/>
    <s v="theater/plays"/>
    <n v="0"/>
    <n v="0"/>
    <x v="8"/>
    <s v="plays"/>
  </r>
  <r>
    <x v="2"/>
    <x v="1"/>
    <s v="GBP"/>
    <n v="1491726956"/>
    <n v="1489480556"/>
    <b v="0"/>
    <n v="0"/>
    <b v="0"/>
    <s v="theater/plays"/>
    <n v="0"/>
    <n v="0"/>
    <x v="8"/>
    <s v="plays"/>
  </r>
  <r>
    <x v="2"/>
    <x v="0"/>
    <s v="USD"/>
    <n v="1490659134"/>
    <n v="1485478734"/>
    <b v="0"/>
    <n v="0"/>
    <b v="0"/>
    <s v="theater/plays"/>
    <n v="0"/>
    <n v="0"/>
    <x v="8"/>
    <s v="plays"/>
  </r>
  <r>
    <x v="1"/>
    <x v="7"/>
    <s v="CAD"/>
    <n v="1481258275"/>
    <n v="1478662675"/>
    <b v="0"/>
    <n v="0"/>
    <b v="0"/>
    <s v="theater/musical"/>
    <n v="0"/>
    <n v="0"/>
    <x v="8"/>
    <s v="musical"/>
  </r>
  <r>
    <x v="1"/>
    <x v="0"/>
    <s v="USD"/>
    <n v="1437960598"/>
    <n v="1435368598"/>
    <b v="0"/>
    <n v="0"/>
    <b v="0"/>
    <s v="theater/musical"/>
    <n v="0"/>
    <n v="0"/>
    <x v="8"/>
    <s v="musical"/>
  </r>
  <r>
    <x v="1"/>
    <x v="0"/>
    <s v="USD"/>
    <n v="1437149640"/>
    <n v="1434558479"/>
    <b v="0"/>
    <n v="0"/>
    <b v="0"/>
    <s v="theater/musical"/>
    <n v="0"/>
    <n v="0"/>
    <x v="8"/>
    <s v="musical"/>
  </r>
  <r>
    <x v="1"/>
    <x v="0"/>
    <s v="USD"/>
    <n v="1442644651"/>
    <n v="1440052651"/>
    <b v="0"/>
    <n v="0"/>
    <b v="0"/>
    <s v="theater/musical"/>
    <n v="0"/>
    <n v="0"/>
    <x v="8"/>
    <s v="musical"/>
  </r>
  <r>
    <x v="1"/>
    <x v="0"/>
    <s v="USD"/>
    <n v="1450040396"/>
    <n v="1444852796"/>
    <b v="0"/>
    <n v="0"/>
    <b v="0"/>
    <s v="theater/musical"/>
    <n v="0"/>
    <n v="0"/>
    <x v="8"/>
    <s v="musical"/>
  </r>
  <r>
    <x v="1"/>
    <x v="0"/>
    <s v="USD"/>
    <n v="1442248829"/>
    <n v="1439224829"/>
    <b v="0"/>
    <n v="0"/>
    <b v="0"/>
    <s v="theater/musical"/>
    <n v="0"/>
    <n v="0"/>
    <x v="8"/>
    <s v="musical"/>
  </r>
  <r>
    <x v="1"/>
    <x v="0"/>
    <s v="USD"/>
    <n v="1412485200"/>
    <n v="1410966179"/>
    <b v="0"/>
    <n v="0"/>
    <b v="0"/>
    <s v="theater/musical"/>
    <n v="0"/>
    <n v="0"/>
    <x v="8"/>
    <s v="musical"/>
  </r>
  <r>
    <x v="1"/>
    <x v="0"/>
    <s v="USD"/>
    <n v="1447734439"/>
    <n v="1444274839"/>
    <b v="0"/>
    <n v="0"/>
    <b v="0"/>
    <s v="theater/musical"/>
    <n v="0"/>
    <n v="0"/>
    <x v="8"/>
    <s v="musical"/>
  </r>
  <r>
    <x v="1"/>
    <x v="0"/>
    <s v="USD"/>
    <n v="1429396200"/>
    <n v="1428539708"/>
    <b v="0"/>
    <n v="0"/>
    <b v="0"/>
    <s v="theater/plays"/>
    <n v="0"/>
    <n v="0"/>
    <x v="8"/>
    <s v="plays"/>
  </r>
  <r>
    <x v="1"/>
    <x v="0"/>
    <s v="USD"/>
    <n v="1450389950"/>
    <n v="1447797950"/>
    <b v="0"/>
    <n v="0"/>
    <b v="0"/>
    <s v="theater/plays"/>
    <n v="0"/>
    <n v="0"/>
    <x v="8"/>
    <s v="plays"/>
  </r>
  <r>
    <x v="1"/>
    <x v="0"/>
    <s v="USD"/>
    <n v="1404406964"/>
    <n v="1401814964"/>
    <b v="0"/>
    <n v="0"/>
    <b v="0"/>
    <s v="theater/plays"/>
    <n v="0"/>
    <n v="0"/>
    <x v="8"/>
    <s v="plays"/>
  </r>
  <r>
    <x v="1"/>
    <x v="0"/>
    <s v="USD"/>
    <n v="1404532740"/>
    <n v="1401823952"/>
    <b v="0"/>
    <n v="0"/>
    <b v="0"/>
    <s v="theater/plays"/>
    <n v="0"/>
    <n v="0"/>
    <x v="8"/>
    <s v="plays"/>
  </r>
  <r>
    <x v="1"/>
    <x v="0"/>
    <s v="USD"/>
    <n v="1479834023"/>
    <n v="1477238423"/>
    <b v="0"/>
    <n v="0"/>
    <b v="0"/>
    <s v="theater/musical"/>
    <n v="0"/>
    <n v="0"/>
    <x v="8"/>
    <s v="musical"/>
  </r>
  <r>
    <x v="1"/>
    <x v="0"/>
    <s v="USD"/>
    <n v="1404664592"/>
    <n v="1399480592"/>
    <b v="0"/>
    <n v="0"/>
    <b v="0"/>
    <s v="theater/musical"/>
    <n v="0"/>
    <n v="0"/>
    <x v="8"/>
    <s v="musical"/>
  </r>
  <r>
    <x v="1"/>
    <x v="0"/>
    <s v="USD"/>
    <n v="1445482906"/>
    <n v="1442890906"/>
    <b v="0"/>
    <n v="0"/>
    <b v="0"/>
    <s v="theater/musical"/>
    <n v="0"/>
    <n v="0"/>
    <x v="8"/>
    <s v="musical"/>
  </r>
  <r>
    <x v="1"/>
    <x v="0"/>
    <s v="USD"/>
    <n v="1469948400"/>
    <n v="1465172024"/>
    <b v="0"/>
    <n v="0"/>
    <b v="0"/>
    <s v="theater/musical"/>
    <n v="0"/>
    <n v="0"/>
    <x v="8"/>
    <s v="musical"/>
  </r>
  <r>
    <x v="1"/>
    <x v="0"/>
    <s v="USD"/>
    <n v="1446739905"/>
    <n v="1441552305"/>
    <b v="0"/>
    <n v="0"/>
    <b v="0"/>
    <s v="theater/plays"/>
    <n v="0"/>
    <n v="0"/>
    <x v="8"/>
    <s v="plays"/>
  </r>
  <r>
    <x v="0"/>
    <x v="0"/>
    <s v="USD"/>
    <n v="1439522996"/>
    <n v="1435202996"/>
    <b v="0"/>
    <n v="0"/>
    <b v="0"/>
    <s v="theater/musical"/>
    <n v="0"/>
    <n v="0"/>
    <x v="8"/>
    <s v="musical"/>
  </r>
  <r>
    <x v="0"/>
    <x v="0"/>
    <s v="USD"/>
    <n v="1444322535"/>
    <n v="1441730535"/>
    <b v="0"/>
    <n v="0"/>
    <b v="0"/>
    <s v="theater/musical"/>
    <n v="0"/>
    <n v="0"/>
    <x v="8"/>
    <s v="musical"/>
  </r>
  <r>
    <x v="0"/>
    <x v="11"/>
    <s v="NZD"/>
    <n v="1422061200"/>
    <n v="1420244622"/>
    <b v="0"/>
    <n v="0"/>
    <b v="0"/>
    <s v="theater/musical"/>
    <n v="0"/>
    <n v="0"/>
    <x v="8"/>
    <s v="musical"/>
  </r>
  <r>
    <x v="0"/>
    <x v="2"/>
    <s v="DKK"/>
    <n v="1472896800"/>
    <n v="1472804365"/>
    <b v="0"/>
    <n v="0"/>
    <b v="0"/>
    <s v="theater/musical"/>
    <n v="0"/>
    <n v="0"/>
    <x v="8"/>
    <s v="musical"/>
  </r>
  <r>
    <x v="0"/>
    <x v="1"/>
    <s v="GBP"/>
    <n v="1422218396"/>
    <n v="1419626396"/>
    <b v="0"/>
    <n v="0"/>
    <b v="0"/>
    <s v="theater/musical"/>
    <n v="0"/>
    <n v="0"/>
    <x v="8"/>
    <s v="musical"/>
  </r>
  <r>
    <x v="0"/>
    <x v="3"/>
    <s v="AUD"/>
    <n v="1454281380"/>
    <n v="1451950570"/>
    <b v="0"/>
    <n v="0"/>
    <b v="0"/>
    <s v="theater/musical"/>
    <n v="0"/>
    <n v="0"/>
    <x v="8"/>
    <s v="musical"/>
  </r>
  <r>
    <x v="0"/>
    <x v="1"/>
    <s v="GBP"/>
    <n v="1409668069"/>
    <n v="1407076069"/>
    <b v="0"/>
    <n v="0"/>
    <b v="0"/>
    <s v="theater/musical"/>
    <n v="0"/>
    <n v="0"/>
    <x v="8"/>
    <s v="musical"/>
  </r>
  <r>
    <x v="0"/>
    <x v="0"/>
    <s v="USD"/>
    <n v="1427479192"/>
    <n v="1425322792"/>
    <b v="0"/>
    <n v="0"/>
    <b v="0"/>
    <s v="theater/musical"/>
    <n v="0"/>
    <n v="0"/>
    <x v="8"/>
    <s v="musical"/>
  </r>
  <r>
    <x v="0"/>
    <x v="0"/>
    <s v="USD"/>
    <n v="1462834191"/>
    <n v="1460242191"/>
    <b v="0"/>
    <n v="0"/>
    <b v="0"/>
    <s v="theater/musical"/>
    <n v="0"/>
    <n v="0"/>
    <x v="8"/>
    <s v="musical"/>
  </r>
  <r>
    <x v="0"/>
    <x v="3"/>
    <s v="AUD"/>
    <n v="1418275702"/>
    <n v="1415683702"/>
    <b v="0"/>
    <n v="0"/>
    <b v="0"/>
    <s v="theater/musical"/>
    <n v="0"/>
    <n v="0"/>
    <x v="8"/>
    <s v="musical"/>
  </r>
  <r>
    <x v="1"/>
    <x v="0"/>
    <s v="USD"/>
    <n v="1408863600"/>
    <n v="1408203557"/>
    <b v="0"/>
    <n v="0"/>
    <b v="0"/>
    <s v="theater/plays"/>
    <n v="0"/>
    <n v="0"/>
    <x v="8"/>
    <s v="plays"/>
  </r>
  <r>
    <x v="1"/>
    <x v="0"/>
    <s v="USD"/>
    <n v="1439581080"/>
    <n v="1435709765"/>
    <b v="0"/>
    <n v="0"/>
    <b v="0"/>
    <s v="theater/plays"/>
    <n v="0"/>
    <n v="0"/>
    <x v="8"/>
    <s v="plays"/>
  </r>
  <r>
    <x v="1"/>
    <x v="2"/>
    <s v="DKK"/>
    <n v="1464952752"/>
    <n v="1462360752"/>
    <b v="0"/>
    <n v="0"/>
    <b v="0"/>
    <s v="theater/plays"/>
    <n v="0"/>
    <n v="0"/>
    <x v="8"/>
    <s v="plays"/>
  </r>
  <r>
    <x v="1"/>
    <x v="1"/>
    <s v="GBP"/>
    <n v="1414346400"/>
    <n v="1413291655"/>
    <b v="0"/>
    <n v="0"/>
    <b v="0"/>
    <s v="theater/plays"/>
    <n v="0"/>
    <n v="0"/>
    <x v="8"/>
    <s v="plays"/>
  </r>
  <r>
    <x v="1"/>
    <x v="3"/>
    <s v="AUD"/>
    <n v="1459490400"/>
    <n v="1457078868"/>
    <b v="0"/>
    <n v="0"/>
    <b v="0"/>
    <s v="theater/plays"/>
    <n v="0"/>
    <n v="0"/>
    <x v="8"/>
    <s v="plays"/>
  </r>
  <r>
    <x v="1"/>
    <x v="0"/>
    <s v="USD"/>
    <n v="1441510707"/>
    <n v="1439350707"/>
    <b v="0"/>
    <n v="0"/>
    <b v="0"/>
    <s v="theater/plays"/>
    <n v="0"/>
    <n v="0"/>
    <x v="8"/>
    <s v="plays"/>
  </r>
  <r>
    <x v="1"/>
    <x v="0"/>
    <s v="USD"/>
    <n v="1480576720"/>
    <n v="1477981120"/>
    <b v="0"/>
    <n v="0"/>
    <b v="0"/>
    <s v="theater/plays"/>
    <n v="0"/>
    <n v="0"/>
    <x v="8"/>
    <s v="plays"/>
  </r>
  <r>
    <x v="1"/>
    <x v="0"/>
    <s v="USD"/>
    <n v="1434490914"/>
    <n v="1429306914"/>
    <b v="0"/>
    <n v="0"/>
    <b v="0"/>
    <s v="theater/plays"/>
    <n v="0"/>
    <n v="0"/>
    <x v="8"/>
    <s v="plays"/>
  </r>
  <r>
    <x v="1"/>
    <x v="0"/>
    <s v="USD"/>
    <n v="1440690875"/>
    <n v="1438098875"/>
    <b v="0"/>
    <n v="0"/>
    <b v="0"/>
    <s v="theater/plays"/>
    <n v="0"/>
    <n v="0"/>
    <x v="8"/>
    <s v="plays"/>
  </r>
  <r>
    <x v="1"/>
    <x v="3"/>
    <s v="AUD"/>
    <n v="1410076123"/>
    <n v="1404892123"/>
    <b v="0"/>
    <n v="0"/>
    <b v="0"/>
    <s v="theater/plays"/>
    <n v="0"/>
    <n v="0"/>
    <x v="8"/>
    <s v="plays"/>
  </r>
  <r>
    <x v="1"/>
    <x v="0"/>
    <s v="USD"/>
    <n v="1469834940"/>
    <n v="1467162586"/>
    <b v="0"/>
    <n v="0"/>
    <b v="0"/>
    <s v="theater/plays"/>
    <n v="0"/>
    <n v="0"/>
    <x v="8"/>
    <s v="plays"/>
  </r>
  <r>
    <x v="1"/>
    <x v="7"/>
    <s v="CAD"/>
    <n v="1405352264"/>
    <n v="1400168264"/>
    <b v="0"/>
    <n v="0"/>
    <b v="0"/>
    <s v="theater/plays"/>
    <n v="0"/>
    <n v="0"/>
    <x v="8"/>
    <s v="plays"/>
  </r>
  <r>
    <x v="1"/>
    <x v="0"/>
    <s v="USD"/>
    <n v="1461543600"/>
    <n v="1459203727"/>
    <b v="0"/>
    <n v="0"/>
    <b v="0"/>
    <s v="theater/plays"/>
    <n v="0"/>
    <n v="0"/>
    <x v="8"/>
    <s v="plays"/>
  </r>
  <r>
    <x v="1"/>
    <x v="7"/>
    <s v="CAD"/>
    <n v="1447821717"/>
    <n v="1445226117"/>
    <b v="0"/>
    <n v="0"/>
    <b v="0"/>
    <s v="theater/plays"/>
    <n v="0"/>
    <n v="0"/>
    <x v="8"/>
    <s v="plays"/>
  </r>
  <r>
    <x v="1"/>
    <x v="0"/>
    <s v="USD"/>
    <n v="1468442898"/>
    <n v="1465850898"/>
    <b v="0"/>
    <n v="0"/>
    <b v="0"/>
    <s v="theater/plays"/>
    <n v="0"/>
    <n v="0"/>
    <x v="8"/>
    <s v="plays"/>
  </r>
  <r>
    <x v="1"/>
    <x v="0"/>
    <s v="USD"/>
    <n v="1447009181"/>
    <n v="1444413581"/>
    <b v="0"/>
    <n v="0"/>
    <b v="0"/>
    <s v="theater/plays"/>
    <n v="0"/>
    <n v="0"/>
    <x v="8"/>
    <s v="plays"/>
  </r>
  <r>
    <x v="1"/>
    <x v="1"/>
    <s v="GBP"/>
    <n v="1428222221"/>
    <n v="1425633821"/>
    <b v="0"/>
    <n v="0"/>
    <b v="0"/>
    <s v="theater/plays"/>
    <n v="0"/>
    <n v="0"/>
    <x v="8"/>
    <s v="plays"/>
  </r>
  <r>
    <x v="1"/>
    <x v="1"/>
    <s v="GBP"/>
    <n v="1430571849"/>
    <n v="1427979849"/>
    <b v="0"/>
    <n v="0"/>
    <b v="0"/>
    <s v="theater/plays"/>
    <n v="0"/>
    <n v="0"/>
    <x v="8"/>
    <s v="plays"/>
  </r>
  <r>
    <x v="1"/>
    <x v="0"/>
    <s v="USD"/>
    <n v="1457157269"/>
    <n v="1455861269"/>
    <b v="0"/>
    <n v="0"/>
    <b v="0"/>
    <s v="theater/plays"/>
    <n v="0"/>
    <n v="0"/>
    <x v="8"/>
    <s v="plays"/>
  </r>
  <r>
    <x v="1"/>
    <x v="0"/>
    <s v="USD"/>
    <n v="1458860363"/>
    <n v="1454975963"/>
    <b v="0"/>
    <n v="0"/>
    <b v="0"/>
    <s v="theater/plays"/>
    <n v="0"/>
    <n v="0"/>
    <x v="8"/>
    <s v="plays"/>
  </r>
  <r>
    <x v="1"/>
    <x v="0"/>
    <s v="USD"/>
    <n v="1449247439"/>
    <n v="1444059839"/>
    <b v="0"/>
    <n v="0"/>
    <b v="0"/>
    <s v="theater/plays"/>
    <n v="0"/>
    <n v="0"/>
    <x v="8"/>
    <s v="plays"/>
  </r>
  <r>
    <x v="1"/>
    <x v="0"/>
    <s v="USD"/>
    <n v="1450053370"/>
    <n v="1447461370"/>
    <b v="0"/>
    <n v="0"/>
    <b v="0"/>
    <s v="theater/plays"/>
    <n v="0"/>
    <n v="0"/>
    <x v="8"/>
    <s v="plays"/>
  </r>
  <r>
    <x v="1"/>
    <x v="0"/>
    <s v="USD"/>
    <n v="1418914964"/>
    <n v="1414591364"/>
    <b v="0"/>
    <n v="0"/>
    <b v="0"/>
    <s v="theater/plays"/>
    <n v="0"/>
    <n v="0"/>
    <x v="8"/>
    <s v="plays"/>
  </r>
  <r>
    <x v="1"/>
    <x v="7"/>
    <s v="CAD"/>
    <n v="1416524325"/>
    <n v="1415228325"/>
    <b v="0"/>
    <n v="0"/>
    <b v="0"/>
    <s v="theater/plays"/>
    <n v="0"/>
    <n v="0"/>
    <x v="8"/>
    <s v="plays"/>
  </r>
  <r>
    <x v="1"/>
    <x v="0"/>
    <s v="USD"/>
    <n v="1399618380"/>
    <n v="1399058797"/>
    <b v="0"/>
    <n v="0"/>
    <b v="0"/>
    <s v="theater/plays"/>
    <n v="0"/>
    <n v="0"/>
    <x v="8"/>
    <s v="plays"/>
  </r>
  <r>
    <x v="1"/>
    <x v="0"/>
    <s v="USD"/>
    <n v="1475294400"/>
    <n v="1472674285"/>
    <b v="0"/>
    <n v="0"/>
    <b v="0"/>
    <s v="theater/plays"/>
    <n v="0"/>
    <n v="0"/>
    <x v="8"/>
    <s v="plays"/>
  </r>
  <r>
    <x v="1"/>
    <x v="0"/>
    <s v="USD"/>
    <n v="1461205423"/>
    <n v="1456025023"/>
    <b v="0"/>
    <n v="0"/>
    <b v="0"/>
    <s v="theater/plays"/>
    <n v="0"/>
    <n v="0"/>
    <x v="8"/>
    <s v="plays"/>
  </r>
  <r>
    <x v="1"/>
    <x v="12"/>
    <s v="MXN"/>
    <n v="1482779931"/>
    <n v="1480187931"/>
    <b v="0"/>
    <n v="0"/>
    <b v="0"/>
    <s v="theater/plays"/>
    <n v="0"/>
    <n v="0"/>
    <x v="8"/>
    <s v="plays"/>
  </r>
  <r>
    <x v="1"/>
    <x v="0"/>
    <s v="USD"/>
    <n v="1413921060"/>
    <n v="1411499149"/>
    <b v="0"/>
    <n v="0"/>
    <b v="0"/>
    <s v="theater/plays"/>
    <n v="0"/>
    <n v="0"/>
    <x v="8"/>
    <s v="plays"/>
  </r>
  <r>
    <x v="1"/>
    <x v="1"/>
    <s v="GBP"/>
    <n v="1485543242"/>
    <n v="1482951242"/>
    <b v="0"/>
    <n v="0"/>
    <b v="0"/>
    <s v="theater/plays"/>
    <n v="0"/>
    <n v="0"/>
    <x v="8"/>
    <s v="plays"/>
  </r>
  <r>
    <x v="1"/>
    <x v="0"/>
    <s v="USD"/>
    <n v="1465930440"/>
    <n v="1463849116"/>
    <b v="0"/>
    <n v="0"/>
    <b v="0"/>
    <s v="theater/plays"/>
    <n v="0"/>
    <n v="0"/>
    <x v="8"/>
    <s v="plays"/>
  </r>
  <r>
    <x v="1"/>
    <x v="0"/>
    <s v="USD"/>
    <n v="1468777786"/>
    <n v="1466185786"/>
    <b v="0"/>
    <n v="0"/>
    <b v="0"/>
    <s v="theater/plays"/>
    <n v="0"/>
    <n v="0"/>
    <x v="8"/>
    <s v="plays"/>
  </r>
  <r>
    <x v="1"/>
    <x v="1"/>
    <s v="GBP"/>
    <n v="1454284500"/>
    <n v="1449431237"/>
    <b v="0"/>
    <n v="0"/>
    <b v="0"/>
    <s v="theater/plays"/>
    <n v="0"/>
    <n v="0"/>
    <x v="8"/>
    <s v="plays"/>
  </r>
  <r>
    <x v="1"/>
    <x v="0"/>
    <s v="USD"/>
    <n v="1465060797"/>
    <n v="1462468797"/>
    <b v="0"/>
    <n v="0"/>
    <b v="0"/>
    <s v="theater/plays"/>
    <n v="0"/>
    <n v="0"/>
    <x v="8"/>
    <s v="plays"/>
  </r>
  <r>
    <x v="1"/>
    <x v="0"/>
    <s v="USD"/>
    <n v="1414205990"/>
    <n v="1413341990"/>
    <b v="0"/>
    <n v="0"/>
    <b v="0"/>
    <s v="theater/plays"/>
    <n v="0"/>
    <n v="0"/>
    <x v="8"/>
    <s v="plays"/>
  </r>
  <r>
    <x v="1"/>
    <x v="0"/>
    <s v="USD"/>
    <n v="1485380482"/>
    <n v="1482788482"/>
    <b v="0"/>
    <n v="0"/>
    <b v="0"/>
    <s v="theater/plays"/>
    <n v="0"/>
    <n v="0"/>
    <x v="8"/>
    <s v="plays"/>
  </r>
  <r>
    <x v="1"/>
    <x v="1"/>
    <s v="GBP"/>
    <n v="1448805404"/>
    <n v="1446209804"/>
    <b v="0"/>
    <n v="0"/>
    <b v="0"/>
    <s v="theater/plays"/>
    <n v="0"/>
    <n v="0"/>
    <x v="8"/>
    <s v="plays"/>
  </r>
  <r>
    <x v="0"/>
    <x v="0"/>
    <s v="USD"/>
    <n v="1416933390"/>
    <n v="1411745790"/>
    <b v="0"/>
    <n v="1"/>
    <b v="0"/>
    <s v="technology/web"/>
    <n v="3.9999999999999996E-5"/>
    <n v="1"/>
    <x v="1"/>
    <s v="web"/>
  </r>
  <r>
    <x v="0"/>
    <x v="0"/>
    <s v="USD"/>
    <n v="1413208795"/>
    <n v="1408024795"/>
    <b v="0"/>
    <n v="1"/>
    <b v="0"/>
    <s v="technology/web"/>
    <n v="9.9999999999999991E-5"/>
    <n v="1"/>
    <x v="1"/>
    <s v="web"/>
  </r>
  <r>
    <x v="1"/>
    <x v="0"/>
    <s v="USD"/>
    <n v="1462467600"/>
    <n v="1457403364"/>
    <b v="0"/>
    <n v="2"/>
    <b v="0"/>
    <s v="theater/musical"/>
    <n v="1.9999999999999998E-4"/>
    <n v="1"/>
    <x v="8"/>
    <s v="musical"/>
  </r>
  <r>
    <x v="1"/>
    <x v="0"/>
    <s v="USD"/>
    <n v="1462293716"/>
    <n v="1457113316"/>
    <b v="0"/>
    <n v="1"/>
    <b v="0"/>
    <s v="technology/web"/>
    <n v="3.9999999999999996E-4"/>
    <n v="1"/>
    <x v="1"/>
    <s v="web"/>
  </r>
  <r>
    <x v="1"/>
    <x v="16"/>
    <s v="EUR"/>
    <n v="1462301342"/>
    <n v="1457120942"/>
    <b v="0"/>
    <n v="1"/>
    <b v="0"/>
    <s v="theater/plays"/>
    <n v="5.0000000000000001E-4"/>
    <n v="1"/>
    <x v="8"/>
    <s v="plays"/>
  </r>
  <r>
    <x v="1"/>
    <x v="4"/>
    <s v="EUR"/>
    <n v="1406326502"/>
    <n v="1403734502"/>
    <b v="0"/>
    <n v="1"/>
    <b v="0"/>
    <s v="technology/wearables"/>
    <n v="5.7142857142857147E-4"/>
    <n v="1"/>
    <x v="1"/>
    <s v="wearables"/>
  </r>
  <r>
    <x v="1"/>
    <x v="0"/>
    <s v="USD"/>
    <n v="1455941197"/>
    <n v="1453349197"/>
    <b v="0"/>
    <n v="1"/>
    <b v="0"/>
    <s v="publishing/translations"/>
    <n v="1E-3"/>
    <n v="1"/>
    <x v="2"/>
    <s v="translations"/>
  </r>
  <r>
    <x v="1"/>
    <x v="0"/>
    <s v="USD"/>
    <n v="1477784634"/>
    <n v="1475192634"/>
    <b v="0"/>
    <n v="1"/>
    <b v="0"/>
    <s v="food/food trucks"/>
    <n v="1.1111111111111111E-3"/>
    <n v="1"/>
    <x v="6"/>
    <s v="food trucks"/>
  </r>
  <r>
    <x v="1"/>
    <x v="0"/>
    <s v="USD"/>
    <n v="1427537952"/>
    <n v="1422357552"/>
    <b v="0"/>
    <n v="1"/>
    <b v="0"/>
    <s v="technology/web"/>
    <n v="1.25E-3"/>
    <n v="1"/>
    <x v="1"/>
    <s v="web"/>
  </r>
  <r>
    <x v="1"/>
    <x v="0"/>
    <s v="USD"/>
    <n v="1407453228"/>
    <n v="1404861228"/>
    <b v="0"/>
    <n v="1"/>
    <b v="0"/>
    <s v="food/food trucks"/>
    <n v="1.25E-3"/>
    <n v="1"/>
    <x v="6"/>
    <s v="food trucks"/>
  </r>
  <r>
    <x v="0"/>
    <x v="0"/>
    <s v="USD"/>
    <n v="1456700709"/>
    <n v="1453676709"/>
    <b v="0"/>
    <n v="1"/>
    <b v="0"/>
    <s v="technology/wearables"/>
    <n v="1.3333333333333333E-3"/>
    <n v="1"/>
    <x v="1"/>
    <s v="wearables"/>
  </r>
  <r>
    <x v="1"/>
    <x v="0"/>
    <s v="USD"/>
    <n v="1392070874"/>
    <n v="1386886874"/>
    <b v="0"/>
    <n v="1"/>
    <b v="0"/>
    <s v="film &amp; video/animation"/>
    <n v="1.6666666666666668E-3"/>
    <n v="1"/>
    <x v="0"/>
    <s v="animation"/>
  </r>
  <r>
    <x v="1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x v="0"/>
    <x v="0"/>
    <s v="USD"/>
    <n v="1467541545"/>
    <n v="1464085545"/>
    <b v="0"/>
    <n v="1"/>
    <b v="0"/>
    <s v="film &amp; video/science fiction"/>
    <n v="2E-3"/>
    <n v="10"/>
    <x v="0"/>
    <s v="science fiction"/>
  </r>
  <r>
    <x v="1"/>
    <x v="0"/>
    <s v="USD"/>
    <n v="1470975614"/>
    <n v="1465791614"/>
    <b v="0"/>
    <n v="1"/>
    <b v="0"/>
    <s v="film &amp; video/drama"/>
    <n v="2E-3"/>
    <n v="1"/>
    <x v="0"/>
    <s v="drama"/>
  </r>
  <r>
    <x v="1"/>
    <x v="0"/>
    <s v="USD"/>
    <n v="1458715133"/>
    <n v="1455262733"/>
    <b v="0"/>
    <n v="1"/>
    <b v="0"/>
    <s v="food/food trucks"/>
    <n v="2E-3"/>
    <n v="1"/>
    <x v="6"/>
    <s v="food trucks"/>
  </r>
  <r>
    <x v="1"/>
    <x v="0"/>
    <s v="USD"/>
    <n v="1467080613"/>
    <n v="1461896613"/>
    <b v="0"/>
    <n v="2"/>
    <b v="0"/>
    <s v="food/food trucks"/>
    <n v="2E-3"/>
    <n v="1"/>
    <x v="6"/>
    <s v="food trucks"/>
  </r>
  <r>
    <x v="1"/>
    <x v="0"/>
    <s v="USD"/>
    <n v="1461994440"/>
    <n v="1459410101"/>
    <b v="0"/>
    <n v="1"/>
    <b v="0"/>
    <s v="theater/musical"/>
    <n v="2E-3"/>
    <n v="1"/>
    <x v="8"/>
    <s v="musical"/>
  </r>
  <r>
    <x v="1"/>
    <x v="0"/>
    <s v="USD"/>
    <n v="1411852640"/>
    <n v="1406668640"/>
    <b v="0"/>
    <n v="2"/>
    <b v="0"/>
    <s v="theater/musical"/>
    <n v="2E-3"/>
    <n v="1.5"/>
    <x v="8"/>
    <s v="musical"/>
  </r>
  <r>
    <x v="1"/>
    <x v="0"/>
    <s v="USD"/>
    <n v="1379094980"/>
    <n v="1376502980"/>
    <b v="0"/>
    <n v="3"/>
    <b v="0"/>
    <s v="film &amp; video/animation"/>
    <n v="2.7272727272727275E-3"/>
    <n v="1"/>
    <x v="0"/>
    <s v="animation"/>
  </r>
  <r>
    <x v="1"/>
    <x v="0"/>
    <s v="USD"/>
    <n v="1426182551"/>
    <n v="1423594151"/>
    <b v="0"/>
    <n v="1"/>
    <b v="0"/>
    <s v="food/food trucks"/>
    <n v="2.8571428571428571E-3"/>
    <n v="1"/>
    <x v="6"/>
    <s v="food trucks"/>
  </r>
  <r>
    <x v="1"/>
    <x v="0"/>
    <s v="USD"/>
    <n v="1469919890"/>
    <n v="1467327890"/>
    <b v="0"/>
    <n v="1"/>
    <b v="0"/>
    <s v="food/food trucks"/>
    <n v="2.8571428571428571E-3"/>
    <n v="1"/>
    <x v="6"/>
    <s v="food trucks"/>
  </r>
  <r>
    <x v="0"/>
    <x v="0"/>
    <s v="USD"/>
    <n v="1422902601"/>
    <n v="1417718601"/>
    <b v="0"/>
    <n v="4"/>
    <b v="0"/>
    <s v="theater/spaces"/>
    <n v="3.2499999999999999E-3"/>
    <n v="6.5"/>
    <x v="8"/>
    <s v="spaces"/>
  </r>
  <r>
    <x v="1"/>
    <x v="0"/>
    <s v="USD"/>
    <n v="1432195375"/>
    <n v="1430899375"/>
    <b v="0"/>
    <n v="2"/>
    <b v="0"/>
    <s v="film &amp; video/animation"/>
    <n v="3.3333333333333335E-3"/>
    <n v="1"/>
    <x v="0"/>
    <s v="animation"/>
  </r>
  <r>
    <x v="1"/>
    <x v="0"/>
    <s v="USD"/>
    <n v="1411701739"/>
    <n v="1409109739"/>
    <b v="0"/>
    <n v="1"/>
    <b v="0"/>
    <s v="food/food trucks"/>
    <n v="3.3333333333333335E-3"/>
    <n v="1"/>
    <x v="6"/>
    <s v="food trucks"/>
  </r>
  <r>
    <x v="1"/>
    <x v="1"/>
    <s v="GBP"/>
    <n v="1434139887"/>
    <n v="1428955887"/>
    <b v="0"/>
    <n v="1"/>
    <b v="0"/>
    <s v="theater/plays"/>
    <n v="3.3333333333333335E-3"/>
    <n v="1"/>
    <x v="8"/>
    <s v="plays"/>
  </r>
  <r>
    <x v="1"/>
    <x v="1"/>
    <s v="GBP"/>
    <n v="1478425747"/>
    <n v="1475398147"/>
    <b v="0"/>
    <n v="2"/>
    <b v="0"/>
    <s v="games/mobile games"/>
    <n v="3.6363636363636364E-3"/>
    <n v="2"/>
    <x v="5"/>
    <s v="mobile games"/>
  </r>
  <r>
    <x v="1"/>
    <x v="0"/>
    <s v="USD"/>
    <n v="1408305498"/>
    <n v="1405713498"/>
    <b v="0"/>
    <n v="4"/>
    <b v="0"/>
    <s v="technology/wearables"/>
    <n v="4.0000000000000001E-3"/>
    <n v="2"/>
    <x v="1"/>
    <s v="wearables"/>
  </r>
  <r>
    <x v="1"/>
    <x v="3"/>
    <s v="AUD"/>
    <n v="1417235580"/>
    <n v="1416034228"/>
    <b v="0"/>
    <n v="1"/>
    <b v="0"/>
    <s v="games/mobile games"/>
    <n v="4.0000000000000001E-3"/>
    <n v="1"/>
    <x v="5"/>
    <s v="mobile games"/>
  </r>
  <r>
    <x v="1"/>
    <x v="1"/>
    <s v="GBP"/>
    <n v="1426365994"/>
    <n v="1421185594"/>
    <b v="0"/>
    <n v="1"/>
    <b v="0"/>
    <s v="theater/plays"/>
    <n v="4.0000000000000001E-3"/>
    <n v="1"/>
    <x v="8"/>
    <s v="plays"/>
  </r>
  <r>
    <x v="1"/>
    <x v="0"/>
    <s v="USD"/>
    <n v="1425250955"/>
    <n v="1422658955"/>
    <b v="0"/>
    <n v="1"/>
    <b v="0"/>
    <s v="theater/spaces"/>
    <n v="4.0000000000000001E-3"/>
    <n v="1"/>
    <x v="8"/>
    <s v="spaces"/>
  </r>
  <r>
    <x v="1"/>
    <x v="0"/>
    <s v="USD"/>
    <n v="1475853060"/>
    <n v="1470672906"/>
    <b v="0"/>
    <n v="1"/>
    <b v="0"/>
    <s v="theater/musical"/>
    <n v="4.0000000000000001E-3"/>
    <n v="1"/>
    <x v="8"/>
    <s v="musical"/>
  </r>
  <r>
    <x v="1"/>
    <x v="0"/>
    <s v="USD"/>
    <n v="1484354556"/>
    <n v="1479170556"/>
    <b v="0"/>
    <n v="1"/>
    <b v="0"/>
    <s v="theater/musical"/>
    <n v="4.4444444444444444E-3"/>
    <n v="1"/>
    <x v="8"/>
    <s v="musical"/>
  </r>
  <r>
    <x v="1"/>
    <x v="0"/>
    <s v="USD"/>
    <n v="1433259293"/>
    <n v="1428075293"/>
    <b v="0"/>
    <n v="9"/>
    <b v="0"/>
    <s v="theater/spaces"/>
    <n v="4.8000000000000004E-3"/>
    <n v="2.6666666666666665"/>
    <x v="8"/>
    <s v="spaces"/>
  </r>
  <r>
    <x v="1"/>
    <x v="0"/>
    <s v="USD"/>
    <n v="1420844390"/>
    <n v="1415660390"/>
    <b v="0"/>
    <n v="1"/>
    <b v="0"/>
    <s v="theater/spaces"/>
    <n v="5.0000000000000001E-3"/>
    <n v="1"/>
    <x v="8"/>
    <s v="spaces"/>
  </r>
  <r>
    <x v="1"/>
    <x v="9"/>
    <s v="EUR"/>
    <n v="1457822275"/>
    <n v="1455230275"/>
    <b v="0"/>
    <n v="1"/>
    <b v="0"/>
    <s v="technology/web"/>
    <n v="5.5555555555555558E-3"/>
    <n v="1"/>
    <x v="1"/>
    <s v="web"/>
  </r>
  <r>
    <x v="1"/>
    <x v="3"/>
    <s v="AUD"/>
    <n v="1488805200"/>
    <n v="1484094498"/>
    <b v="0"/>
    <n v="1"/>
    <b v="0"/>
    <s v="food/food trucks"/>
    <n v="5.7142857142857143E-3"/>
    <n v="10"/>
    <x v="6"/>
    <s v="food trucks"/>
  </r>
  <r>
    <x v="0"/>
    <x v="8"/>
    <s v="SEK"/>
    <n v="1440863624"/>
    <n v="1438271624"/>
    <b v="0"/>
    <n v="1"/>
    <b v="0"/>
    <s v="technology/web"/>
    <n v="5.8823529411764705E-3"/>
    <n v="50"/>
    <x v="1"/>
    <s v="web"/>
  </r>
  <r>
    <x v="0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x v="1"/>
    <x v="0"/>
    <s v="USD"/>
    <n v="1431549912"/>
    <n v="1428957912"/>
    <b v="0"/>
    <n v="1"/>
    <b v="0"/>
    <s v="theater/plays"/>
    <n v="6.0000000000000001E-3"/>
    <n v="3"/>
    <x v="8"/>
    <s v="plays"/>
  </r>
  <r>
    <x v="1"/>
    <x v="0"/>
    <s v="USD"/>
    <n v="1427745150"/>
    <n v="1425156750"/>
    <b v="0"/>
    <n v="1"/>
    <b v="0"/>
    <s v="music/faith"/>
    <n v="6.0606060606060606E-3"/>
    <n v="1"/>
    <x v="3"/>
    <s v="faith"/>
  </r>
  <r>
    <x v="1"/>
    <x v="0"/>
    <s v="USD"/>
    <n v="1423078606"/>
    <n v="1420486606"/>
    <b v="0"/>
    <n v="1"/>
    <b v="0"/>
    <s v="technology/web"/>
    <n v="6.6666666666666671E-3"/>
    <n v="1"/>
    <x v="1"/>
    <s v="web"/>
  </r>
  <r>
    <x v="1"/>
    <x v="0"/>
    <s v="USD"/>
    <n v="1408225452"/>
    <n v="1405633452"/>
    <b v="0"/>
    <n v="1"/>
    <b v="0"/>
    <s v="food/food trucks"/>
    <n v="6.6666666666666671E-3"/>
    <n v="5"/>
    <x v="6"/>
    <s v="food trucks"/>
  </r>
  <r>
    <x v="1"/>
    <x v="0"/>
    <s v="USD"/>
    <n v="1375299780"/>
    <n v="1371655522"/>
    <b v="0"/>
    <n v="1"/>
    <b v="0"/>
    <s v="publishing/fiction"/>
    <n v="6.6666666666666671E-3"/>
    <n v="1"/>
    <x v="2"/>
    <s v="fiction"/>
  </r>
  <r>
    <x v="1"/>
    <x v="0"/>
    <s v="USD"/>
    <n v="1429936500"/>
    <n v="1424759330"/>
    <b v="0"/>
    <n v="1"/>
    <b v="0"/>
    <s v="theater/plays"/>
    <n v="6.6666666666666671E-3"/>
    <n v="1"/>
    <x v="8"/>
    <s v="plays"/>
  </r>
  <r>
    <x v="1"/>
    <x v="0"/>
    <s v="USD"/>
    <n v="1455647587"/>
    <n v="1453487587"/>
    <b v="0"/>
    <n v="1"/>
    <b v="0"/>
    <s v="theater/plays"/>
    <n v="6.6666666666666671E-3"/>
    <n v="2"/>
    <x v="8"/>
    <s v="plays"/>
  </r>
  <r>
    <x v="1"/>
    <x v="10"/>
    <s v="EUR"/>
    <n v="1464285463"/>
    <n v="1461693463"/>
    <b v="0"/>
    <n v="1"/>
    <b v="0"/>
    <s v="publishing/translations"/>
    <n v="7.6923076923076927E-3"/>
    <n v="1"/>
    <x v="2"/>
    <s v="translations"/>
  </r>
  <r>
    <x v="0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x v="1"/>
    <x v="0"/>
    <s v="USD"/>
    <n v="1425655349"/>
    <n v="1420471349"/>
    <b v="0"/>
    <n v="1"/>
    <b v="0"/>
    <s v="film &amp; video/drama"/>
    <n v="8.0000000000000002E-3"/>
    <n v="1"/>
    <x v="0"/>
    <s v="drama"/>
  </r>
  <r>
    <x v="0"/>
    <x v="0"/>
    <s v="USD"/>
    <n v="1428804762"/>
    <n v="1426212762"/>
    <b v="0"/>
    <n v="1"/>
    <b v="0"/>
    <s v="technology/web"/>
    <n v="8.0000000000000002E-3"/>
    <n v="2"/>
    <x v="1"/>
    <s v="web"/>
  </r>
  <r>
    <x v="1"/>
    <x v="0"/>
    <s v="USD"/>
    <n v="1425197321"/>
    <n v="1422605321"/>
    <b v="0"/>
    <n v="3"/>
    <b v="0"/>
    <s v="food/food trucks"/>
    <n v="8.0000000000000002E-3"/>
    <n v="1.3333333333333333"/>
    <x v="6"/>
    <s v="food trucks"/>
  </r>
  <r>
    <x v="1"/>
    <x v="0"/>
    <s v="USD"/>
    <n v="1458097364"/>
    <n v="1455508964"/>
    <b v="0"/>
    <n v="1"/>
    <b v="0"/>
    <s v="theater/plays"/>
    <n v="8.3333333333333332E-3"/>
    <n v="1"/>
    <x v="8"/>
    <s v="plays"/>
  </r>
  <r>
    <x v="0"/>
    <x v="6"/>
    <s v="EUR"/>
    <n v="1490447662"/>
    <n v="1485267262"/>
    <b v="0"/>
    <n v="6"/>
    <b v="0"/>
    <s v="technology/web"/>
    <n v="9.0000000000000011E-3"/>
    <n v="3"/>
    <x v="1"/>
    <s v="web"/>
  </r>
  <r>
    <x v="1"/>
    <x v="3"/>
    <s v="AUD"/>
    <n v="1401662239"/>
    <n v="1399070239"/>
    <b v="0"/>
    <n v="1"/>
    <b v="0"/>
    <s v="film &amp; video/animation"/>
    <n v="9.0909090909090905E-3"/>
    <n v="50"/>
    <x v="0"/>
    <s v="animation"/>
  </r>
  <r>
    <x v="1"/>
    <x v="0"/>
    <s v="USD"/>
    <n v="1420876740"/>
    <n v="1417470718"/>
    <b v="0"/>
    <n v="4"/>
    <b v="0"/>
    <s v="games/video games"/>
    <n v="9.124454880912446E-3"/>
    <n v="8.5"/>
    <x v="5"/>
    <s v="video games"/>
  </r>
  <r>
    <x v="1"/>
    <x v="4"/>
    <s v="EUR"/>
    <n v="1462484196"/>
    <n v="1457303796"/>
    <b v="0"/>
    <n v="10"/>
    <b v="0"/>
    <s v="theater/spaces"/>
    <n v="9.8461538461538465E-3"/>
    <n v="12.8"/>
    <x v="8"/>
    <s v="spaces"/>
  </r>
  <r>
    <x v="1"/>
    <x v="0"/>
    <s v="USD"/>
    <n v="1404318595"/>
    <n v="1401726595"/>
    <b v="0"/>
    <n v="1"/>
    <b v="0"/>
    <s v="film &amp; video/drama"/>
    <n v="0.01"/>
    <n v="5"/>
    <x v="0"/>
    <s v="drama"/>
  </r>
  <r>
    <x v="1"/>
    <x v="0"/>
    <s v="USD"/>
    <n v="1438726535"/>
    <n v="1433542535"/>
    <b v="0"/>
    <n v="2"/>
    <b v="0"/>
    <s v="film &amp; video/drama"/>
    <n v="0.01"/>
    <n v="5.5"/>
    <x v="0"/>
    <s v="drama"/>
  </r>
  <r>
    <x v="1"/>
    <x v="2"/>
    <s v="DKK"/>
    <n v="1458733927"/>
    <n v="1456145527"/>
    <b v="0"/>
    <n v="1"/>
    <b v="0"/>
    <s v="food/food trucks"/>
    <n v="0.01"/>
    <n v="5"/>
    <x v="6"/>
    <s v="food trucks"/>
  </r>
  <r>
    <x v="0"/>
    <x v="0"/>
    <s v="USD"/>
    <n v="1416355259"/>
    <n v="1413759659"/>
    <b v="0"/>
    <n v="2"/>
    <b v="0"/>
    <s v="publishing/translations"/>
    <n v="1.0554089709762533E-2"/>
    <n v="1"/>
    <x v="2"/>
    <s v="translations"/>
  </r>
  <r>
    <x v="1"/>
    <x v="0"/>
    <s v="USD"/>
    <n v="1426800687"/>
    <n v="1424212287"/>
    <b v="0"/>
    <n v="1"/>
    <b v="0"/>
    <s v="technology/web"/>
    <n v="1.1111111111111112E-2"/>
    <n v="1"/>
    <x v="1"/>
    <s v="web"/>
  </r>
  <r>
    <x v="1"/>
    <x v="0"/>
    <s v="USD"/>
    <n v="1416944760"/>
    <n v="1413527001"/>
    <b v="0"/>
    <n v="1"/>
    <b v="0"/>
    <s v="theater/plays"/>
    <n v="1.1111111111111112E-2"/>
    <n v="20"/>
    <x v="8"/>
    <s v="plays"/>
  </r>
  <r>
    <x v="1"/>
    <x v="1"/>
    <s v="GBP"/>
    <n v="1441633993"/>
    <n v="1439560393"/>
    <b v="0"/>
    <n v="7"/>
    <b v="0"/>
    <s v="technology/web"/>
    <n v="1.12E-2"/>
    <n v="2"/>
    <x v="1"/>
    <s v="web"/>
  </r>
  <r>
    <x v="1"/>
    <x v="0"/>
    <s v="USD"/>
    <n v="1457904316"/>
    <n v="1455315916"/>
    <b v="0"/>
    <n v="5"/>
    <b v="0"/>
    <s v="games/video games"/>
    <n v="1.1599999999999999E-2"/>
    <n v="5.8"/>
    <x v="5"/>
    <s v="video games"/>
  </r>
  <r>
    <x v="1"/>
    <x v="0"/>
    <s v="USD"/>
    <n v="1448660404"/>
    <n v="1443472804"/>
    <b v="0"/>
    <n v="2"/>
    <b v="0"/>
    <s v="film &amp; video/animation"/>
    <n v="1.2E-2"/>
    <n v="3"/>
    <x v="0"/>
    <s v="animation"/>
  </r>
  <r>
    <x v="1"/>
    <x v="7"/>
    <s v="CAD"/>
    <n v="1418841045"/>
    <n v="1416249045"/>
    <b v="0"/>
    <n v="3"/>
    <b v="0"/>
    <s v="technology/web"/>
    <n v="1.2E-2"/>
    <n v="4"/>
    <x v="1"/>
    <s v="web"/>
  </r>
  <r>
    <x v="1"/>
    <x v="0"/>
    <s v="USD"/>
    <n v="1407624222"/>
    <n v="1405032222"/>
    <b v="0"/>
    <n v="4"/>
    <b v="0"/>
    <s v="technology/wearables"/>
    <n v="1.2375123751237513E-2"/>
    <n v="2.75"/>
    <x v="1"/>
    <s v="wearables"/>
  </r>
  <r>
    <x v="1"/>
    <x v="0"/>
    <s v="USD"/>
    <n v="1436366699"/>
    <n v="1435070699"/>
    <b v="0"/>
    <n v="1"/>
    <b v="0"/>
    <s v="technology/web"/>
    <n v="1.3333333333333334E-2"/>
    <n v="1"/>
    <x v="1"/>
    <s v="web"/>
  </r>
  <r>
    <x v="1"/>
    <x v="0"/>
    <s v="USD"/>
    <n v="1418510965"/>
    <n v="1415918965"/>
    <b v="0"/>
    <n v="1"/>
    <b v="0"/>
    <s v="photography/places"/>
    <n v="1.3333333333333334E-2"/>
    <n v="1"/>
    <x v="7"/>
    <s v="places"/>
  </r>
  <r>
    <x v="1"/>
    <x v="0"/>
    <s v="USD"/>
    <n v="1420044890"/>
    <n v="1417452890"/>
    <b v="0"/>
    <n v="1"/>
    <b v="0"/>
    <s v="food/food trucks"/>
    <n v="1.3333333333333334E-2"/>
    <n v="8"/>
    <x v="6"/>
    <s v="food trucks"/>
  </r>
  <r>
    <x v="1"/>
    <x v="0"/>
    <s v="USD"/>
    <n v="1473699540"/>
    <n v="1472451356"/>
    <b v="0"/>
    <n v="1"/>
    <b v="0"/>
    <s v="theater/plays"/>
    <n v="1.3333333333333334E-2"/>
    <n v="1"/>
    <x v="8"/>
    <s v="plays"/>
  </r>
  <r>
    <x v="1"/>
    <x v="0"/>
    <s v="USD"/>
    <n v="1425154655"/>
    <n v="1422562655"/>
    <b v="0"/>
    <n v="3"/>
    <b v="0"/>
    <s v="photography/places"/>
    <n v="1.3636363636363637E-2"/>
    <n v="1"/>
    <x v="7"/>
    <s v="places"/>
  </r>
  <r>
    <x v="1"/>
    <x v="5"/>
    <s v="EUR"/>
    <n v="1443121765"/>
    <n v="1440529765"/>
    <b v="0"/>
    <n v="2"/>
    <b v="0"/>
    <s v="technology/makerspaces"/>
    <n v="1.375E-2"/>
    <n v="550"/>
    <x v="1"/>
    <s v="makerspaces"/>
  </r>
  <r>
    <x v="0"/>
    <x v="15"/>
    <s v="HKD"/>
    <n v="1475457107"/>
    <n v="1472865107"/>
    <b v="0"/>
    <n v="1"/>
    <b v="0"/>
    <s v="film &amp; video/science fiction"/>
    <n v="1.4285714285714287E-2"/>
    <n v="10"/>
    <x v="0"/>
    <s v="science fiction"/>
  </r>
  <r>
    <x v="1"/>
    <x v="0"/>
    <s v="USD"/>
    <n v="1425791697"/>
    <n v="1423199697"/>
    <b v="0"/>
    <n v="2"/>
    <b v="0"/>
    <s v="food/food trucks"/>
    <n v="1.4285714285714287E-2"/>
    <n v="1"/>
    <x v="6"/>
    <s v="food trucks"/>
  </r>
  <r>
    <x v="1"/>
    <x v="0"/>
    <s v="USD"/>
    <n v="1437331463"/>
    <n v="1434739463"/>
    <b v="0"/>
    <n v="1"/>
    <b v="0"/>
    <s v="theater/plays"/>
    <n v="1.4285714285714287E-2"/>
    <n v="1"/>
    <x v="8"/>
    <s v="plays"/>
  </r>
  <r>
    <x v="1"/>
    <x v="0"/>
    <s v="USD"/>
    <n v="1467999134"/>
    <n v="1465407134"/>
    <b v="0"/>
    <n v="3"/>
    <b v="0"/>
    <s v="publishing/translations"/>
    <n v="1.4999999999999999E-2"/>
    <n v="25"/>
    <x v="2"/>
    <s v="translations"/>
  </r>
  <r>
    <x v="1"/>
    <x v="0"/>
    <s v="USD"/>
    <n v="1460837320"/>
    <n v="1455656920"/>
    <b v="0"/>
    <n v="1"/>
    <b v="0"/>
    <s v="film &amp; video/drama"/>
    <n v="1.5873015873015872E-2"/>
    <n v="1"/>
    <x v="0"/>
    <s v="drama"/>
  </r>
  <r>
    <x v="1"/>
    <x v="0"/>
    <s v="USD"/>
    <n v="1467155733"/>
    <n v="1465427733"/>
    <b v="0"/>
    <n v="2"/>
    <b v="0"/>
    <s v="games/mobile games"/>
    <n v="1.6250000000000001E-2"/>
    <n v="13"/>
    <x v="5"/>
    <s v="mobile games"/>
  </r>
  <r>
    <x v="1"/>
    <x v="1"/>
    <s v="GBP"/>
    <n v="1364041163"/>
    <n v="1361884763"/>
    <b v="0"/>
    <n v="1"/>
    <b v="0"/>
    <s v="film &amp; video/animation"/>
    <n v="1.6666666666666666E-2"/>
    <n v="5"/>
    <x v="0"/>
    <s v="animation"/>
  </r>
  <r>
    <x v="1"/>
    <x v="10"/>
    <s v="EUR"/>
    <n v="1464939520"/>
    <n v="1461051520"/>
    <b v="0"/>
    <n v="1"/>
    <b v="0"/>
    <s v="publishing/translations"/>
    <n v="1.6666666666666666E-2"/>
    <n v="1"/>
    <x v="2"/>
    <s v="translations"/>
  </r>
  <r>
    <x v="1"/>
    <x v="0"/>
    <s v="USD"/>
    <n v="1424536196"/>
    <n v="1421944196"/>
    <b v="0"/>
    <n v="1"/>
    <b v="0"/>
    <s v="food/food trucks"/>
    <n v="1.6666666666666666E-2"/>
    <n v="1"/>
    <x v="6"/>
    <s v="food trucks"/>
  </r>
  <r>
    <x v="1"/>
    <x v="0"/>
    <s v="USD"/>
    <n v="1440412396"/>
    <n v="1437820396"/>
    <b v="0"/>
    <n v="1"/>
    <b v="0"/>
    <s v="theater/plays"/>
    <n v="1.6666666666666666E-2"/>
    <n v="25"/>
    <x v="8"/>
    <s v="plays"/>
  </r>
  <r>
    <x v="1"/>
    <x v="10"/>
    <s v="EUR"/>
    <n v="1463734740"/>
    <n v="1459414740"/>
    <b v="0"/>
    <n v="3"/>
    <b v="0"/>
    <s v="theater/spaces"/>
    <n v="1.6666666666666666E-2"/>
    <n v="1"/>
    <x v="8"/>
    <s v="spaces"/>
  </r>
  <r>
    <x v="1"/>
    <x v="0"/>
    <s v="USD"/>
    <n v="1477791960"/>
    <n v="1476549262"/>
    <b v="0"/>
    <n v="2"/>
    <b v="0"/>
    <s v="theater/spaces"/>
    <n v="1.6666666666666666E-2"/>
    <n v="1"/>
    <x v="8"/>
    <s v="spaces"/>
  </r>
  <r>
    <x v="1"/>
    <x v="0"/>
    <s v="USD"/>
    <n v="1475431486"/>
    <n v="1472839486"/>
    <b v="0"/>
    <n v="3"/>
    <b v="0"/>
    <s v="technology/wearables"/>
    <n v="1.7142857142857144E-2"/>
    <n v="1"/>
    <x v="1"/>
    <s v="wearables"/>
  </r>
  <r>
    <x v="1"/>
    <x v="0"/>
    <s v="USD"/>
    <n v="1422483292"/>
    <n v="1419891292"/>
    <b v="0"/>
    <n v="4"/>
    <b v="0"/>
    <s v="games/video games"/>
    <n v="1.7647058823529412E-2"/>
    <n v="3"/>
    <x v="5"/>
    <s v="video games"/>
  </r>
  <r>
    <x v="1"/>
    <x v="0"/>
    <s v="USD"/>
    <n v="1428205247"/>
    <n v="1423024847"/>
    <b v="0"/>
    <n v="1"/>
    <b v="0"/>
    <s v="theater/plays"/>
    <n v="1.8181818181818181E-2"/>
    <n v="20"/>
    <x v="8"/>
    <s v="plays"/>
  </r>
  <r>
    <x v="1"/>
    <x v="0"/>
    <s v="USD"/>
    <n v="1419644444"/>
    <n v="1414456844"/>
    <b v="0"/>
    <n v="7"/>
    <b v="0"/>
    <s v="theater/spaces"/>
    <n v="1.8799999999999997E-2"/>
    <n v="53.714285714285715"/>
    <x v="8"/>
    <s v="spaces"/>
  </r>
  <r>
    <x v="1"/>
    <x v="0"/>
    <s v="USD"/>
    <n v="1468513533"/>
    <n v="1465921533"/>
    <b v="0"/>
    <n v="1"/>
    <b v="0"/>
    <s v="technology/web"/>
    <n v="0.02"/>
    <n v="1"/>
    <x v="1"/>
    <s v="web"/>
  </r>
  <r>
    <x v="0"/>
    <x v="8"/>
    <s v="SEK"/>
    <n v="1457996400"/>
    <n v="1452842511"/>
    <b v="0"/>
    <n v="1"/>
    <b v="0"/>
    <s v="technology/web"/>
    <n v="0.02"/>
    <n v="90"/>
    <x v="1"/>
    <s v="web"/>
  </r>
  <r>
    <x v="0"/>
    <x v="0"/>
    <s v="USD"/>
    <n v="1424989029"/>
    <n v="1422397029"/>
    <b v="0"/>
    <n v="1"/>
    <b v="0"/>
    <s v="technology/web"/>
    <n v="0.02"/>
    <n v="1"/>
    <x v="1"/>
    <s v="web"/>
  </r>
  <r>
    <x v="1"/>
    <x v="0"/>
    <s v="USD"/>
    <n v="1455207510"/>
    <n v="1453997910"/>
    <b v="0"/>
    <n v="1"/>
    <b v="0"/>
    <s v="games/video games"/>
    <n v="0.02"/>
    <n v="1"/>
    <x v="5"/>
    <s v="video games"/>
  </r>
  <r>
    <x v="1"/>
    <x v="0"/>
    <s v="USD"/>
    <n v="1427225644"/>
    <n v="1422045244"/>
    <b v="0"/>
    <n v="5"/>
    <b v="0"/>
    <s v="food/food trucks"/>
    <n v="0.02"/>
    <n v="1"/>
    <x v="6"/>
    <s v="food trucks"/>
  </r>
  <r>
    <x v="1"/>
    <x v="0"/>
    <s v="USD"/>
    <n v="1430149330"/>
    <n v="1424968930"/>
    <b v="0"/>
    <n v="1"/>
    <b v="0"/>
    <s v="food/food trucks"/>
    <n v="0.02"/>
    <n v="10"/>
    <x v="6"/>
    <s v="food trucks"/>
  </r>
  <r>
    <x v="1"/>
    <x v="0"/>
    <s v="USD"/>
    <n v="1410041339"/>
    <n v="1404857339"/>
    <b v="0"/>
    <n v="2"/>
    <b v="0"/>
    <s v="theater/plays"/>
    <n v="0.02"/>
    <n v="1"/>
    <x v="8"/>
    <s v="plays"/>
  </r>
  <r>
    <x v="1"/>
    <x v="0"/>
    <s v="USD"/>
    <n v="1425833403"/>
    <n v="1423245003"/>
    <b v="0"/>
    <n v="1"/>
    <b v="0"/>
    <s v="theater/plays"/>
    <n v="0.02"/>
    <n v="1"/>
    <x v="8"/>
    <s v="plays"/>
  </r>
  <r>
    <x v="1"/>
    <x v="3"/>
    <s v="AUD"/>
    <n v="1408596589"/>
    <n v="1406004589"/>
    <b v="0"/>
    <n v="1"/>
    <b v="0"/>
    <s v="theater/plays"/>
    <n v="0.02"/>
    <n v="1"/>
    <x v="8"/>
    <s v="plays"/>
  </r>
  <r>
    <x v="1"/>
    <x v="0"/>
    <s v="USD"/>
    <n v="1449989260"/>
    <n v="1447397260"/>
    <b v="0"/>
    <n v="1"/>
    <b v="0"/>
    <s v="technology/web"/>
    <n v="2.0833333333333336E-2"/>
    <n v="50"/>
    <x v="1"/>
    <s v="web"/>
  </r>
  <r>
    <x v="1"/>
    <x v="0"/>
    <s v="USD"/>
    <n v="1431046356"/>
    <n v="1428454356"/>
    <b v="0"/>
    <n v="1"/>
    <b v="0"/>
    <s v="music/faith"/>
    <n v="2.2222222222222223E-2"/>
    <n v="1"/>
    <x v="3"/>
    <s v="faith"/>
  </r>
  <r>
    <x v="1"/>
    <x v="0"/>
    <s v="USD"/>
    <n v="1434309540"/>
    <n v="1429287900"/>
    <b v="0"/>
    <n v="7"/>
    <b v="0"/>
    <s v="theater/spaces"/>
    <n v="2.3035714285714284E-2"/>
    <n v="92.142857142857139"/>
    <x v="8"/>
    <s v="spaces"/>
  </r>
  <r>
    <x v="1"/>
    <x v="11"/>
    <s v="NZD"/>
    <n v="1407545334"/>
    <n v="1404953334"/>
    <b v="0"/>
    <n v="1"/>
    <b v="0"/>
    <s v="technology/gadgets"/>
    <n v="2.3529411764705882E-2"/>
    <n v="10"/>
    <x v="1"/>
    <s v="gadgets"/>
  </r>
  <r>
    <x v="1"/>
    <x v="0"/>
    <s v="USD"/>
    <n v="1438576057"/>
    <n v="1435552057"/>
    <b v="0"/>
    <n v="1"/>
    <b v="0"/>
    <s v="food/food trucks"/>
    <n v="2.4E-2"/>
    <n v="30"/>
    <x v="6"/>
    <s v="food trucks"/>
  </r>
  <r>
    <x v="1"/>
    <x v="0"/>
    <s v="USD"/>
    <n v="1426345200"/>
    <n v="1421343743"/>
    <b v="0"/>
    <n v="1"/>
    <b v="0"/>
    <s v="food/food trucks"/>
    <n v="2.5000000000000001E-2"/>
    <n v="5"/>
    <x v="6"/>
    <s v="food trucks"/>
  </r>
  <r>
    <x v="1"/>
    <x v="0"/>
    <s v="USD"/>
    <n v="1442775956"/>
    <n v="1437591956"/>
    <b v="0"/>
    <n v="1"/>
    <b v="0"/>
    <s v="theater/spaces"/>
    <n v="2.5000000000000001E-2"/>
    <n v="25"/>
    <x v="8"/>
    <s v="spaces"/>
  </r>
  <r>
    <x v="1"/>
    <x v="0"/>
    <s v="USD"/>
    <n v="1468020354"/>
    <n v="1464045954"/>
    <b v="0"/>
    <n v="1"/>
    <b v="0"/>
    <s v="theater/plays"/>
    <n v="2.5000000000000001E-2"/>
    <n v="7"/>
    <x v="8"/>
    <s v="plays"/>
  </r>
  <r>
    <x v="1"/>
    <x v="0"/>
    <s v="USD"/>
    <n v="1409602178"/>
    <n v="1406578178"/>
    <b v="0"/>
    <n v="2"/>
    <b v="0"/>
    <s v="theater/plays"/>
    <n v="2.5999999999999999E-2"/>
    <n v="13"/>
    <x v="8"/>
    <s v="plays"/>
  </r>
  <r>
    <x v="1"/>
    <x v="0"/>
    <s v="USD"/>
    <n v="1454183202"/>
    <n v="1449863202"/>
    <b v="0"/>
    <n v="1"/>
    <b v="0"/>
    <s v="publishing/fiction"/>
    <n v="2.6315789473684209E-2"/>
    <n v="10"/>
    <x v="2"/>
    <s v="fiction"/>
  </r>
  <r>
    <x v="1"/>
    <x v="0"/>
    <s v="USD"/>
    <n v="1424375279"/>
    <n v="1422992879"/>
    <b v="0"/>
    <n v="2"/>
    <b v="0"/>
    <s v="film &amp; video/animation"/>
    <n v="2.7404479578392621E-2"/>
    <n v="13"/>
    <x v="0"/>
    <s v="animation"/>
  </r>
  <r>
    <x v="1"/>
    <x v="0"/>
    <s v="USD"/>
    <n v="1464386640"/>
    <n v="1463090149"/>
    <b v="0"/>
    <n v="1"/>
    <b v="0"/>
    <s v="food/food trucks"/>
    <n v="2.8571428571428574E-2"/>
    <n v="1"/>
    <x v="6"/>
    <s v="food trucks"/>
  </r>
  <r>
    <x v="1"/>
    <x v="0"/>
    <s v="USD"/>
    <n v="1478122292"/>
    <n v="1475530292"/>
    <b v="0"/>
    <n v="2"/>
    <b v="0"/>
    <s v="technology/web"/>
    <n v="0.03"/>
    <n v="3"/>
    <x v="1"/>
    <s v="web"/>
  </r>
  <r>
    <x v="1"/>
    <x v="0"/>
    <s v="USD"/>
    <n v="1407811627"/>
    <n v="1402627627"/>
    <b v="0"/>
    <n v="2"/>
    <b v="0"/>
    <s v="technology/wearables"/>
    <n v="0.03"/>
    <n v="7.5"/>
    <x v="1"/>
    <s v="wearables"/>
  </r>
  <r>
    <x v="1"/>
    <x v="0"/>
    <s v="USD"/>
    <n v="1429074240"/>
    <n v="1427866200"/>
    <b v="0"/>
    <n v="2"/>
    <b v="0"/>
    <s v="theater/plays"/>
    <n v="0.03"/>
    <n v="1.5"/>
    <x v="8"/>
    <s v="plays"/>
  </r>
  <r>
    <x v="1"/>
    <x v="0"/>
    <s v="USD"/>
    <n v="1487318029"/>
    <n v="1484726029"/>
    <b v="0"/>
    <n v="1"/>
    <b v="0"/>
    <s v="film &amp; video/animation"/>
    <n v="3.0303030303030304E-2"/>
    <n v="1"/>
    <x v="0"/>
    <s v="animation"/>
  </r>
  <r>
    <x v="0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x v="1"/>
    <x v="0"/>
    <s v="USD"/>
    <n v="1474580867"/>
    <n v="1471988867"/>
    <b v="0"/>
    <n v="1"/>
    <b v="0"/>
    <s v="technology/web"/>
    <n v="3.3333333333333333E-2"/>
    <n v="1"/>
    <x v="1"/>
    <s v="web"/>
  </r>
  <r>
    <x v="1"/>
    <x v="0"/>
    <s v="USD"/>
    <n v="1420045538"/>
    <n v="1417453538"/>
    <b v="0"/>
    <n v="2"/>
    <b v="0"/>
    <s v="photography/nature"/>
    <n v="3.3333333333333333E-2"/>
    <n v="3"/>
    <x v="7"/>
    <s v="nature"/>
  </r>
  <r>
    <x v="1"/>
    <x v="0"/>
    <s v="USD"/>
    <n v="1425330960"/>
    <n v="1422393234"/>
    <b v="0"/>
    <n v="1"/>
    <b v="0"/>
    <s v="photography/nature"/>
    <n v="3.3333333333333333E-2"/>
    <n v="1"/>
    <x v="7"/>
    <s v="nature"/>
  </r>
  <r>
    <x v="1"/>
    <x v="1"/>
    <s v="GBP"/>
    <n v="1428231600"/>
    <n v="1423520177"/>
    <b v="0"/>
    <n v="1"/>
    <b v="0"/>
    <s v="music/faith"/>
    <n v="3.3333333333333333E-2"/>
    <n v="1"/>
    <x v="3"/>
    <s v="faith"/>
  </r>
  <r>
    <x v="2"/>
    <x v="0"/>
    <s v="USD"/>
    <n v="1492759460"/>
    <n v="1487579060"/>
    <b v="0"/>
    <n v="1"/>
    <b v="0"/>
    <s v="theater/plays"/>
    <n v="3.3333333333333333E-2"/>
    <n v="10"/>
    <x v="8"/>
    <s v="plays"/>
  </r>
  <r>
    <x v="1"/>
    <x v="1"/>
    <s v="GBP"/>
    <n v="1417295990"/>
    <n v="1414700390"/>
    <b v="0"/>
    <n v="1"/>
    <b v="0"/>
    <s v="theater/musical"/>
    <n v="3.3333333333333333E-2"/>
    <n v="1"/>
    <x v="8"/>
    <s v="musical"/>
  </r>
  <r>
    <x v="1"/>
    <x v="0"/>
    <s v="USD"/>
    <n v="1459642200"/>
    <n v="1456441429"/>
    <b v="0"/>
    <n v="1"/>
    <b v="0"/>
    <s v="music/faith"/>
    <n v="3.4722222222222224E-2"/>
    <n v="1"/>
    <x v="3"/>
    <s v="faith"/>
  </r>
  <r>
    <x v="1"/>
    <x v="0"/>
    <s v="USD"/>
    <n v="1462417493"/>
    <n v="1459825493"/>
    <b v="0"/>
    <n v="3"/>
    <b v="0"/>
    <s v="theater/plays"/>
    <n v="3.4999999999999996E-2"/>
    <n v="2.3333333333333335"/>
    <x v="8"/>
    <s v="plays"/>
  </r>
  <r>
    <x v="1"/>
    <x v="0"/>
    <s v="USD"/>
    <n v="1339273208"/>
    <n v="1334089208"/>
    <b v="0"/>
    <n v="10"/>
    <b v="0"/>
    <s v="games/video games"/>
    <n v="3.5704000000000007E-2"/>
    <n v="17.852"/>
    <x v="5"/>
    <s v="video games"/>
  </r>
  <r>
    <x v="1"/>
    <x v="7"/>
    <s v="CAD"/>
    <n v="1454078770"/>
    <n v="1448894770"/>
    <b v="0"/>
    <n v="2"/>
    <b v="0"/>
    <s v="food/food trucks"/>
    <n v="3.8461538461538464E-2"/>
    <n v="22.5"/>
    <x v="6"/>
    <s v="food trucks"/>
  </r>
  <r>
    <x v="1"/>
    <x v="3"/>
    <s v="AUD"/>
    <n v="1432873653"/>
    <n v="1430281653"/>
    <b v="0"/>
    <n v="1"/>
    <b v="0"/>
    <s v="games/video games"/>
    <n v="3.8464497269020695E-2"/>
    <n v="5"/>
    <x v="5"/>
    <s v="video games"/>
  </r>
  <r>
    <x v="1"/>
    <x v="0"/>
    <s v="USD"/>
    <n v="1439734001"/>
    <n v="1437142547"/>
    <b v="0"/>
    <n v="1"/>
    <b v="0"/>
    <s v="film &amp; video/drama"/>
    <n v="0.04"/>
    <n v="20"/>
    <x v="0"/>
    <s v="drama"/>
  </r>
  <r>
    <x v="1"/>
    <x v="0"/>
    <s v="USD"/>
    <n v="1477509604"/>
    <n v="1474917604"/>
    <b v="0"/>
    <n v="1"/>
    <b v="0"/>
    <s v="technology/wearables"/>
    <n v="0.04"/>
    <n v="1"/>
    <x v="1"/>
    <s v="wearables"/>
  </r>
  <r>
    <x v="1"/>
    <x v="0"/>
    <s v="USD"/>
    <n v="1452228790"/>
    <n v="1449636790"/>
    <b v="0"/>
    <n v="1"/>
    <b v="0"/>
    <s v="games/video games"/>
    <n v="0.04"/>
    <n v="1"/>
    <x v="5"/>
    <s v="video games"/>
  </r>
  <r>
    <x v="0"/>
    <x v="7"/>
    <s v="CAD"/>
    <n v="1454864280"/>
    <n v="1452272280"/>
    <b v="0"/>
    <n v="1"/>
    <b v="0"/>
    <s v="technology/web"/>
    <n v="0.04"/>
    <n v="2"/>
    <x v="1"/>
    <s v="web"/>
  </r>
  <r>
    <x v="1"/>
    <x v="0"/>
    <s v="USD"/>
    <n v="1410279123"/>
    <n v="1405095123"/>
    <b v="0"/>
    <n v="1"/>
    <b v="0"/>
    <s v="theater/plays"/>
    <n v="0.04"/>
    <n v="20"/>
    <x v="8"/>
    <s v="plays"/>
  </r>
  <r>
    <x v="1"/>
    <x v="0"/>
    <s v="USD"/>
    <n v="1406683172"/>
    <n v="1404523172"/>
    <b v="0"/>
    <n v="2"/>
    <b v="0"/>
    <s v="theater/spaces"/>
    <n v="0.04"/>
    <n v="5"/>
    <x v="8"/>
    <s v="spaces"/>
  </r>
  <r>
    <x v="1"/>
    <x v="0"/>
    <s v="USD"/>
    <n v="1487465119"/>
    <n v="1484009119"/>
    <b v="0"/>
    <n v="1"/>
    <b v="0"/>
    <s v="theater/spaces"/>
    <n v="0.04"/>
    <n v="10"/>
    <x v="8"/>
    <s v="spaces"/>
  </r>
  <r>
    <x v="1"/>
    <x v="0"/>
    <s v="USD"/>
    <n v="1403730000"/>
    <n v="1401485207"/>
    <b v="0"/>
    <n v="1"/>
    <b v="0"/>
    <s v="theater/plays"/>
    <n v="0.04"/>
    <n v="1"/>
    <x v="8"/>
    <s v="plays"/>
  </r>
  <r>
    <x v="1"/>
    <x v="16"/>
    <s v="EUR"/>
    <n v="1456617600"/>
    <n v="1454280186"/>
    <b v="0"/>
    <n v="1"/>
    <b v="0"/>
    <s v="theater/plays"/>
    <n v="0.04"/>
    <n v="1"/>
    <x v="8"/>
    <s v="plays"/>
  </r>
  <r>
    <x v="1"/>
    <x v="0"/>
    <s v="USD"/>
    <n v="1468519920"/>
    <n v="1466188338"/>
    <b v="0"/>
    <n v="6"/>
    <b v="0"/>
    <s v="games/video games"/>
    <n v="4.1000000000000002E-2"/>
    <n v="6.833333333333333"/>
    <x v="5"/>
    <s v="video games"/>
  </r>
  <r>
    <x v="1"/>
    <x v="0"/>
    <s v="USD"/>
    <n v="1405741404"/>
    <n v="1403149404"/>
    <b v="0"/>
    <n v="4"/>
    <b v="0"/>
    <s v="food/restaurants"/>
    <n v="4.3333333333333335E-2"/>
    <n v="16.25"/>
    <x v="6"/>
    <s v="restaurants"/>
  </r>
  <r>
    <x v="0"/>
    <x v="0"/>
    <s v="USD"/>
    <n v="1423772060"/>
    <n v="1421180060"/>
    <b v="0"/>
    <n v="1"/>
    <b v="0"/>
    <s v="technology/web"/>
    <n v="4.5454545454545456E-2"/>
    <n v="10"/>
    <x v="1"/>
    <s v="web"/>
  </r>
  <r>
    <x v="1"/>
    <x v="0"/>
    <s v="USD"/>
    <n v="1393786877"/>
    <n v="1390330877"/>
    <b v="0"/>
    <n v="7"/>
    <b v="0"/>
    <s v="games/video games"/>
    <n v="4.7E-2"/>
    <n v="6.7142857142857144"/>
    <x v="5"/>
    <s v="video games"/>
  </r>
  <r>
    <x v="0"/>
    <x v="0"/>
    <s v="USD"/>
    <n v="1415219915"/>
    <n v="1412624315"/>
    <b v="0"/>
    <n v="1"/>
    <b v="0"/>
    <s v="journalism/audio"/>
    <n v="0.05"/>
    <n v="1"/>
    <x v="4"/>
    <s v="audio"/>
  </r>
  <r>
    <x v="2"/>
    <x v="0"/>
    <s v="USD"/>
    <n v="1490589360"/>
    <n v="1488038674"/>
    <b v="0"/>
    <n v="1"/>
    <b v="0"/>
    <s v="music/faith"/>
    <n v="0.05"/>
    <n v="5"/>
    <x v="3"/>
    <s v="faith"/>
  </r>
  <r>
    <x v="1"/>
    <x v="0"/>
    <s v="USD"/>
    <n v="1478383912"/>
    <n v="1475791912"/>
    <b v="0"/>
    <n v="1"/>
    <b v="0"/>
    <s v="games/mobile games"/>
    <n v="0.05"/>
    <n v="10"/>
    <x v="5"/>
    <s v="mobile games"/>
  </r>
  <r>
    <x v="1"/>
    <x v="1"/>
    <s v="GBP"/>
    <n v="1457947483"/>
    <n v="1455359083"/>
    <b v="0"/>
    <n v="1"/>
    <b v="0"/>
    <s v="photography/people"/>
    <n v="0.05"/>
    <n v="1"/>
    <x v="7"/>
    <s v="people"/>
  </r>
  <r>
    <x v="1"/>
    <x v="0"/>
    <s v="USD"/>
    <n v="1418080887"/>
    <n v="1415488887"/>
    <b v="0"/>
    <n v="2"/>
    <b v="0"/>
    <s v="games/video games"/>
    <n v="0.05"/>
    <n v="5"/>
    <x v="5"/>
    <s v="video games"/>
  </r>
  <r>
    <x v="0"/>
    <x v="0"/>
    <s v="USD"/>
    <n v="1439048017"/>
    <n v="1436456017"/>
    <b v="0"/>
    <n v="1"/>
    <b v="0"/>
    <s v="technology/web"/>
    <n v="0.05"/>
    <n v="50"/>
    <x v="1"/>
    <s v="web"/>
  </r>
  <r>
    <x v="1"/>
    <x v="0"/>
    <s v="USD"/>
    <n v="1427414732"/>
    <n v="1424826332"/>
    <b v="0"/>
    <n v="1"/>
    <b v="0"/>
    <s v="theater/spaces"/>
    <n v="0.05"/>
    <n v="5"/>
    <x v="8"/>
    <s v="spaces"/>
  </r>
  <r>
    <x v="0"/>
    <x v="0"/>
    <s v="USD"/>
    <n v="1429622726"/>
    <n v="1424442326"/>
    <b v="0"/>
    <n v="6"/>
    <b v="0"/>
    <s v="technology/space exploration"/>
    <n v="5.1000000000000004E-2"/>
    <n v="8.5"/>
    <x v="1"/>
    <s v="space exploration"/>
  </r>
  <r>
    <x v="1"/>
    <x v="0"/>
    <s v="USD"/>
    <n v="1430234394"/>
    <n v="1425053994"/>
    <b v="0"/>
    <n v="2"/>
    <b v="0"/>
    <s v="theater/spaces"/>
    <n v="5.1999999999999998E-2"/>
    <n v="13"/>
    <x v="8"/>
    <s v="spaces"/>
  </r>
  <r>
    <x v="1"/>
    <x v="7"/>
    <s v="CAD"/>
    <n v="1431278557"/>
    <n v="1427390557"/>
    <b v="0"/>
    <n v="2"/>
    <b v="0"/>
    <s v="food/food trucks"/>
    <n v="5.3846153846153842E-2"/>
    <n v="17.5"/>
    <x v="6"/>
    <s v="food trucks"/>
  </r>
  <r>
    <x v="0"/>
    <x v="0"/>
    <s v="USD"/>
    <n v="1435636740"/>
    <n v="1433014746"/>
    <b v="0"/>
    <n v="1"/>
    <b v="0"/>
    <s v="theater/musical"/>
    <n v="5.5555555555555552E-2"/>
    <n v="10"/>
    <x v="8"/>
    <s v="musical"/>
  </r>
  <r>
    <x v="0"/>
    <x v="3"/>
    <s v="AUD"/>
    <n v="1434633191"/>
    <n v="1429449191"/>
    <b v="0"/>
    <n v="5"/>
    <b v="0"/>
    <s v="film &amp; video/science fiction"/>
    <n v="5.5999999999999994E-2"/>
    <n v="28"/>
    <x v="0"/>
    <s v="science fiction"/>
  </r>
  <r>
    <x v="1"/>
    <x v="0"/>
    <s v="USD"/>
    <n v="1411662264"/>
    <n v="1408983864"/>
    <b v="0"/>
    <n v="2"/>
    <b v="0"/>
    <s v="food/food trucks"/>
    <n v="5.8333333333333341E-2"/>
    <n v="17.5"/>
    <x v="6"/>
    <s v="food trucks"/>
  </r>
  <r>
    <x v="1"/>
    <x v="0"/>
    <s v="USD"/>
    <n v="1382184786"/>
    <n v="1379592786"/>
    <b v="0"/>
    <n v="4"/>
    <b v="0"/>
    <s v="games/video games"/>
    <n v="5.9612499999999999E-2"/>
    <n v="11.922499999999999"/>
    <x v="5"/>
    <s v="video games"/>
  </r>
  <r>
    <x v="0"/>
    <x v="16"/>
    <s v="EUR"/>
    <n v="1424940093"/>
    <n v="1422348093"/>
    <b v="0"/>
    <n v="2"/>
    <b v="0"/>
    <s v="technology/web"/>
    <n v="0.06"/>
    <n v="1.5"/>
    <x v="1"/>
    <s v="web"/>
  </r>
  <r>
    <x v="1"/>
    <x v="0"/>
    <s v="USD"/>
    <n v="1438437600"/>
    <n v="1433254875"/>
    <b v="0"/>
    <n v="6"/>
    <b v="0"/>
    <s v="theater/musical"/>
    <n v="0.06"/>
    <n v="300"/>
    <x v="8"/>
    <s v="musical"/>
  </r>
  <r>
    <x v="1"/>
    <x v="0"/>
    <s v="USD"/>
    <n v="1437570130"/>
    <n v="1434978130"/>
    <b v="0"/>
    <n v="2"/>
    <b v="0"/>
    <s v="technology/web"/>
    <n v="6.0999999999999999E-2"/>
    <n v="30.5"/>
    <x v="1"/>
    <s v="web"/>
  </r>
  <r>
    <x v="1"/>
    <x v="0"/>
    <s v="USD"/>
    <n v="1425827760"/>
    <n v="1423769402"/>
    <b v="0"/>
    <n v="2"/>
    <b v="0"/>
    <s v="technology/web"/>
    <n v="6.2E-2"/>
    <n v="15.5"/>
    <x v="1"/>
    <s v="web"/>
  </r>
  <r>
    <x v="1"/>
    <x v="0"/>
    <s v="USD"/>
    <n v="1420100426"/>
    <n v="1417508426"/>
    <b v="0"/>
    <n v="1"/>
    <b v="0"/>
    <s v="games/mobile games"/>
    <n v="6.25E-2"/>
    <n v="5"/>
    <x v="5"/>
    <s v="mobile games"/>
  </r>
  <r>
    <x v="1"/>
    <x v="0"/>
    <s v="USD"/>
    <n v="1321201327"/>
    <n v="1316013727"/>
    <b v="0"/>
    <n v="1"/>
    <b v="0"/>
    <s v="film &amp; video/animation"/>
    <n v="6.4102564102564097E-2"/>
    <n v="25"/>
    <x v="0"/>
    <s v="animation"/>
  </r>
  <r>
    <x v="0"/>
    <x v="0"/>
    <s v="USD"/>
    <n v="1476731431"/>
    <n v="1472843431"/>
    <b v="0"/>
    <n v="3"/>
    <b v="0"/>
    <s v="technology/web"/>
    <n v="6.5000000000000002E-2"/>
    <n v="13"/>
    <x v="1"/>
    <s v="web"/>
  </r>
  <r>
    <x v="1"/>
    <x v="3"/>
    <s v="AUD"/>
    <n v="1404022381"/>
    <n v="1402294381"/>
    <b v="0"/>
    <n v="1"/>
    <b v="0"/>
    <s v="theater/musical"/>
    <n v="6.6666666666666666E-2"/>
    <n v="5"/>
    <x v="8"/>
    <s v="musical"/>
  </r>
  <r>
    <x v="1"/>
    <x v="0"/>
    <s v="USD"/>
    <n v="1414077391"/>
    <n v="1411485391"/>
    <b v="0"/>
    <n v="1"/>
    <b v="0"/>
    <s v="theater/plays"/>
    <n v="6.6666666666666666E-2"/>
    <n v="1"/>
    <x v="8"/>
    <s v="plays"/>
  </r>
  <r>
    <x v="1"/>
    <x v="0"/>
    <s v="USD"/>
    <n v="1391630297"/>
    <n v="1389038297"/>
    <b v="0"/>
    <n v="4"/>
    <b v="0"/>
    <s v="games/video games"/>
    <n v="6.8000000000000005E-2"/>
    <n v="12.75"/>
    <x v="5"/>
    <s v="video games"/>
  </r>
  <r>
    <x v="1"/>
    <x v="0"/>
    <s v="USD"/>
    <n v="1472920477"/>
    <n v="1467736477"/>
    <b v="0"/>
    <n v="5"/>
    <b v="0"/>
    <s v="film &amp; video/drama"/>
    <n v="6.8999999999999992E-2"/>
    <n v="69"/>
    <x v="0"/>
    <s v="drama"/>
  </r>
  <r>
    <x v="1"/>
    <x v="0"/>
    <s v="USD"/>
    <n v="1334622660"/>
    <n v="1330733022"/>
    <b v="0"/>
    <n v="2"/>
    <b v="0"/>
    <s v="film &amp; video/animation"/>
    <n v="6.9230769230769221E-2"/>
    <n v="22.5"/>
    <x v="0"/>
    <s v="animation"/>
  </r>
  <r>
    <x v="1"/>
    <x v="0"/>
    <s v="USD"/>
    <n v="1445013352"/>
    <n v="1442421352"/>
    <b v="0"/>
    <n v="2"/>
    <b v="0"/>
    <s v="theater/spaces"/>
    <n v="6.9999999999999993E-2"/>
    <n v="87.5"/>
    <x v="8"/>
    <s v="spaces"/>
  </r>
  <r>
    <x v="0"/>
    <x v="0"/>
    <s v="USD"/>
    <n v="1420910460"/>
    <n v="1415726460"/>
    <b v="0"/>
    <n v="1"/>
    <b v="0"/>
    <s v="technology/web"/>
    <n v="7.1428571428571425E-2"/>
    <n v="25"/>
    <x v="1"/>
    <s v="web"/>
  </r>
  <r>
    <x v="1"/>
    <x v="0"/>
    <s v="USD"/>
    <n v="1460925811"/>
    <n v="1458333811"/>
    <b v="0"/>
    <n v="2"/>
    <b v="0"/>
    <s v="theater/plays"/>
    <n v="7.3333333333333334E-2"/>
    <n v="5.5"/>
    <x v="8"/>
    <s v="plays"/>
  </r>
  <r>
    <x v="1"/>
    <x v="0"/>
    <s v="USD"/>
    <n v="1414123200"/>
    <n v="1408962270"/>
    <b v="0"/>
    <n v="26"/>
    <b v="0"/>
    <s v="photography/photobooks"/>
    <n v="7.407407407407407E-2"/>
    <n v="1.5384615384615385"/>
    <x v="7"/>
    <s v="photobooks"/>
  </r>
  <r>
    <x v="1"/>
    <x v="1"/>
    <s v="GBP"/>
    <n v="1411681391"/>
    <n v="1409089391"/>
    <b v="0"/>
    <n v="1"/>
    <b v="0"/>
    <s v="photography/places"/>
    <n v="7.4999999999999997E-2"/>
    <n v="15"/>
    <x v="7"/>
    <s v="places"/>
  </r>
  <r>
    <x v="1"/>
    <x v="0"/>
    <s v="USD"/>
    <n v="1411328918"/>
    <n v="1407440918"/>
    <b v="0"/>
    <n v="5"/>
    <b v="0"/>
    <s v="food/restaurants"/>
    <n v="7.8181818181818186E-2"/>
    <n v="17.2"/>
    <x v="6"/>
    <s v="restaurants"/>
  </r>
  <r>
    <x v="0"/>
    <x v="0"/>
    <s v="USD"/>
    <n v="1456555536"/>
    <n v="1453963536"/>
    <b v="0"/>
    <n v="2"/>
    <b v="0"/>
    <s v="film &amp; video/science fiction"/>
    <n v="0.08"/>
    <n v="20"/>
    <x v="0"/>
    <s v="science fiction"/>
  </r>
  <r>
    <x v="1"/>
    <x v="0"/>
    <s v="USD"/>
    <n v="1463259837"/>
    <n v="1458075837"/>
    <b v="0"/>
    <n v="2"/>
    <b v="0"/>
    <s v="theater/plays"/>
    <n v="0.08"/>
    <n v="1"/>
    <x v="8"/>
    <s v="plays"/>
  </r>
  <r>
    <x v="1"/>
    <x v="0"/>
    <s v="USD"/>
    <n v="1436914815"/>
    <n v="1434322815"/>
    <b v="0"/>
    <n v="1"/>
    <b v="0"/>
    <s v="theater/plays"/>
    <n v="0.08"/>
    <n v="16"/>
    <x v="8"/>
    <s v="plays"/>
  </r>
  <r>
    <x v="1"/>
    <x v="0"/>
    <s v="USD"/>
    <n v="1408913291"/>
    <n v="1406321291"/>
    <b v="0"/>
    <n v="2"/>
    <b v="0"/>
    <s v="games/video games"/>
    <n v="8.3333333333333343E-2"/>
    <n v="7.5"/>
    <x v="5"/>
    <s v="video games"/>
  </r>
  <r>
    <x v="0"/>
    <x v="0"/>
    <s v="USD"/>
    <n v="1441516200"/>
    <n v="1438959121"/>
    <b v="0"/>
    <n v="1"/>
    <b v="0"/>
    <s v="technology/web"/>
    <n v="8.3340278356529712E-2"/>
    <n v="10"/>
    <x v="1"/>
    <s v="web"/>
  </r>
  <r>
    <x v="0"/>
    <x v="0"/>
    <s v="USD"/>
    <n v="1425587220"/>
    <n v="1420668801"/>
    <b v="0"/>
    <n v="2"/>
    <b v="0"/>
    <s v="journalism/audio"/>
    <n v="8.5714285714285715E-2"/>
    <n v="3"/>
    <x v="4"/>
    <s v="audio"/>
  </r>
  <r>
    <x v="1"/>
    <x v="0"/>
    <s v="USD"/>
    <n v="1445097715"/>
    <n v="1441209715"/>
    <b v="0"/>
    <n v="2"/>
    <b v="0"/>
    <s v="technology/web"/>
    <n v="8.666666666666667E-2"/>
    <n v="26"/>
    <x v="1"/>
    <s v="web"/>
  </r>
  <r>
    <x v="1"/>
    <x v="9"/>
    <s v="EUR"/>
    <n v="1457617359"/>
    <n v="1455025359"/>
    <b v="0"/>
    <n v="3"/>
    <b v="0"/>
    <s v="theater/spaces"/>
    <n v="8.8000000000000009E-2"/>
    <n v="7.333333333333333"/>
    <x v="8"/>
    <s v="spaces"/>
  </r>
  <r>
    <x v="1"/>
    <x v="1"/>
    <s v="GBP"/>
    <n v="1446154848"/>
    <n v="1443562848"/>
    <b v="0"/>
    <n v="1"/>
    <b v="0"/>
    <s v="technology/web"/>
    <n v="0.09"/>
    <n v="9"/>
    <x v="1"/>
    <s v="web"/>
  </r>
  <r>
    <x v="1"/>
    <x v="3"/>
    <s v="AUD"/>
    <n v="1424137247"/>
    <n v="1421545247"/>
    <b v="0"/>
    <n v="2"/>
    <b v="0"/>
    <s v="technology/web"/>
    <n v="9.0666666666666659E-2"/>
    <n v="34"/>
    <x v="1"/>
    <s v="web"/>
  </r>
  <r>
    <x v="0"/>
    <x v="0"/>
    <s v="USD"/>
    <n v="1469913194"/>
    <n v="1467321194"/>
    <b v="0"/>
    <n v="4"/>
    <b v="0"/>
    <s v="technology/space exploration"/>
    <n v="9.285714285714286E-2"/>
    <n v="22.75"/>
    <x v="1"/>
    <s v="space exploration"/>
  </r>
  <r>
    <x v="0"/>
    <x v="0"/>
    <s v="USD"/>
    <n v="1448388418"/>
    <n v="1443200818"/>
    <b v="0"/>
    <n v="5"/>
    <b v="0"/>
    <s v="technology/space exploration"/>
    <n v="9.5000000000000001E-2"/>
    <n v="3.8"/>
    <x v="1"/>
    <s v="space exploration"/>
  </r>
  <r>
    <x v="1"/>
    <x v="0"/>
    <s v="USD"/>
    <n v="1445885890"/>
    <n v="1440701890"/>
    <b v="0"/>
    <n v="1"/>
    <b v="0"/>
    <s v="theater/plays"/>
    <n v="9.6153846153846159E-2"/>
    <n v="25"/>
    <x v="8"/>
    <s v="plays"/>
  </r>
  <r>
    <x v="1"/>
    <x v="6"/>
    <s v="EUR"/>
    <n v="1463602935"/>
    <n v="1461874935"/>
    <b v="0"/>
    <n v="1"/>
    <b v="0"/>
    <s v="film &amp; video/animation"/>
    <n v="9.9009900990099015E-2"/>
    <n v="1"/>
    <x v="0"/>
    <s v="animation"/>
  </r>
  <r>
    <x v="0"/>
    <x v="0"/>
    <s v="USD"/>
    <n v="1454370941"/>
    <n v="1449186941"/>
    <b v="0"/>
    <n v="3"/>
    <b v="0"/>
    <s v="technology/space exploration"/>
    <n v="9.920000000000001E-2"/>
    <n v="41.333333333333336"/>
    <x v="1"/>
    <s v="space exploration"/>
  </r>
  <r>
    <x v="1"/>
    <x v="0"/>
    <s v="USD"/>
    <n v="1458859153"/>
    <n v="1456270753"/>
    <b v="0"/>
    <n v="1"/>
    <b v="0"/>
    <s v="film &amp; video/animation"/>
    <n v="0.1"/>
    <n v="5"/>
    <x v="0"/>
    <s v="animation"/>
  </r>
  <r>
    <x v="1"/>
    <x v="7"/>
    <s v="CAD"/>
    <n v="1391991701"/>
    <n v="1389399701"/>
    <b v="0"/>
    <n v="2"/>
    <b v="0"/>
    <s v="film &amp; video/animation"/>
    <n v="0.1"/>
    <n v="5"/>
    <x v="0"/>
    <s v="animation"/>
  </r>
  <r>
    <x v="1"/>
    <x v="0"/>
    <s v="USD"/>
    <n v="1460644440"/>
    <n v="1458336690"/>
    <b v="0"/>
    <n v="1"/>
    <b v="0"/>
    <s v="film &amp; video/animation"/>
    <n v="0.1"/>
    <n v="10"/>
    <x v="0"/>
    <s v="animation"/>
  </r>
  <r>
    <x v="1"/>
    <x v="1"/>
    <s v="GBP"/>
    <n v="1407425717"/>
    <n v="1404833717"/>
    <b v="0"/>
    <n v="1"/>
    <b v="0"/>
    <s v="games/mobile games"/>
    <n v="0.1"/>
    <n v="1"/>
    <x v="5"/>
    <s v="mobile games"/>
  </r>
  <r>
    <x v="1"/>
    <x v="0"/>
    <s v="USD"/>
    <n v="1415909927"/>
    <n v="1414351127"/>
    <b v="0"/>
    <n v="1"/>
    <b v="0"/>
    <s v="food/food trucks"/>
    <n v="0.1"/>
    <n v="25"/>
    <x v="6"/>
    <s v="food trucks"/>
  </r>
  <r>
    <x v="1"/>
    <x v="8"/>
    <s v="SEK"/>
    <n v="1423432709"/>
    <n v="1420840709"/>
    <b v="0"/>
    <n v="2"/>
    <b v="0"/>
    <s v="publishing/translations"/>
    <n v="0.1"/>
    <n v="100"/>
    <x v="2"/>
    <s v="translations"/>
  </r>
  <r>
    <x v="1"/>
    <x v="10"/>
    <s v="EUR"/>
    <n v="1444589020"/>
    <n v="1441997020"/>
    <b v="0"/>
    <n v="2"/>
    <b v="0"/>
    <s v="publishing/translations"/>
    <n v="0.1"/>
    <n v="7.5"/>
    <x v="2"/>
    <s v="translations"/>
  </r>
  <r>
    <x v="1"/>
    <x v="0"/>
    <s v="USD"/>
    <n v="1347004260"/>
    <n v="1345062936"/>
    <b v="0"/>
    <n v="1"/>
    <b v="0"/>
    <s v="publishing/fiction"/>
    <n v="0.1"/>
    <n v="5"/>
    <x v="2"/>
    <s v="fiction"/>
  </r>
  <r>
    <x v="0"/>
    <x v="0"/>
    <s v="USD"/>
    <n v="1432843500"/>
    <n v="1430124509"/>
    <b v="0"/>
    <n v="1"/>
    <b v="0"/>
    <s v="publishing/art books"/>
    <n v="0.1"/>
    <n v="10"/>
    <x v="2"/>
    <s v="art books"/>
  </r>
  <r>
    <x v="1"/>
    <x v="0"/>
    <s v="USD"/>
    <n v="1462391932"/>
    <n v="1457297932"/>
    <b v="0"/>
    <n v="1"/>
    <b v="0"/>
    <s v="music/faith"/>
    <n v="0.1"/>
    <n v="1"/>
    <x v="3"/>
    <s v="faith"/>
  </r>
  <r>
    <x v="1"/>
    <x v="0"/>
    <s v="USD"/>
    <n v="1451752021"/>
    <n v="1447864021"/>
    <b v="0"/>
    <n v="2"/>
    <b v="0"/>
    <s v="technology/gadgets"/>
    <n v="0.1"/>
    <n v="25"/>
    <x v="1"/>
    <s v="gadgets"/>
  </r>
  <r>
    <x v="0"/>
    <x v="7"/>
    <s v="CAD"/>
    <n v="1466789269"/>
    <n v="1464197269"/>
    <b v="0"/>
    <n v="1"/>
    <b v="0"/>
    <s v="technology/web"/>
    <n v="0.1"/>
    <n v="1"/>
    <x v="1"/>
    <s v="web"/>
  </r>
  <r>
    <x v="1"/>
    <x v="1"/>
    <s v="GBP"/>
    <n v="1471265092"/>
    <n v="1468673092"/>
    <b v="0"/>
    <n v="2"/>
    <b v="0"/>
    <s v="theater/spaces"/>
    <n v="0.1"/>
    <n v="1"/>
    <x v="8"/>
    <s v="spaces"/>
  </r>
  <r>
    <x v="1"/>
    <x v="1"/>
    <s v="GBP"/>
    <n v="1464354720"/>
    <n v="1463648360"/>
    <b v="0"/>
    <n v="1"/>
    <b v="0"/>
    <s v="theater/spaces"/>
    <n v="0.1"/>
    <n v="1"/>
    <x v="8"/>
    <s v="spaces"/>
  </r>
  <r>
    <x v="1"/>
    <x v="7"/>
    <s v="CAD"/>
    <n v="1479773838"/>
    <n v="1477178238"/>
    <b v="0"/>
    <n v="1"/>
    <b v="0"/>
    <s v="theater/musical"/>
    <n v="0.1"/>
    <n v="1"/>
    <x v="8"/>
    <s v="musical"/>
  </r>
  <r>
    <x v="1"/>
    <x v="3"/>
    <s v="AUD"/>
    <n v="1412656200"/>
    <n v="1412328979"/>
    <b v="0"/>
    <n v="1"/>
    <b v="0"/>
    <s v="theater/plays"/>
    <n v="0.1"/>
    <n v="5"/>
    <x v="8"/>
    <s v="plays"/>
  </r>
  <r>
    <x v="1"/>
    <x v="0"/>
    <s v="USD"/>
    <n v="1460832206"/>
    <n v="1458240206"/>
    <b v="0"/>
    <n v="2"/>
    <b v="0"/>
    <s v="technology/web"/>
    <n v="0.104"/>
    <n v="13"/>
    <x v="1"/>
    <s v="web"/>
  </r>
  <r>
    <x v="1"/>
    <x v="0"/>
    <s v="USD"/>
    <n v="1409770164"/>
    <n v="1407178164"/>
    <b v="0"/>
    <n v="2"/>
    <b v="0"/>
    <s v="technology/wearables"/>
    <n v="0.104"/>
    <n v="13"/>
    <x v="1"/>
    <s v="wearables"/>
  </r>
  <r>
    <x v="1"/>
    <x v="11"/>
    <s v="NZD"/>
    <n v="1474436704"/>
    <n v="1471844704"/>
    <b v="0"/>
    <n v="2"/>
    <b v="0"/>
    <s v="publishing/translations"/>
    <n v="0.104"/>
    <n v="13"/>
    <x v="2"/>
    <s v="translations"/>
  </r>
  <r>
    <x v="1"/>
    <x v="0"/>
    <s v="USD"/>
    <n v="1465107693"/>
    <n v="1462515693"/>
    <b v="0"/>
    <n v="2"/>
    <b v="0"/>
    <s v="games/mobile games"/>
    <n v="0.105"/>
    <n v="10.5"/>
    <x v="5"/>
    <s v="mobile games"/>
  </r>
  <r>
    <x v="1"/>
    <x v="0"/>
    <s v="USD"/>
    <n v="1489512122"/>
    <n v="1486923722"/>
    <b v="0"/>
    <n v="4"/>
    <b v="0"/>
    <s v="technology/wearables"/>
    <n v="0.106"/>
    <n v="13.25"/>
    <x v="1"/>
    <s v="wearables"/>
  </r>
  <r>
    <x v="1"/>
    <x v="0"/>
    <s v="USD"/>
    <n v="1389055198"/>
    <n v="1386463198"/>
    <b v="0"/>
    <n v="1"/>
    <b v="0"/>
    <s v="music/jazz"/>
    <n v="0.1111111111111111"/>
    <n v="50"/>
    <x v="3"/>
    <s v="jazz"/>
  </r>
  <r>
    <x v="1"/>
    <x v="0"/>
    <s v="USD"/>
    <n v="1357934424"/>
    <n v="1355342424"/>
    <b v="0"/>
    <n v="11"/>
    <b v="0"/>
    <s v="games/video games"/>
    <n v="0.11199999999999999"/>
    <n v="50.909090909090907"/>
    <x v="5"/>
    <s v="video games"/>
  </r>
  <r>
    <x v="1"/>
    <x v="1"/>
    <s v="GBP"/>
    <n v="1376563408"/>
    <n v="1373971408"/>
    <b v="0"/>
    <n v="1"/>
    <b v="0"/>
    <s v="publishing/fiction"/>
    <n v="0.11655011655011654"/>
    <n v="5"/>
    <x v="2"/>
    <s v="fiction"/>
  </r>
  <r>
    <x v="1"/>
    <x v="0"/>
    <s v="USD"/>
    <n v="1424920795"/>
    <n v="1422328795"/>
    <b v="0"/>
    <n v="3"/>
    <b v="0"/>
    <s v="theater/spaces"/>
    <n v="0.11833333333333333"/>
    <n v="23.666666666666668"/>
    <x v="8"/>
    <s v="spaces"/>
  </r>
  <r>
    <x v="1"/>
    <x v="1"/>
    <s v="GBP"/>
    <n v="1457308531"/>
    <n v="1452124531"/>
    <b v="0"/>
    <n v="3"/>
    <b v="0"/>
    <s v="film &amp; video/drama"/>
    <n v="0.12"/>
    <n v="1"/>
    <x v="0"/>
    <s v="drama"/>
  </r>
  <r>
    <x v="1"/>
    <x v="5"/>
    <s v="EUR"/>
    <n v="1457966129"/>
    <n v="1455377729"/>
    <b v="0"/>
    <n v="2"/>
    <b v="0"/>
    <s v="games/mobile games"/>
    <n v="0.12"/>
    <n v="3"/>
    <x v="5"/>
    <s v="mobile games"/>
  </r>
  <r>
    <x v="1"/>
    <x v="0"/>
    <s v="USD"/>
    <n v="1376140520"/>
    <n v="1373548520"/>
    <b v="0"/>
    <n v="1"/>
    <b v="0"/>
    <s v="film &amp; video/animation"/>
    <n v="0.125"/>
    <n v="250"/>
    <x v="0"/>
    <s v="animation"/>
  </r>
  <r>
    <x v="1"/>
    <x v="0"/>
    <s v="USD"/>
    <n v="1412272592"/>
    <n v="1407088592"/>
    <b v="0"/>
    <n v="1"/>
    <b v="0"/>
    <s v="food/food trucks"/>
    <n v="0.125"/>
    <n v="100"/>
    <x v="6"/>
    <s v="food trucks"/>
  </r>
  <r>
    <x v="1"/>
    <x v="10"/>
    <s v="EUR"/>
    <n v="1449914400"/>
    <n v="1445336607"/>
    <b v="0"/>
    <n v="3"/>
    <b v="0"/>
    <s v="publishing/translations"/>
    <n v="0.125"/>
    <n v="5"/>
    <x v="2"/>
    <s v="translations"/>
  </r>
  <r>
    <x v="1"/>
    <x v="0"/>
    <s v="USD"/>
    <n v="1437926458"/>
    <n v="1432742458"/>
    <b v="0"/>
    <n v="1"/>
    <b v="0"/>
    <s v="photography/places"/>
    <n v="0.125"/>
    <n v="1"/>
    <x v="7"/>
    <s v="places"/>
  </r>
  <r>
    <x v="0"/>
    <x v="0"/>
    <s v="USD"/>
    <n v="1427825044"/>
    <n v="1425236644"/>
    <b v="0"/>
    <n v="1"/>
    <b v="0"/>
    <s v="technology/web"/>
    <n v="0.125"/>
    <n v="25"/>
    <x v="1"/>
    <s v="web"/>
  </r>
  <r>
    <x v="1"/>
    <x v="0"/>
    <s v="USD"/>
    <n v="1462631358"/>
    <n v="1457450958"/>
    <b v="0"/>
    <n v="1"/>
    <b v="0"/>
    <s v="theater/plays"/>
    <n v="0.125"/>
    <n v="10"/>
    <x v="8"/>
    <s v="plays"/>
  </r>
  <r>
    <x v="1"/>
    <x v="0"/>
    <s v="USD"/>
    <n v="1438662474"/>
    <n v="1435206474"/>
    <b v="0"/>
    <n v="2"/>
    <b v="0"/>
    <s v="food/food trucks"/>
    <n v="0.13"/>
    <n v="13"/>
    <x v="6"/>
    <s v="food trucks"/>
  </r>
  <r>
    <x v="1"/>
    <x v="0"/>
    <s v="USD"/>
    <n v="1459352495"/>
    <n v="1456764095"/>
    <b v="0"/>
    <n v="4"/>
    <b v="0"/>
    <s v="games/video games"/>
    <n v="0.13250000000000001"/>
    <n v="13.25"/>
    <x v="5"/>
    <s v="video games"/>
  </r>
  <r>
    <x v="1"/>
    <x v="0"/>
    <s v="USD"/>
    <n v="1424229991"/>
    <n v="1421637991"/>
    <b v="0"/>
    <n v="2"/>
    <b v="0"/>
    <s v="photography/people"/>
    <n v="0.13333333333333333"/>
    <n v="1"/>
    <x v="7"/>
    <s v="people"/>
  </r>
  <r>
    <x v="1"/>
    <x v="0"/>
    <s v="USD"/>
    <n v="1479667727"/>
    <n v="1475776127"/>
    <b v="0"/>
    <n v="2"/>
    <b v="0"/>
    <s v="film &amp; video/animation"/>
    <n v="0.13749999999999998"/>
    <n v="5.5"/>
    <x v="0"/>
    <s v="animation"/>
  </r>
  <r>
    <x v="0"/>
    <x v="0"/>
    <s v="USD"/>
    <n v="1410810903"/>
    <n v="1405626903"/>
    <b v="0"/>
    <n v="12"/>
    <b v="0"/>
    <s v="food/food trucks"/>
    <n v="0.13849999999999998"/>
    <n v="23.083333333333332"/>
    <x v="6"/>
    <s v="food trucks"/>
  </r>
  <r>
    <x v="1"/>
    <x v="0"/>
    <s v="USD"/>
    <n v="1424746800"/>
    <n v="1422067870"/>
    <b v="0"/>
    <n v="14"/>
    <b v="0"/>
    <s v="food/food trucks"/>
    <n v="0.14799999999999999"/>
    <n v="5.2857142857142856"/>
    <x v="6"/>
    <s v="food trucks"/>
  </r>
  <r>
    <x v="1"/>
    <x v="0"/>
    <s v="USD"/>
    <n v="1460274864"/>
    <n v="1457686464"/>
    <b v="0"/>
    <n v="4"/>
    <b v="0"/>
    <s v="games/video games"/>
    <n v="0.15"/>
    <n v="11.25"/>
    <x v="5"/>
    <s v="video games"/>
  </r>
  <r>
    <x v="1"/>
    <x v="0"/>
    <s v="USD"/>
    <n v="1466096566"/>
    <n v="1463504566"/>
    <b v="0"/>
    <n v="2"/>
    <b v="0"/>
    <s v="food/food trucks"/>
    <n v="0.15"/>
    <n v="37.5"/>
    <x v="6"/>
    <s v="food trucks"/>
  </r>
  <r>
    <x v="1"/>
    <x v="0"/>
    <s v="USD"/>
    <n v="1431647772"/>
    <n v="1426463772"/>
    <b v="0"/>
    <n v="2"/>
    <b v="0"/>
    <s v="food/restaurants"/>
    <n v="0.15"/>
    <n v="37.5"/>
    <x v="6"/>
    <s v="restaurants"/>
  </r>
  <r>
    <x v="1"/>
    <x v="0"/>
    <s v="USD"/>
    <n v="1432828740"/>
    <n v="1430237094"/>
    <b v="0"/>
    <n v="2"/>
    <b v="0"/>
    <s v="theater/spaces"/>
    <n v="0.15"/>
    <n v="37.5"/>
    <x v="8"/>
    <s v="spaces"/>
  </r>
  <r>
    <x v="0"/>
    <x v="0"/>
    <s v="USD"/>
    <n v="1444330821"/>
    <n v="1441738821"/>
    <b v="0"/>
    <n v="3"/>
    <b v="0"/>
    <s v="theater/spaces"/>
    <n v="0.15125"/>
    <n v="201.66666666666666"/>
    <x v="8"/>
    <s v="spaces"/>
  </r>
  <r>
    <x v="1"/>
    <x v="0"/>
    <s v="USD"/>
    <n v="1443422134"/>
    <n v="1440830134"/>
    <b v="0"/>
    <n v="6"/>
    <b v="0"/>
    <s v="theater/spaces"/>
    <n v="0.15227272727272728"/>
    <n v="55.833333333333336"/>
    <x v="8"/>
    <s v="spaces"/>
  </r>
  <r>
    <x v="1"/>
    <x v="0"/>
    <s v="USD"/>
    <n v="1404356400"/>
    <n v="1402343765"/>
    <b v="0"/>
    <n v="3"/>
    <b v="0"/>
    <s v="film &amp; video/animation"/>
    <n v="0.155"/>
    <n v="10.333333333333334"/>
    <x v="0"/>
    <s v="animation"/>
  </r>
  <r>
    <x v="1"/>
    <x v="0"/>
    <s v="USD"/>
    <n v="1395627327"/>
    <n v="1393038927"/>
    <b v="0"/>
    <n v="20"/>
    <b v="0"/>
    <s v="games/video games"/>
    <n v="0.159"/>
    <n v="71.55"/>
    <x v="5"/>
    <s v="video games"/>
  </r>
  <r>
    <x v="1"/>
    <x v="1"/>
    <s v="GBP"/>
    <n v="1381306687"/>
    <n v="1378714687"/>
    <b v="0"/>
    <n v="3"/>
    <b v="0"/>
    <s v="games/video games"/>
    <n v="0.16666666666666669"/>
    <n v="3.3333333333333335"/>
    <x v="5"/>
    <s v="video games"/>
  </r>
  <r>
    <x v="1"/>
    <x v="7"/>
    <s v="CAD"/>
    <n v="1411324369"/>
    <n v="1406140369"/>
    <b v="0"/>
    <n v="1"/>
    <b v="0"/>
    <s v="games/video games"/>
    <n v="0.16666666666666669"/>
    <n v="25"/>
    <x v="5"/>
    <s v="video games"/>
  </r>
  <r>
    <x v="1"/>
    <x v="0"/>
    <s v="USD"/>
    <n v="1394909909"/>
    <n v="1392321509"/>
    <b v="0"/>
    <n v="4"/>
    <b v="0"/>
    <s v="games/video games"/>
    <n v="0.16666666666666669"/>
    <n v="12.5"/>
    <x v="5"/>
    <s v="video games"/>
  </r>
  <r>
    <x v="1"/>
    <x v="0"/>
    <s v="USD"/>
    <n v="1404601632"/>
    <n v="1402009632"/>
    <b v="0"/>
    <n v="1"/>
    <b v="0"/>
    <s v="food/food trucks"/>
    <n v="0.16666666666666669"/>
    <n v="50"/>
    <x v="6"/>
    <s v="food trucks"/>
  </r>
  <r>
    <x v="1"/>
    <x v="1"/>
    <s v="GBP"/>
    <n v="1451030136"/>
    <n v="1448438136"/>
    <b v="0"/>
    <n v="1"/>
    <b v="0"/>
    <s v="food/food trucks"/>
    <n v="0.16666666666666669"/>
    <n v="5"/>
    <x v="6"/>
    <s v="food trucks"/>
  </r>
  <r>
    <x v="1"/>
    <x v="0"/>
    <s v="USD"/>
    <n v="1412536421"/>
    <n v="1409944421"/>
    <b v="0"/>
    <n v="1"/>
    <b v="0"/>
    <s v="food/food trucks"/>
    <n v="0.16666666666666669"/>
    <n v="50"/>
    <x v="6"/>
    <s v="food trucks"/>
  </r>
  <r>
    <x v="1"/>
    <x v="0"/>
    <s v="USD"/>
    <n v="1420971324"/>
    <n v="1418379324"/>
    <b v="0"/>
    <n v="1"/>
    <b v="0"/>
    <s v="theater/plays"/>
    <n v="0.16666666666666669"/>
    <n v="5"/>
    <x v="8"/>
    <s v="plays"/>
  </r>
  <r>
    <x v="1"/>
    <x v="0"/>
    <s v="USD"/>
    <n v="1463619388"/>
    <n v="1461027388"/>
    <b v="0"/>
    <n v="1"/>
    <b v="0"/>
    <s v="theater/plays"/>
    <n v="0.16666666666666669"/>
    <n v="25"/>
    <x v="8"/>
    <s v="plays"/>
  </r>
  <r>
    <x v="1"/>
    <x v="0"/>
    <s v="USD"/>
    <n v="1466375521"/>
    <n v="1463783521"/>
    <b v="0"/>
    <n v="1"/>
    <b v="0"/>
    <s v="theater/plays"/>
    <n v="0.16666666666666669"/>
    <n v="5"/>
    <x v="8"/>
    <s v="plays"/>
  </r>
  <r>
    <x v="1"/>
    <x v="0"/>
    <s v="USD"/>
    <n v="1455822569"/>
    <n v="1453230569"/>
    <b v="0"/>
    <n v="1"/>
    <b v="0"/>
    <s v="technology/web"/>
    <n v="0.16705882352941176"/>
    <n v="142"/>
    <x v="1"/>
    <s v="web"/>
  </r>
  <r>
    <x v="1"/>
    <x v="0"/>
    <s v="USD"/>
    <n v="1410127994"/>
    <n v="1407535994"/>
    <b v="0"/>
    <n v="4"/>
    <b v="0"/>
    <s v="technology/gadgets"/>
    <n v="0.16800000000000001"/>
    <n v="10.5"/>
    <x v="1"/>
    <s v="gadgets"/>
  </r>
  <r>
    <x v="1"/>
    <x v="0"/>
    <s v="USD"/>
    <n v="1424593763"/>
    <n v="1422001763"/>
    <b v="0"/>
    <n v="3"/>
    <b v="0"/>
    <s v="food/food trucks"/>
    <n v="0.16999999999999998"/>
    <n v="5.666666666666667"/>
    <x v="6"/>
    <s v="food trucks"/>
  </r>
  <r>
    <x v="0"/>
    <x v="3"/>
    <s v="AUD"/>
    <n v="1463239108"/>
    <n v="1460647108"/>
    <b v="0"/>
    <n v="3"/>
    <b v="0"/>
    <s v="technology/web"/>
    <n v="0.17500000000000002"/>
    <n v="116.66666666666667"/>
    <x v="1"/>
    <s v="web"/>
  </r>
  <r>
    <x v="1"/>
    <x v="1"/>
    <s v="GBP"/>
    <n v="1446766372"/>
    <n v="1443220372"/>
    <b v="0"/>
    <n v="11"/>
    <b v="0"/>
    <s v="film &amp; video/animation"/>
    <n v="0.18625"/>
    <n v="13.545454545454545"/>
    <x v="0"/>
    <s v="animation"/>
  </r>
  <r>
    <x v="0"/>
    <x v="9"/>
    <s v="EUR"/>
    <n v="1437861540"/>
    <n v="1435160452"/>
    <b v="0"/>
    <n v="1"/>
    <b v="0"/>
    <s v="technology/web"/>
    <n v="0.1875"/>
    <n v="30"/>
    <x v="1"/>
    <s v="web"/>
  </r>
  <r>
    <x v="1"/>
    <x v="7"/>
    <s v="CAD"/>
    <n v="1461530721"/>
    <n v="1460666721"/>
    <b v="0"/>
    <n v="1"/>
    <b v="0"/>
    <s v="publishing/children's books"/>
    <n v="0.18867924528301888"/>
    <n v="1"/>
    <x v="2"/>
    <s v="children's books"/>
  </r>
  <r>
    <x v="0"/>
    <x v="0"/>
    <s v="USD"/>
    <n v="1473044340"/>
    <n v="1468180462"/>
    <b v="0"/>
    <n v="4"/>
    <b v="0"/>
    <s v="technology/wearables"/>
    <n v="0.19088937093275488"/>
    <n v="55"/>
    <x v="1"/>
    <s v="wearables"/>
  </r>
  <r>
    <x v="1"/>
    <x v="0"/>
    <s v="USD"/>
    <n v="1420724460"/>
    <n v="1418046247"/>
    <b v="0"/>
    <n v="3"/>
    <b v="0"/>
    <s v="theater/spaces"/>
    <n v="0.19384615384615383"/>
    <n v="42"/>
    <x v="8"/>
    <s v="spaces"/>
  </r>
  <r>
    <x v="1"/>
    <x v="0"/>
    <s v="USD"/>
    <n v="1421337405"/>
    <n v="1418745405"/>
    <b v="0"/>
    <n v="2"/>
    <b v="0"/>
    <s v="music/faith"/>
    <n v="0.19801980198019803"/>
    <n v="5"/>
    <x v="3"/>
    <s v="faith"/>
  </r>
  <r>
    <x v="1"/>
    <x v="1"/>
    <s v="GBP"/>
    <n v="1435504170"/>
    <n v="1432912170"/>
    <b v="0"/>
    <n v="1"/>
    <b v="0"/>
    <s v="film &amp; video/animation"/>
    <n v="0.2"/>
    <n v="10"/>
    <x v="0"/>
    <s v="animation"/>
  </r>
  <r>
    <x v="1"/>
    <x v="0"/>
    <s v="USD"/>
    <n v="1463753302"/>
    <n v="1458569302"/>
    <b v="0"/>
    <n v="1"/>
    <b v="0"/>
    <s v="technology/web"/>
    <n v="0.2"/>
    <n v="10"/>
    <x v="1"/>
    <s v="web"/>
  </r>
  <r>
    <x v="0"/>
    <x v="4"/>
    <s v="EUR"/>
    <n v="1432479600"/>
    <n v="1428507409"/>
    <b v="0"/>
    <n v="1"/>
    <b v="0"/>
    <s v="technology/web"/>
    <n v="0.2"/>
    <n v="10"/>
    <x v="1"/>
    <s v="web"/>
  </r>
  <r>
    <x v="0"/>
    <x v="1"/>
    <s v="GBP"/>
    <n v="1433587620"/>
    <n v="1430996150"/>
    <b v="0"/>
    <n v="1"/>
    <b v="0"/>
    <s v="technology/web"/>
    <n v="0.2"/>
    <n v="4"/>
    <x v="1"/>
    <s v="web"/>
  </r>
  <r>
    <x v="0"/>
    <x v="0"/>
    <s v="USD"/>
    <n v="1437161739"/>
    <n v="1434569739"/>
    <b v="0"/>
    <n v="1"/>
    <b v="0"/>
    <s v="technology/wearables"/>
    <n v="0.2"/>
    <n v="100"/>
    <x v="1"/>
    <s v="wearables"/>
  </r>
  <r>
    <x v="1"/>
    <x v="0"/>
    <s v="USD"/>
    <n v="1483423467"/>
    <n v="1480831467"/>
    <b v="0"/>
    <n v="1"/>
    <b v="0"/>
    <s v="publishing/translations"/>
    <n v="0.2"/>
    <n v="1"/>
    <x v="2"/>
    <s v="translations"/>
  </r>
  <r>
    <x v="1"/>
    <x v="5"/>
    <s v="EUR"/>
    <n v="1456397834"/>
    <n v="1453805834"/>
    <b v="0"/>
    <n v="1"/>
    <b v="0"/>
    <s v="publishing/translations"/>
    <n v="0.2"/>
    <n v="6"/>
    <x v="2"/>
    <s v="translations"/>
  </r>
  <r>
    <x v="0"/>
    <x v="14"/>
    <s v="CHF"/>
    <n v="1444940558"/>
    <n v="1442348558"/>
    <b v="0"/>
    <n v="1"/>
    <b v="0"/>
    <s v="technology/web"/>
    <n v="0.2"/>
    <n v="10"/>
    <x v="1"/>
    <s v="web"/>
  </r>
  <r>
    <x v="1"/>
    <x v="0"/>
    <s v="USD"/>
    <n v="1415247757"/>
    <n v="1412652157"/>
    <b v="0"/>
    <n v="2"/>
    <b v="0"/>
    <s v="food/food trucks"/>
    <n v="0.2"/>
    <n v="15"/>
    <x v="6"/>
    <s v="food trucks"/>
  </r>
  <r>
    <x v="1"/>
    <x v="0"/>
    <s v="USD"/>
    <n v="1426091036"/>
    <n v="1423502636"/>
    <b v="0"/>
    <n v="1"/>
    <b v="0"/>
    <s v="food/food trucks"/>
    <n v="0.2"/>
    <n v="1"/>
    <x v="6"/>
    <s v="food trucks"/>
  </r>
  <r>
    <x v="1"/>
    <x v="17"/>
    <s v="EUR"/>
    <n v="1455399313"/>
    <n v="1452807313"/>
    <b v="0"/>
    <n v="2"/>
    <b v="0"/>
    <s v="food/food trucks"/>
    <n v="0.2"/>
    <n v="5"/>
    <x v="6"/>
    <s v="food trucks"/>
  </r>
  <r>
    <x v="1"/>
    <x v="0"/>
    <s v="USD"/>
    <n v="1432913659"/>
    <n v="1430321659"/>
    <b v="0"/>
    <n v="3"/>
    <b v="0"/>
    <s v="theater/plays"/>
    <n v="0.2"/>
    <n v="23.333333333333332"/>
    <x v="8"/>
    <s v="plays"/>
  </r>
  <r>
    <x v="1"/>
    <x v="0"/>
    <s v="USD"/>
    <n v="1427427276"/>
    <n v="1425270876"/>
    <b v="0"/>
    <n v="2"/>
    <b v="0"/>
    <s v="theater/plays"/>
    <n v="0.2"/>
    <n v="10"/>
    <x v="8"/>
    <s v="plays"/>
  </r>
  <r>
    <x v="0"/>
    <x v="1"/>
    <s v="GBP"/>
    <n v="1410191405"/>
    <n v="1408031405"/>
    <b v="0"/>
    <n v="1"/>
    <b v="0"/>
    <s v="theater/musical"/>
    <n v="0.2"/>
    <n v="10"/>
    <x v="8"/>
    <s v="musical"/>
  </r>
  <r>
    <x v="1"/>
    <x v="1"/>
    <s v="GBP"/>
    <n v="1407168000"/>
    <n v="1406131023"/>
    <b v="0"/>
    <n v="3"/>
    <b v="0"/>
    <s v="theater/plays"/>
    <n v="0.2"/>
    <n v="40"/>
    <x v="8"/>
    <s v="plays"/>
  </r>
  <r>
    <x v="1"/>
    <x v="0"/>
    <s v="USD"/>
    <n v="1412740457"/>
    <n v="1410148457"/>
    <b v="0"/>
    <n v="1"/>
    <b v="0"/>
    <s v="theater/plays"/>
    <n v="0.2"/>
    <n v="1"/>
    <x v="8"/>
    <s v="plays"/>
  </r>
  <r>
    <x v="1"/>
    <x v="0"/>
    <s v="USD"/>
    <n v="1452234840"/>
    <n v="1450619123"/>
    <b v="0"/>
    <n v="3"/>
    <b v="0"/>
    <s v="theater/plays"/>
    <n v="0.2"/>
    <n v="1"/>
    <x v="8"/>
    <s v="plays"/>
  </r>
  <r>
    <x v="1"/>
    <x v="0"/>
    <s v="USD"/>
    <n v="1408154663"/>
    <n v="1405130663"/>
    <b v="0"/>
    <n v="4"/>
    <b v="0"/>
    <s v="games/video games"/>
    <n v="0.20238095238095236"/>
    <n v="21.25"/>
    <x v="5"/>
    <s v="video games"/>
  </r>
  <r>
    <x v="1"/>
    <x v="0"/>
    <s v="USD"/>
    <n v="1409602217"/>
    <n v="1405714217"/>
    <b v="0"/>
    <n v="3"/>
    <b v="0"/>
    <s v="technology/wearables"/>
    <n v="0.20500000000000002"/>
    <n v="68.333333333333329"/>
    <x v="1"/>
    <s v="wearables"/>
  </r>
  <r>
    <x v="1"/>
    <x v="0"/>
    <s v="USD"/>
    <n v="1421781360"/>
    <n v="1419213664"/>
    <b v="0"/>
    <n v="3"/>
    <b v="0"/>
    <s v="theater/plays"/>
    <n v="0.21"/>
    <n v="7"/>
    <x v="8"/>
    <s v="plays"/>
  </r>
  <r>
    <x v="1"/>
    <x v="0"/>
    <s v="USD"/>
    <n v="1442722891"/>
    <n v="1440130891"/>
    <b v="0"/>
    <n v="5"/>
    <b v="0"/>
    <s v="theater/spaces"/>
    <n v="0.21029999999999999"/>
    <n v="420.6"/>
    <x v="8"/>
    <s v="spaces"/>
  </r>
  <r>
    <x v="1"/>
    <x v="0"/>
    <s v="USD"/>
    <n v="1463201940"/>
    <n v="1459435149"/>
    <b v="0"/>
    <n v="2"/>
    <b v="0"/>
    <s v="music/faith"/>
    <n v="0.2142857142857143"/>
    <n v="37.5"/>
    <x v="3"/>
    <s v="faith"/>
  </r>
  <r>
    <x v="1"/>
    <x v="0"/>
    <s v="USD"/>
    <n v="1455466832"/>
    <n v="1452874832"/>
    <b v="0"/>
    <n v="4"/>
    <b v="0"/>
    <s v="technology/wearables"/>
    <n v="0.21649484536082475"/>
    <n v="26.25"/>
    <x v="1"/>
    <s v="wearables"/>
  </r>
  <r>
    <x v="1"/>
    <x v="0"/>
    <s v="USD"/>
    <n v="1397910848"/>
    <n v="1395318848"/>
    <b v="0"/>
    <n v="3"/>
    <b v="0"/>
    <s v="games/video games"/>
    <n v="0.22"/>
    <n v="3.6666666666666665"/>
    <x v="5"/>
    <s v="video games"/>
  </r>
  <r>
    <x v="1"/>
    <x v="0"/>
    <s v="USD"/>
    <n v="1416963300"/>
    <n v="1411775700"/>
    <b v="0"/>
    <n v="3"/>
    <b v="0"/>
    <s v="games/mobile games"/>
    <n v="0.22"/>
    <n v="3.6666666666666665"/>
    <x v="5"/>
    <s v="mobile games"/>
  </r>
  <r>
    <x v="1"/>
    <x v="0"/>
    <s v="USD"/>
    <n v="1427772120"/>
    <n v="1425186785"/>
    <b v="0"/>
    <n v="2"/>
    <b v="0"/>
    <s v="music/faith"/>
    <n v="0.22"/>
    <n v="5.5"/>
    <x v="3"/>
    <s v="faith"/>
  </r>
  <r>
    <x v="1"/>
    <x v="0"/>
    <s v="USD"/>
    <n v="1420199351"/>
    <n v="1416311351"/>
    <b v="0"/>
    <n v="2"/>
    <b v="0"/>
    <s v="theater/plays"/>
    <n v="0.22"/>
    <n v="5.5"/>
    <x v="8"/>
    <s v="plays"/>
  </r>
  <r>
    <x v="1"/>
    <x v="0"/>
    <s v="USD"/>
    <n v="1410424642"/>
    <n v="1407832642"/>
    <b v="0"/>
    <n v="4"/>
    <b v="0"/>
    <s v="theater/plays"/>
    <n v="0.22499999999999998"/>
    <n v="33.75"/>
    <x v="8"/>
    <s v="plays"/>
  </r>
  <r>
    <x v="1"/>
    <x v="0"/>
    <s v="USD"/>
    <n v="1433178060"/>
    <n v="1429290060"/>
    <b v="0"/>
    <n v="5"/>
    <b v="0"/>
    <s v="technology/wearables"/>
    <n v="0.22599999999999998"/>
    <n v="45.2"/>
    <x v="1"/>
    <s v="wearables"/>
  </r>
  <r>
    <x v="1"/>
    <x v="1"/>
    <s v="GBP"/>
    <n v="1455753540"/>
    <n v="1452058282"/>
    <b v="0"/>
    <n v="1"/>
    <b v="0"/>
    <s v="film &amp; video/drama"/>
    <n v="0.22727272727272727"/>
    <n v="10"/>
    <x v="0"/>
    <s v="drama"/>
  </r>
  <r>
    <x v="1"/>
    <x v="0"/>
    <s v="USD"/>
    <n v="1369403684"/>
    <n v="1365515684"/>
    <b v="0"/>
    <n v="3"/>
    <b v="0"/>
    <s v="publishing/children's books"/>
    <n v="0.22842639593908631"/>
    <n v="30"/>
    <x v="2"/>
    <s v="children's books"/>
  </r>
  <r>
    <x v="1"/>
    <x v="1"/>
    <s v="GBP"/>
    <n v="1423185900"/>
    <n v="1420766700"/>
    <b v="0"/>
    <n v="3"/>
    <b v="0"/>
    <s v="publishing/translations"/>
    <n v="0.23333333333333336"/>
    <n v="2.3333333333333335"/>
    <x v="2"/>
    <s v="translations"/>
  </r>
  <r>
    <x v="1"/>
    <x v="0"/>
    <s v="USD"/>
    <n v="1396810864"/>
    <n v="1395687664"/>
    <b v="0"/>
    <n v="1"/>
    <b v="0"/>
    <s v="games/video games"/>
    <n v="0.23809523809523811"/>
    <n v="5"/>
    <x v="5"/>
    <s v="video games"/>
  </r>
  <r>
    <x v="1"/>
    <x v="0"/>
    <s v="USD"/>
    <n v="1425009761"/>
    <n v="1422417761"/>
    <b v="0"/>
    <n v="3"/>
    <b v="0"/>
    <s v="publishing/fiction"/>
    <n v="0.24"/>
    <n v="16"/>
    <x v="2"/>
    <s v="fiction"/>
  </r>
  <r>
    <x v="1"/>
    <x v="0"/>
    <s v="USD"/>
    <n v="1425233240"/>
    <n v="1422641240"/>
    <b v="0"/>
    <n v="3"/>
    <b v="0"/>
    <s v="food/food trucks"/>
    <n v="0.24"/>
    <n v="12"/>
    <x v="6"/>
    <s v="food trucks"/>
  </r>
  <r>
    <x v="1"/>
    <x v="0"/>
    <s v="USD"/>
    <n v="1470355833"/>
    <n v="1465171833"/>
    <b v="0"/>
    <n v="1"/>
    <b v="0"/>
    <s v="publishing/fiction"/>
    <n v="0.25"/>
    <n v="5"/>
    <x v="2"/>
    <s v="fiction"/>
  </r>
  <r>
    <x v="0"/>
    <x v="0"/>
    <s v="USD"/>
    <n v="1429028365"/>
    <n v="1425143965"/>
    <b v="0"/>
    <n v="2"/>
    <b v="0"/>
    <s v="technology/web"/>
    <n v="0.25"/>
    <n v="50"/>
    <x v="1"/>
    <s v="web"/>
  </r>
  <r>
    <x v="0"/>
    <x v="3"/>
    <s v="AUD"/>
    <n v="1463645521"/>
    <n v="1458461521"/>
    <b v="0"/>
    <n v="4"/>
    <b v="0"/>
    <s v="food/food trucks"/>
    <n v="0.25"/>
    <n v="62.5"/>
    <x v="6"/>
    <s v="food trucks"/>
  </r>
  <r>
    <x v="1"/>
    <x v="1"/>
    <s v="GBP"/>
    <n v="1401997790"/>
    <n v="1397677790"/>
    <b v="0"/>
    <n v="2"/>
    <b v="0"/>
    <s v="publishing/children's books"/>
    <n v="0.25"/>
    <n v="1"/>
    <x v="2"/>
    <s v="children's books"/>
  </r>
  <r>
    <x v="1"/>
    <x v="10"/>
    <s v="EUR"/>
    <n v="1439827559"/>
    <n v="1434643559"/>
    <b v="0"/>
    <n v="3"/>
    <b v="0"/>
    <s v="theater/spaces"/>
    <n v="0.25"/>
    <n v="16.666666666666668"/>
    <x v="8"/>
    <s v="spaces"/>
  </r>
  <r>
    <x v="1"/>
    <x v="0"/>
    <s v="USD"/>
    <n v="1431717268"/>
    <n v="1429125268"/>
    <b v="0"/>
    <n v="1"/>
    <b v="0"/>
    <s v="theater/plays"/>
    <n v="0.25"/>
    <n v="5"/>
    <x v="8"/>
    <s v="plays"/>
  </r>
  <r>
    <x v="1"/>
    <x v="0"/>
    <s v="USD"/>
    <n v="1405761690"/>
    <n v="1403169690"/>
    <b v="0"/>
    <n v="1"/>
    <b v="0"/>
    <s v="theater/plays"/>
    <n v="0.25"/>
    <n v="5"/>
    <x v="8"/>
    <s v="plays"/>
  </r>
  <r>
    <x v="1"/>
    <x v="0"/>
    <s v="USD"/>
    <n v="1409070480"/>
    <n v="1406572381"/>
    <b v="0"/>
    <n v="1"/>
    <b v="0"/>
    <s v="theater/plays"/>
    <n v="0.25"/>
    <n v="5"/>
    <x v="8"/>
    <s v="plays"/>
  </r>
  <r>
    <x v="1"/>
    <x v="0"/>
    <s v="USD"/>
    <n v="1453310661"/>
    <n v="1450718661"/>
    <b v="0"/>
    <n v="1"/>
    <b v="0"/>
    <s v="theater/plays"/>
    <n v="0.2589285714285714"/>
    <n v="29"/>
    <x v="8"/>
    <s v="plays"/>
  </r>
  <r>
    <x v="1"/>
    <x v="0"/>
    <s v="USD"/>
    <n v="1467231614"/>
    <n v="1464639614"/>
    <b v="0"/>
    <n v="6"/>
    <b v="0"/>
    <s v="games/video games"/>
    <n v="0.26222222222222225"/>
    <n v="19.666666666666668"/>
    <x v="5"/>
    <s v="video games"/>
  </r>
  <r>
    <x v="1"/>
    <x v="0"/>
    <s v="USD"/>
    <n v="1469980800"/>
    <n v="1466787335"/>
    <b v="0"/>
    <n v="2"/>
    <b v="0"/>
    <s v="technology/web"/>
    <n v="0.26666666666666666"/>
    <n v="10"/>
    <x v="1"/>
    <s v="web"/>
  </r>
  <r>
    <x v="0"/>
    <x v="0"/>
    <s v="USD"/>
    <n v="1429823138"/>
    <n v="1427231138"/>
    <b v="0"/>
    <n v="2"/>
    <b v="0"/>
    <s v="food/food trucks"/>
    <n v="0.26666666666666666"/>
    <n v="60"/>
    <x v="6"/>
    <s v="food trucks"/>
  </r>
  <r>
    <x v="0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x v="0"/>
    <x v="12"/>
    <s v="MXN"/>
    <n v="1482953115"/>
    <n v="1480361115"/>
    <b v="0"/>
    <n v="1"/>
    <b v="0"/>
    <s v="technology/wearables"/>
    <n v="0.26737967914438499"/>
    <n v="250"/>
    <x v="1"/>
    <s v="wearables"/>
  </r>
  <r>
    <x v="1"/>
    <x v="0"/>
    <s v="USD"/>
    <n v="1434080706"/>
    <n v="1428896706"/>
    <b v="0"/>
    <n v="2"/>
    <b v="0"/>
    <s v="theater/spaces"/>
    <n v="0.26829268292682928"/>
    <n v="5.5"/>
    <x v="8"/>
    <s v="spaces"/>
  </r>
  <r>
    <x v="0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x v="1"/>
    <x v="0"/>
    <s v="USD"/>
    <n v="1403122380"/>
    <n v="1400634728"/>
    <b v="0"/>
    <n v="7"/>
    <b v="0"/>
    <s v="photography/places"/>
    <n v="0.27999999999999997"/>
    <n v="40"/>
    <x v="7"/>
    <s v="places"/>
  </r>
  <r>
    <x v="1"/>
    <x v="0"/>
    <s v="USD"/>
    <n v="1409547600"/>
    <n v="1406986278"/>
    <b v="0"/>
    <n v="3"/>
    <b v="0"/>
    <s v="theater/spaces"/>
    <n v="0.27999999999999997"/>
    <n v="18.666666666666668"/>
    <x v="8"/>
    <s v="spaces"/>
  </r>
  <r>
    <x v="1"/>
    <x v="0"/>
    <s v="USD"/>
    <n v="1436957022"/>
    <n v="1434365022"/>
    <b v="0"/>
    <n v="2"/>
    <b v="0"/>
    <s v="theater/musical"/>
    <n v="0.27999999999999997"/>
    <n v="17.5"/>
    <x v="8"/>
    <s v="musical"/>
  </r>
  <r>
    <x v="1"/>
    <x v="0"/>
    <s v="USD"/>
    <n v="1400853925"/>
    <n v="1399557925"/>
    <b v="0"/>
    <n v="4"/>
    <b v="0"/>
    <s v="technology/gadgets"/>
    <n v="0.28333333333333333"/>
    <n v="21.25"/>
    <x v="1"/>
    <s v="gadgets"/>
  </r>
  <r>
    <x v="1"/>
    <x v="1"/>
    <s v="GBP"/>
    <n v="1410439161"/>
    <n v="1407847161"/>
    <b v="0"/>
    <n v="1"/>
    <b v="0"/>
    <s v="theater/plays"/>
    <n v="0.2857142857142857"/>
    <n v="10"/>
    <x v="8"/>
    <s v="plays"/>
  </r>
  <r>
    <x v="1"/>
    <x v="0"/>
    <s v="USD"/>
    <n v="1427169540"/>
    <n v="1424701775"/>
    <b v="0"/>
    <n v="1"/>
    <b v="0"/>
    <s v="theater/plays"/>
    <n v="0.2857142857142857"/>
    <n v="10"/>
    <x v="8"/>
    <s v="plays"/>
  </r>
  <r>
    <x v="1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x v="1"/>
    <x v="0"/>
    <s v="USD"/>
    <n v="1401595200"/>
    <n v="1398862875"/>
    <b v="0"/>
    <n v="2"/>
    <b v="0"/>
    <s v="film &amp; video/animation"/>
    <n v="0.29411764705882354"/>
    <n v="12.5"/>
    <x v="0"/>
    <s v="animation"/>
  </r>
  <r>
    <x v="0"/>
    <x v="0"/>
    <s v="USD"/>
    <n v="1472317209"/>
    <n v="1469725209"/>
    <b v="0"/>
    <n v="1"/>
    <b v="0"/>
    <s v="journalism/audio"/>
    <n v="0.29411764705882354"/>
    <n v="250"/>
    <x v="4"/>
    <s v="audio"/>
  </r>
  <r>
    <x v="1"/>
    <x v="0"/>
    <s v="USD"/>
    <n v="1409412600"/>
    <n v="1404947422"/>
    <b v="0"/>
    <n v="3"/>
    <b v="0"/>
    <s v="music/jazz"/>
    <n v="0.3"/>
    <n v="30"/>
    <x v="3"/>
    <s v="jazz"/>
  </r>
  <r>
    <x v="1"/>
    <x v="3"/>
    <s v="AUD"/>
    <n v="1419645748"/>
    <n v="1417053748"/>
    <b v="0"/>
    <n v="1"/>
    <b v="0"/>
    <s v="theater/plays"/>
    <n v="0.3"/>
    <n v="15"/>
    <x v="8"/>
    <s v="plays"/>
  </r>
  <r>
    <x v="1"/>
    <x v="0"/>
    <s v="USD"/>
    <n v="1451786137"/>
    <n v="1449194137"/>
    <b v="0"/>
    <n v="3"/>
    <b v="0"/>
    <s v="music/jazz"/>
    <n v="0.30199999999999999"/>
    <n v="50.333333333333336"/>
    <x v="3"/>
    <s v="jazz"/>
  </r>
  <r>
    <x v="0"/>
    <x v="1"/>
    <s v="GBP"/>
    <n v="1432223125"/>
    <n v="1429631125"/>
    <b v="0"/>
    <n v="4"/>
    <b v="0"/>
    <s v="technology/wearables"/>
    <n v="0.30285714285714288"/>
    <n v="26.5"/>
    <x v="1"/>
    <s v="wearables"/>
  </r>
  <r>
    <x v="1"/>
    <x v="0"/>
    <s v="USD"/>
    <n v="1409949002"/>
    <n v="1407357002"/>
    <b v="0"/>
    <n v="4"/>
    <b v="0"/>
    <s v="technology/wearables"/>
    <n v="0.30499999999999999"/>
    <n v="76.25"/>
    <x v="1"/>
    <s v="wearables"/>
  </r>
  <r>
    <x v="1"/>
    <x v="1"/>
    <s v="GBP"/>
    <n v="1377995523"/>
    <n v="1375403523"/>
    <b v="0"/>
    <n v="5"/>
    <b v="0"/>
    <s v="music/jazz"/>
    <n v="0.31"/>
    <n v="12.4"/>
    <x v="3"/>
    <s v="jazz"/>
  </r>
  <r>
    <x v="1"/>
    <x v="8"/>
    <s v="SEK"/>
    <n v="1467473723"/>
    <n v="1465832123"/>
    <b v="0"/>
    <n v="2"/>
    <b v="0"/>
    <s v="theater/spaces"/>
    <n v="0.31"/>
    <n v="775"/>
    <x v="8"/>
    <s v="spaces"/>
  </r>
  <r>
    <x v="1"/>
    <x v="3"/>
    <s v="AUD"/>
    <n v="1414807962"/>
    <n v="1412215962"/>
    <b v="0"/>
    <n v="2"/>
    <b v="0"/>
    <s v="technology/web"/>
    <n v="0.31818181818181818"/>
    <n v="35"/>
    <x v="1"/>
    <s v="web"/>
  </r>
  <r>
    <x v="1"/>
    <x v="0"/>
    <s v="USD"/>
    <n v="1403904808"/>
    <n v="1401312808"/>
    <b v="0"/>
    <n v="2"/>
    <b v="0"/>
    <s v="food/food trucks"/>
    <n v="0.325125"/>
    <n v="13.005000000000001"/>
    <x v="6"/>
    <s v="food trucks"/>
  </r>
  <r>
    <x v="0"/>
    <x v="0"/>
    <s v="USD"/>
    <n v="1418877141"/>
    <n v="1416285141"/>
    <b v="0"/>
    <n v="4"/>
    <b v="0"/>
    <s v="technology/web"/>
    <n v="0.32800000000000001"/>
    <n v="20.5"/>
    <x v="1"/>
    <s v="web"/>
  </r>
  <r>
    <x v="1"/>
    <x v="0"/>
    <s v="USD"/>
    <n v="1425081694"/>
    <n v="1422489694"/>
    <b v="0"/>
    <n v="3"/>
    <b v="0"/>
    <s v="technology/makerspaces"/>
    <n v="0.33"/>
    <n v="44"/>
    <x v="1"/>
    <s v="makerspaces"/>
  </r>
  <r>
    <x v="0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x v="1"/>
    <x v="0"/>
    <s v="USD"/>
    <n v="1457445069"/>
    <n v="1452261069"/>
    <b v="0"/>
    <n v="1"/>
    <b v="0"/>
    <s v="film &amp; video/drama"/>
    <n v="0.33333333333333337"/>
    <n v="50"/>
    <x v="0"/>
    <s v="drama"/>
  </r>
  <r>
    <x v="1"/>
    <x v="3"/>
    <s v="AUD"/>
    <n v="1451637531"/>
    <n v="1449045531"/>
    <b v="0"/>
    <n v="1"/>
    <b v="0"/>
    <s v="publishing/translations"/>
    <n v="0.33333333333333337"/>
    <n v="100"/>
    <x v="2"/>
    <s v="translations"/>
  </r>
  <r>
    <x v="1"/>
    <x v="0"/>
    <s v="USD"/>
    <n v="1430270199"/>
    <n v="1428974199"/>
    <b v="0"/>
    <n v="1"/>
    <b v="0"/>
    <s v="photography/nature"/>
    <n v="0.33333333333333337"/>
    <n v="50"/>
    <x v="7"/>
    <s v="nature"/>
  </r>
  <r>
    <x v="1"/>
    <x v="0"/>
    <s v="USD"/>
    <n v="1449529062"/>
    <n v="1444341462"/>
    <b v="0"/>
    <n v="1"/>
    <b v="0"/>
    <s v="food/food trucks"/>
    <n v="0.33333333333333337"/>
    <n v="50"/>
    <x v="6"/>
    <s v="food trucks"/>
  </r>
  <r>
    <x v="1"/>
    <x v="0"/>
    <s v="USD"/>
    <n v="1437149004"/>
    <n v="1434557004"/>
    <b v="0"/>
    <n v="1"/>
    <b v="0"/>
    <s v="publishing/children's books"/>
    <n v="0.33333333333333337"/>
    <n v="10"/>
    <x v="2"/>
    <s v="children's books"/>
  </r>
  <r>
    <x v="1"/>
    <x v="1"/>
    <s v="GBP"/>
    <n v="1464824309"/>
    <n v="1462232309"/>
    <b v="0"/>
    <n v="1"/>
    <b v="0"/>
    <s v="theater/plays"/>
    <n v="0.33333333333333337"/>
    <n v="5"/>
    <x v="8"/>
    <s v="plays"/>
  </r>
  <r>
    <x v="1"/>
    <x v="10"/>
    <s v="EUR"/>
    <n v="1476008906"/>
    <n v="1473416906"/>
    <b v="0"/>
    <n v="1"/>
    <b v="0"/>
    <s v="theater/plays"/>
    <n v="0.33333333333333337"/>
    <n v="10"/>
    <x v="8"/>
    <s v="plays"/>
  </r>
  <r>
    <x v="1"/>
    <x v="0"/>
    <s v="USD"/>
    <n v="1470011780"/>
    <n v="1464827780"/>
    <b v="0"/>
    <n v="1"/>
    <b v="0"/>
    <s v="theater/spaces"/>
    <n v="0.33512064343163539"/>
    <n v="50"/>
    <x v="8"/>
    <s v="spaces"/>
  </r>
  <r>
    <x v="1"/>
    <x v="1"/>
    <s v="GBP"/>
    <n v="1384179548"/>
    <n v="1381583948"/>
    <b v="0"/>
    <n v="4"/>
    <b v="0"/>
    <s v="music/jazz"/>
    <n v="0.33999999999999997"/>
    <n v="42.5"/>
    <x v="3"/>
    <s v="jazz"/>
  </r>
  <r>
    <x v="1"/>
    <x v="2"/>
    <s v="DKK"/>
    <n v="1437250456"/>
    <n v="1434658456"/>
    <b v="0"/>
    <n v="7"/>
    <b v="0"/>
    <s v="technology/wearables"/>
    <n v="0.35000000000000003"/>
    <n v="100"/>
    <x v="1"/>
    <s v="wearables"/>
  </r>
  <r>
    <x v="1"/>
    <x v="0"/>
    <s v="USD"/>
    <n v="1346585448"/>
    <n v="1343993448"/>
    <b v="0"/>
    <n v="1"/>
    <b v="0"/>
    <s v="music/jazz"/>
    <n v="0.35714285714285715"/>
    <n v="25"/>
    <x v="3"/>
    <s v="jazz"/>
  </r>
  <r>
    <x v="1"/>
    <x v="0"/>
    <s v="USD"/>
    <n v="1485035131"/>
    <n v="1483307131"/>
    <b v="0"/>
    <n v="4"/>
    <b v="0"/>
    <s v="games/mobile games"/>
    <n v="0.35714285714285715"/>
    <n v="31.25"/>
    <x v="5"/>
    <s v="mobile games"/>
  </r>
  <r>
    <x v="2"/>
    <x v="7"/>
    <s v="CAD"/>
    <n v="1493320519"/>
    <n v="1488140119"/>
    <b v="0"/>
    <n v="1"/>
    <b v="0"/>
    <s v="music/faith"/>
    <n v="0.36"/>
    <n v="18"/>
    <x v="3"/>
    <s v="faith"/>
  </r>
  <r>
    <x v="1"/>
    <x v="0"/>
    <s v="USD"/>
    <n v="1445874513"/>
    <n v="1442850513"/>
    <b v="0"/>
    <n v="2"/>
    <b v="0"/>
    <s v="technology/web"/>
    <n v="0.36666666666666664"/>
    <n v="27.5"/>
    <x v="1"/>
    <s v="web"/>
  </r>
  <r>
    <x v="0"/>
    <x v="0"/>
    <s v="USD"/>
    <n v="1443726142"/>
    <n v="1441134142"/>
    <b v="0"/>
    <n v="3"/>
    <b v="0"/>
    <s v="technology/web"/>
    <n v="0.36666666666666664"/>
    <n v="18.333333333333332"/>
    <x v="1"/>
    <s v="web"/>
  </r>
  <r>
    <x v="1"/>
    <x v="2"/>
    <s v="DKK"/>
    <n v="1424081477"/>
    <n v="1420798277"/>
    <b v="0"/>
    <n v="3"/>
    <b v="0"/>
    <s v="theater/musical"/>
    <n v="0.36666666666666664"/>
    <n v="36.666666666666664"/>
    <x v="8"/>
    <s v="musical"/>
  </r>
  <r>
    <x v="0"/>
    <x v="0"/>
    <s v="USD"/>
    <n v="1418938395"/>
    <n v="1415050395"/>
    <b v="0"/>
    <n v="1"/>
    <b v="0"/>
    <s v="technology/wearables"/>
    <n v="0.375"/>
    <n v="75"/>
    <x v="1"/>
    <s v="wearables"/>
  </r>
  <r>
    <x v="0"/>
    <x v="0"/>
    <s v="USD"/>
    <n v="1456006938"/>
    <n v="1450822938"/>
    <b v="0"/>
    <n v="5"/>
    <b v="0"/>
    <s v="technology/web"/>
    <n v="0.38571428571428573"/>
    <n v="54"/>
    <x v="1"/>
    <s v="web"/>
  </r>
  <r>
    <x v="1"/>
    <x v="12"/>
    <s v="MXN"/>
    <n v="1483773169"/>
    <n v="1481181169"/>
    <b v="0"/>
    <n v="3"/>
    <b v="0"/>
    <s v="games/video games"/>
    <n v="0.38750000000000001"/>
    <n v="103.33333333333333"/>
    <x v="5"/>
    <s v="video games"/>
  </r>
  <r>
    <x v="1"/>
    <x v="0"/>
    <s v="USD"/>
    <n v="1421543520"/>
    <n v="1416445931"/>
    <b v="0"/>
    <n v="9"/>
    <b v="0"/>
    <s v="technology/web"/>
    <n v="0.38925389253892539"/>
    <n v="38.444444444444443"/>
    <x v="1"/>
    <s v="web"/>
  </r>
  <r>
    <x v="1"/>
    <x v="0"/>
    <s v="USD"/>
    <n v="1485964559"/>
    <n v="1483372559"/>
    <b v="0"/>
    <n v="7"/>
    <b v="0"/>
    <s v="technology/wearables"/>
    <n v="0.39333333333333331"/>
    <n v="84.285714285714292"/>
    <x v="1"/>
    <s v="wearables"/>
  </r>
  <r>
    <x v="1"/>
    <x v="0"/>
    <s v="USD"/>
    <n v="1433443151"/>
    <n v="1430851151"/>
    <b v="0"/>
    <n v="2"/>
    <b v="0"/>
    <s v="film &amp; video/drama"/>
    <n v="0.4"/>
    <n v="30"/>
    <x v="0"/>
    <s v="drama"/>
  </r>
  <r>
    <x v="1"/>
    <x v="0"/>
    <s v="USD"/>
    <n v="1421404247"/>
    <n v="1418812247"/>
    <b v="0"/>
    <n v="4"/>
    <b v="0"/>
    <s v="technology/wearables"/>
    <n v="0.4"/>
    <n v="39"/>
    <x v="1"/>
    <s v="wearables"/>
  </r>
  <r>
    <x v="1"/>
    <x v="0"/>
    <s v="USD"/>
    <n v="1398876680"/>
    <n v="1396284680"/>
    <b v="0"/>
    <n v="1"/>
    <b v="0"/>
    <s v="publishing/fiction"/>
    <n v="0.4"/>
    <n v="2"/>
    <x v="2"/>
    <s v="fiction"/>
  </r>
  <r>
    <x v="1"/>
    <x v="1"/>
    <s v="GBP"/>
    <n v="1433021171"/>
    <n v="1430429171"/>
    <b v="0"/>
    <n v="2"/>
    <b v="0"/>
    <s v="food/food trucks"/>
    <n v="0.4"/>
    <n v="50"/>
    <x v="6"/>
    <s v="food trucks"/>
  </r>
  <r>
    <x v="1"/>
    <x v="0"/>
    <s v="USD"/>
    <n v="1412283542"/>
    <n v="1409691542"/>
    <b v="0"/>
    <n v="1"/>
    <b v="0"/>
    <s v="music/faith"/>
    <n v="0.4"/>
    <n v="20"/>
    <x v="3"/>
    <s v="faith"/>
  </r>
  <r>
    <x v="1"/>
    <x v="0"/>
    <s v="USD"/>
    <n v="1402600085"/>
    <n v="1400008085"/>
    <b v="0"/>
    <n v="2"/>
    <b v="0"/>
    <s v="games/mobile games"/>
    <n v="0.4"/>
    <n v="5"/>
    <x v="5"/>
    <s v="mobile games"/>
  </r>
  <r>
    <x v="1"/>
    <x v="0"/>
    <s v="USD"/>
    <n v="1412222340"/>
    <n v="1407781013"/>
    <b v="0"/>
    <n v="3"/>
    <b v="0"/>
    <s v="theater/spaces"/>
    <n v="0.4"/>
    <n v="13.333333333333334"/>
    <x v="8"/>
    <s v="spaces"/>
  </r>
  <r>
    <x v="1"/>
    <x v="1"/>
    <s v="GBP"/>
    <n v="1408646111"/>
    <n v="1403462111"/>
    <b v="0"/>
    <n v="2"/>
    <b v="0"/>
    <s v="theater/plays"/>
    <n v="0.4"/>
    <n v="2"/>
    <x v="8"/>
    <s v="plays"/>
  </r>
  <r>
    <x v="1"/>
    <x v="0"/>
    <s v="USD"/>
    <n v="1417741159"/>
    <n v="1415149159"/>
    <b v="0"/>
    <n v="2"/>
    <b v="0"/>
    <s v="technology/wearables"/>
    <n v="0.40666666666666662"/>
    <n v="30.5"/>
    <x v="1"/>
    <s v="wearables"/>
  </r>
  <r>
    <x v="1"/>
    <x v="0"/>
    <s v="USD"/>
    <n v="1417800435"/>
    <n v="1415208435"/>
    <b v="0"/>
    <n v="4"/>
    <b v="0"/>
    <s v="theater/plays"/>
    <n v="0.41111111111111115"/>
    <n v="46.25"/>
    <x v="8"/>
    <s v="plays"/>
  </r>
  <r>
    <x v="1"/>
    <x v="0"/>
    <s v="USD"/>
    <n v="1450327126"/>
    <n v="1447735126"/>
    <b v="0"/>
    <n v="8"/>
    <b v="0"/>
    <s v="games/mobile games"/>
    <n v="0.41333333333333333"/>
    <n v="23.25"/>
    <x v="5"/>
    <s v="mobile games"/>
  </r>
  <r>
    <x v="1"/>
    <x v="0"/>
    <s v="USD"/>
    <n v="1466091446"/>
    <n v="1465227446"/>
    <b v="0"/>
    <n v="1"/>
    <b v="0"/>
    <s v="film &amp; video/drama"/>
    <n v="0.41666666666666669"/>
    <n v="50"/>
    <x v="0"/>
    <s v="drama"/>
  </r>
  <r>
    <x v="1"/>
    <x v="0"/>
    <s v="USD"/>
    <n v="1440094742"/>
    <n v="1437502742"/>
    <b v="0"/>
    <n v="1"/>
    <b v="0"/>
    <s v="photography/people"/>
    <n v="0.41666666666666669"/>
    <n v="25"/>
    <x v="7"/>
    <s v="people"/>
  </r>
  <r>
    <x v="1"/>
    <x v="0"/>
    <s v="USD"/>
    <n v="1459365802"/>
    <n v="1456777402"/>
    <b v="0"/>
    <n v="2"/>
    <b v="0"/>
    <s v="music/jazz"/>
    <n v="0.42"/>
    <n v="10.5"/>
    <x v="3"/>
    <s v="jazz"/>
  </r>
  <r>
    <x v="1"/>
    <x v="0"/>
    <s v="USD"/>
    <n v="1417195201"/>
    <n v="1414599601"/>
    <b v="1"/>
    <n v="17"/>
    <b v="0"/>
    <s v="publishing/translations"/>
    <n v="0.42"/>
    <n v="6.1764705882352944"/>
    <x v="2"/>
    <s v="translations"/>
  </r>
  <r>
    <x v="1"/>
    <x v="1"/>
    <s v="GBP"/>
    <n v="1399584210"/>
    <n v="1397683410"/>
    <b v="0"/>
    <n v="2"/>
    <b v="0"/>
    <s v="theater/plays"/>
    <n v="0.42"/>
    <n v="10.5"/>
    <x v="8"/>
    <s v="plays"/>
  </r>
  <r>
    <x v="1"/>
    <x v="1"/>
    <s v="GBP"/>
    <n v="1473160954"/>
    <n v="1467976954"/>
    <b v="0"/>
    <n v="2"/>
    <b v="0"/>
    <s v="theater/plays"/>
    <n v="0.42"/>
    <n v="10.5"/>
    <x v="8"/>
    <s v="plays"/>
  </r>
  <r>
    <x v="1"/>
    <x v="0"/>
    <s v="USD"/>
    <n v="1437969540"/>
    <n v="1436297723"/>
    <b v="0"/>
    <n v="2"/>
    <b v="0"/>
    <s v="technology/web"/>
    <n v="0.42399999999999999"/>
    <n v="53"/>
    <x v="1"/>
    <s v="web"/>
  </r>
  <r>
    <x v="1"/>
    <x v="0"/>
    <s v="USD"/>
    <n v="1430703638"/>
    <n v="1426815638"/>
    <b v="0"/>
    <n v="8"/>
    <b v="0"/>
    <s v="technology/web"/>
    <n v="0.42599999999999999"/>
    <n v="53.25"/>
    <x v="1"/>
    <s v="web"/>
  </r>
  <r>
    <x v="1"/>
    <x v="6"/>
    <s v="EUR"/>
    <n v="1434213443"/>
    <n v="1431621443"/>
    <b v="0"/>
    <n v="4"/>
    <b v="0"/>
    <s v="technology/web"/>
    <n v="0.43166666666666664"/>
    <n v="64.75"/>
    <x v="1"/>
    <s v="web"/>
  </r>
  <r>
    <x v="1"/>
    <x v="0"/>
    <s v="USD"/>
    <n v="1403636229"/>
    <n v="1401044229"/>
    <b v="0"/>
    <n v="3"/>
    <b v="0"/>
    <s v="theater/plays"/>
    <n v="0.43307086614173229"/>
    <n v="18.333333333333332"/>
    <x v="8"/>
    <s v="plays"/>
  </r>
  <r>
    <x v="1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x v="1"/>
    <x v="0"/>
    <s v="USD"/>
    <n v="1431533931"/>
    <n v="1428941931"/>
    <b v="0"/>
    <n v="1"/>
    <b v="0"/>
    <s v="food/food trucks"/>
    <n v="0.43333333333333329"/>
    <n v="52"/>
    <x v="6"/>
    <s v="food trucks"/>
  </r>
  <r>
    <x v="1"/>
    <x v="0"/>
    <s v="USD"/>
    <n v="1413770820"/>
    <n v="1412005602"/>
    <b v="0"/>
    <n v="4"/>
    <b v="0"/>
    <s v="publishing/children's books"/>
    <n v="0.43750000000000006"/>
    <n v="8.75"/>
    <x v="2"/>
    <s v="children's books"/>
  </r>
  <r>
    <x v="1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x v="1"/>
    <x v="0"/>
    <s v="USD"/>
    <n v="1416662034"/>
    <n v="1414066434"/>
    <b v="0"/>
    <n v="1"/>
    <b v="0"/>
    <s v="photography/nature"/>
    <n v="0.44444444444444442"/>
    <n v="10"/>
    <x v="7"/>
    <s v="nature"/>
  </r>
  <r>
    <x v="1"/>
    <x v="0"/>
    <s v="USD"/>
    <n v="1479495790"/>
    <n v="1476900190"/>
    <b v="0"/>
    <n v="3"/>
    <b v="0"/>
    <s v="games/video games"/>
    <n v="0.44999999999999996"/>
    <n v="15"/>
    <x v="5"/>
    <s v="video games"/>
  </r>
  <r>
    <x v="1"/>
    <x v="7"/>
    <s v="CAD"/>
    <n v="1436373900"/>
    <n v="1433861210"/>
    <b v="0"/>
    <n v="2"/>
    <b v="0"/>
    <s v="games/mobile games"/>
    <n v="0.44999999999999996"/>
    <n v="18"/>
    <x v="5"/>
    <s v="mobile games"/>
  </r>
  <r>
    <x v="1"/>
    <x v="0"/>
    <s v="USD"/>
    <n v="1418091128"/>
    <n v="1415499128"/>
    <b v="0"/>
    <n v="3"/>
    <b v="0"/>
    <s v="food/food trucks"/>
    <n v="0.46666666666666673"/>
    <n v="11.666666666666666"/>
    <x v="6"/>
    <s v="food trucks"/>
  </r>
  <r>
    <x v="1"/>
    <x v="0"/>
    <s v="USD"/>
    <n v="1462655519"/>
    <n v="1457475119"/>
    <b v="0"/>
    <n v="4"/>
    <b v="0"/>
    <s v="technology/wearables"/>
    <n v="0.46699999999999997"/>
    <n v="116.75"/>
    <x v="1"/>
    <s v="wearables"/>
  </r>
  <r>
    <x v="1"/>
    <x v="0"/>
    <s v="USD"/>
    <n v="1430409651"/>
    <n v="1427817651"/>
    <b v="0"/>
    <n v="7"/>
    <b v="0"/>
    <s v="games/mobile games"/>
    <n v="0.47222222222222221"/>
    <n v="60.714285714285715"/>
    <x v="5"/>
    <s v="mobile games"/>
  </r>
  <r>
    <x v="1"/>
    <x v="0"/>
    <s v="USD"/>
    <n v="1428981718"/>
    <n v="1423801318"/>
    <b v="0"/>
    <n v="3"/>
    <b v="0"/>
    <s v="food/food trucks"/>
    <n v="0.47333333333333333"/>
    <n v="23.666666666666668"/>
    <x v="6"/>
    <s v="food trucks"/>
  </r>
  <r>
    <x v="1"/>
    <x v="7"/>
    <s v="CAD"/>
    <n v="1488495478"/>
    <n v="1485903478"/>
    <b v="0"/>
    <n v="2"/>
    <b v="0"/>
    <s v="theater/spaces"/>
    <n v="0.47727272727272729"/>
    <n v="52.5"/>
    <x v="8"/>
    <s v="spaces"/>
  </r>
  <r>
    <x v="1"/>
    <x v="0"/>
    <s v="USD"/>
    <n v="1480568781"/>
    <n v="1477973181"/>
    <b v="0"/>
    <n v="3"/>
    <b v="0"/>
    <s v="food/food trucks"/>
    <n v="0.48666666666666669"/>
    <n v="24.333333333333332"/>
    <x v="6"/>
    <s v="food trucks"/>
  </r>
  <r>
    <x v="1"/>
    <x v="8"/>
    <s v="SEK"/>
    <n v="1444027186"/>
    <n v="1441435186"/>
    <b v="0"/>
    <n v="4"/>
    <b v="0"/>
    <s v="food/food trucks"/>
    <n v="0.48960000000000004"/>
    <n v="306"/>
    <x v="6"/>
    <s v="food trucks"/>
  </r>
  <r>
    <x v="1"/>
    <x v="0"/>
    <s v="USD"/>
    <n v="1415988991"/>
    <n v="1413393391"/>
    <b v="0"/>
    <n v="6"/>
    <b v="0"/>
    <s v="technology/web"/>
    <n v="0.49199999999999999"/>
    <n v="20.5"/>
    <x v="1"/>
    <s v="web"/>
  </r>
  <r>
    <x v="1"/>
    <x v="0"/>
    <s v="USD"/>
    <n v="1355930645"/>
    <n v="1352906645"/>
    <b v="0"/>
    <n v="1"/>
    <b v="0"/>
    <s v="music/jazz"/>
    <n v="0.5"/>
    <n v="100"/>
    <x v="3"/>
    <s v="jazz"/>
  </r>
  <r>
    <x v="1"/>
    <x v="1"/>
    <s v="GBP"/>
    <n v="1431547468"/>
    <n v="1428955468"/>
    <b v="0"/>
    <n v="1"/>
    <b v="0"/>
    <s v="games/video games"/>
    <n v="0.5"/>
    <n v="25"/>
    <x v="5"/>
    <s v="video games"/>
  </r>
  <r>
    <x v="1"/>
    <x v="1"/>
    <s v="GBP"/>
    <n v="1408058820"/>
    <n v="1405466820"/>
    <b v="0"/>
    <n v="1"/>
    <b v="0"/>
    <s v="games/video games"/>
    <n v="0.5"/>
    <n v="5"/>
    <x v="5"/>
    <s v="video games"/>
  </r>
  <r>
    <x v="1"/>
    <x v="0"/>
    <s v="USD"/>
    <n v="1468482694"/>
    <n v="1465890694"/>
    <b v="0"/>
    <n v="2"/>
    <b v="0"/>
    <s v="games/mobile games"/>
    <n v="0.5"/>
    <n v="5"/>
    <x v="5"/>
    <s v="mobile games"/>
  </r>
  <r>
    <x v="1"/>
    <x v="0"/>
    <s v="USD"/>
    <n v="1407847978"/>
    <n v="1405687978"/>
    <b v="0"/>
    <n v="2"/>
    <b v="0"/>
    <s v="publishing/translations"/>
    <n v="0.5"/>
    <n v="7.5"/>
    <x v="2"/>
    <s v="translations"/>
  </r>
  <r>
    <x v="1"/>
    <x v="1"/>
    <s v="GBP"/>
    <n v="1450521990"/>
    <n v="1447757190"/>
    <b v="0"/>
    <n v="1"/>
    <b v="0"/>
    <s v="photography/places"/>
    <n v="0.5"/>
    <n v="5"/>
    <x v="7"/>
    <s v="places"/>
  </r>
  <r>
    <x v="1"/>
    <x v="0"/>
    <s v="USD"/>
    <n v="1421042403"/>
    <n v="1415858403"/>
    <b v="1"/>
    <n v="4"/>
    <b v="0"/>
    <s v="photography/photobooks"/>
    <n v="0.5"/>
    <n v="10"/>
    <x v="7"/>
    <s v="photobooks"/>
  </r>
  <r>
    <x v="1"/>
    <x v="0"/>
    <s v="USD"/>
    <n v="1488340800"/>
    <n v="1483768497"/>
    <b v="0"/>
    <n v="2"/>
    <b v="0"/>
    <s v="games/mobile games"/>
    <n v="0.5"/>
    <n v="62.5"/>
    <x v="5"/>
    <s v="mobile games"/>
  </r>
  <r>
    <x v="0"/>
    <x v="1"/>
    <s v="GBP"/>
    <n v="1472745594"/>
    <n v="1470153594"/>
    <b v="0"/>
    <n v="1"/>
    <b v="0"/>
    <s v="food/food trucks"/>
    <n v="0.5"/>
    <n v="50"/>
    <x v="6"/>
    <s v="food trucks"/>
  </r>
  <r>
    <x v="1"/>
    <x v="0"/>
    <s v="USD"/>
    <n v="1426526880"/>
    <n v="1421346480"/>
    <b v="0"/>
    <n v="5"/>
    <b v="0"/>
    <s v="food/food trucks"/>
    <n v="0.5"/>
    <n v="1"/>
    <x v="6"/>
    <s v="food trucks"/>
  </r>
  <r>
    <x v="1"/>
    <x v="0"/>
    <s v="USD"/>
    <n v="1420768800"/>
    <n v="1415644395"/>
    <b v="0"/>
    <n v="2"/>
    <b v="0"/>
    <s v="theater/plays"/>
    <n v="0.5"/>
    <n v="12.5"/>
    <x v="8"/>
    <s v="plays"/>
  </r>
  <r>
    <x v="0"/>
    <x v="4"/>
    <s v="EUR"/>
    <n v="1483138800"/>
    <n v="1480610046"/>
    <b v="0"/>
    <n v="3"/>
    <b v="0"/>
    <s v="technology/wearables"/>
    <n v="0.503"/>
    <n v="167.66666666666666"/>
    <x v="1"/>
    <s v="wearables"/>
  </r>
  <r>
    <x v="1"/>
    <x v="0"/>
    <s v="USD"/>
    <n v="1354919022"/>
    <n v="1352327022"/>
    <b v="0"/>
    <n v="11"/>
    <b v="0"/>
    <s v="games/video games"/>
    <n v="0.51"/>
    <n v="23.181818181818183"/>
    <x v="5"/>
    <s v="video games"/>
  </r>
  <r>
    <x v="1"/>
    <x v="0"/>
    <s v="USD"/>
    <n v="1470519308"/>
    <n v="1465335308"/>
    <b v="0"/>
    <n v="3"/>
    <b v="0"/>
    <s v="games/mobile games"/>
    <n v="0.51"/>
    <n v="17"/>
    <x v="5"/>
    <s v="mobile games"/>
  </r>
  <r>
    <x v="1"/>
    <x v="0"/>
    <s v="USD"/>
    <n v="1478542375"/>
    <n v="1476378775"/>
    <b v="0"/>
    <n v="6"/>
    <b v="0"/>
    <s v="technology/gadgets"/>
    <n v="0.51"/>
    <n v="17"/>
    <x v="1"/>
    <s v="gadgets"/>
  </r>
  <r>
    <x v="1"/>
    <x v="0"/>
    <s v="USD"/>
    <n v="1435711246"/>
    <n v="1433292046"/>
    <b v="0"/>
    <n v="10"/>
    <b v="0"/>
    <s v="technology/wearables"/>
    <n v="0.52"/>
    <n v="26"/>
    <x v="1"/>
    <s v="wearables"/>
  </r>
  <r>
    <x v="1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x v="0"/>
    <x v="0"/>
    <s v="USD"/>
    <n v="1315747080"/>
    <n v="1314417502"/>
    <b v="0"/>
    <n v="1"/>
    <b v="0"/>
    <s v="music/world music"/>
    <n v="0.54884742041712409"/>
    <n v="5"/>
    <x v="3"/>
    <s v="world music"/>
  </r>
  <r>
    <x v="0"/>
    <x v="0"/>
    <s v="USD"/>
    <n v="1343161248"/>
    <n v="1337977248"/>
    <b v="0"/>
    <n v="2"/>
    <b v="0"/>
    <s v="publishing/art books"/>
    <n v="0.54999999999999993"/>
    <n v="27.5"/>
    <x v="2"/>
    <s v="art books"/>
  </r>
  <r>
    <x v="1"/>
    <x v="0"/>
    <s v="USD"/>
    <n v="1458703740"/>
    <n v="1454453021"/>
    <b v="0"/>
    <n v="2"/>
    <b v="0"/>
    <s v="theater/plays"/>
    <n v="0.54999999999999993"/>
    <n v="5.5"/>
    <x v="8"/>
    <s v="plays"/>
  </r>
  <r>
    <x v="1"/>
    <x v="0"/>
    <s v="USD"/>
    <n v="1446080834"/>
    <n v="1443488834"/>
    <b v="0"/>
    <n v="1"/>
    <b v="0"/>
    <s v="technology/web"/>
    <n v="0.55555555555555558"/>
    <n v="25"/>
    <x v="1"/>
    <s v="web"/>
  </r>
  <r>
    <x v="1"/>
    <x v="0"/>
    <s v="USD"/>
    <n v="1468615346"/>
    <n v="1466023346"/>
    <b v="0"/>
    <n v="6"/>
    <b v="0"/>
    <s v="food/food trucks"/>
    <n v="0.55833333333333335"/>
    <n v="55.833333333333336"/>
    <x v="6"/>
    <s v="food trucks"/>
  </r>
  <r>
    <x v="1"/>
    <x v="0"/>
    <s v="USD"/>
    <n v="1424032207"/>
    <n v="1421440207"/>
    <b v="0"/>
    <n v="4"/>
    <b v="0"/>
    <s v="technology/web"/>
    <n v="0.55999999999999994"/>
    <n v="14"/>
    <x v="1"/>
    <s v="web"/>
  </r>
  <r>
    <x v="1"/>
    <x v="0"/>
    <s v="USD"/>
    <n v="1458925156"/>
    <n v="1456336756"/>
    <b v="0"/>
    <n v="3"/>
    <b v="0"/>
    <s v="technology/wearables"/>
    <n v="0.55999999999999994"/>
    <n v="93.333333333333329"/>
    <x v="1"/>
    <s v="wearables"/>
  </r>
  <r>
    <x v="1"/>
    <x v="0"/>
    <s v="USD"/>
    <n v="1344635088"/>
    <n v="1342043088"/>
    <b v="0"/>
    <n v="3"/>
    <b v="0"/>
    <s v="games/video games"/>
    <n v="0.55999999999999994"/>
    <n v="18.666666666666668"/>
    <x v="5"/>
    <s v="video games"/>
  </r>
  <r>
    <x v="1"/>
    <x v="14"/>
    <s v="CHF"/>
    <n v="1484156948"/>
    <n v="1481564948"/>
    <b v="0"/>
    <n v="10"/>
    <b v="0"/>
    <s v="games/video games"/>
    <n v="0.56800000000000006"/>
    <n v="28.4"/>
    <x v="5"/>
    <s v="video games"/>
  </r>
  <r>
    <x v="0"/>
    <x v="11"/>
    <s v="NZD"/>
    <n v="1430360739"/>
    <n v="1427768739"/>
    <b v="0"/>
    <n v="7"/>
    <b v="0"/>
    <s v="technology/web"/>
    <n v="0.5714285714285714"/>
    <n v="15.428571428571429"/>
    <x v="1"/>
    <s v="web"/>
  </r>
  <r>
    <x v="0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x v="1"/>
    <x v="0"/>
    <s v="USD"/>
    <n v="1414707762"/>
    <n v="1412115762"/>
    <b v="0"/>
    <n v="4"/>
    <b v="0"/>
    <s v="music/faith"/>
    <n v="0.58333333333333337"/>
    <n v="8.75"/>
    <x v="3"/>
    <s v="faith"/>
  </r>
  <r>
    <x v="0"/>
    <x v="0"/>
    <s v="USD"/>
    <n v="1482332343"/>
    <n v="1479740343"/>
    <b v="0"/>
    <n v="5"/>
    <b v="0"/>
    <s v="technology/space exploration"/>
    <n v="0.59666666666666668"/>
    <n v="71.599999999999994"/>
    <x v="1"/>
    <s v="space exploration"/>
  </r>
  <r>
    <x v="1"/>
    <x v="0"/>
    <s v="USD"/>
    <n v="1405305000"/>
    <n v="1402612730"/>
    <b v="0"/>
    <n v="1"/>
    <b v="0"/>
    <s v="music/jazz"/>
    <n v="0.6"/>
    <n v="30"/>
    <x v="3"/>
    <s v="jazz"/>
  </r>
  <r>
    <x v="1"/>
    <x v="1"/>
    <s v="GBP"/>
    <n v="1443906000"/>
    <n v="1441955269"/>
    <b v="0"/>
    <n v="2"/>
    <b v="0"/>
    <s v="food/restaurants"/>
    <n v="0.6"/>
    <n v="15"/>
    <x v="6"/>
    <s v="restaurants"/>
  </r>
  <r>
    <x v="0"/>
    <x v="0"/>
    <s v="USD"/>
    <n v="1431745200"/>
    <n v="1429170603"/>
    <b v="0"/>
    <n v="2"/>
    <b v="0"/>
    <s v="food/food trucks"/>
    <n v="0.6"/>
    <n v="25.5"/>
    <x v="6"/>
    <s v="food trucks"/>
  </r>
  <r>
    <x v="1"/>
    <x v="0"/>
    <s v="USD"/>
    <n v="1406170740"/>
    <n v="1402506278"/>
    <b v="0"/>
    <n v="2"/>
    <b v="0"/>
    <s v="theater/plays"/>
    <n v="0.6"/>
    <n v="22.5"/>
    <x v="8"/>
    <s v="plays"/>
  </r>
  <r>
    <x v="1"/>
    <x v="0"/>
    <s v="USD"/>
    <n v="1440524082"/>
    <n v="1437932082"/>
    <b v="0"/>
    <n v="3"/>
    <b v="0"/>
    <s v="food/food trucks"/>
    <n v="0.60399999999999998"/>
    <n v="50.333333333333336"/>
    <x v="6"/>
    <s v="food trucks"/>
  </r>
  <r>
    <x v="0"/>
    <x v="0"/>
    <s v="USD"/>
    <n v="1429375922"/>
    <n v="1426783922"/>
    <b v="0"/>
    <n v="1"/>
    <b v="0"/>
    <s v="technology/wearables"/>
    <n v="0.60869565217391308"/>
    <n v="28"/>
    <x v="1"/>
    <s v="wearables"/>
  </r>
  <r>
    <x v="1"/>
    <x v="0"/>
    <s v="USD"/>
    <n v="1434647305"/>
    <n v="1432055305"/>
    <b v="0"/>
    <n v="1"/>
    <b v="0"/>
    <s v="food/food trucks"/>
    <n v="0.625"/>
    <n v="50"/>
    <x v="6"/>
    <s v="food trucks"/>
  </r>
  <r>
    <x v="1"/>
    <x v="0"/>
    <s v="USD"/>
    <n v="1482294990"/>
    <n v="1477107390"/>
    <b v="0"/>
    <n v="2"/>
    <b v="0"/>
    <s v="theater/spaces"/>
    <n v="0.625"/>
    <n v="62.5"/>
    <x v="8"/>
    <s v="spaces"/>
  </r>
  <r>
    <x v="1"/>
    <x v="0"/>
    <s v="USD"/>
    <n v="1460140500"/>
    <n v="1457628680"/>
    <b v="0"/>
    <n v="1"/>
    <b v="0"/>
    <s v="theater/plays"/>
    <n v="0.625"/>
    <n v="25"/>
    <x v="8"/>
    <s v="plays"/>
  </r>
  <r>
    <x v="0"/>
    <x v="1"/>
    <s v="GBP"/>
    <n v="1448761744"/>
    <n v="1446166144"/>
    <b v="0"/>
    <n v="1"/>
    <b v="0"/>
    <s v="technology/web"/>
    <n v="0.64102564102564097"/>
    <n v="5"/>
    <x v="1"/>
    <s v="web"/>
  </r>
  <r>
    <x v="0"/>
    <x v="1"/>
    <s v="GBP"/>
    <n v="1434738483"/>
    <n v="1432146483"/>
    <b v="0"/>
    <n v="4"/>
    <b v="0"/>
    <s v="publishing/art books"/>
    <n v="0.66115702479338845"/>
    <n v="20"/>
    <x v="2"/>
    <s v="art books"/>
  </r>
  <r>
    <x v="1"/>
    <x v="1"/>
    <s v="GBP"/>
    <n v="1406799981"/>
    <n v="1404207981"/>
    <b v="0"/>
    <n v="1"/>
    <b v="0"/>
    <s v="games/mobile games"/>
    <n v="0.66666666666666674"/>
    <n v="20"/>
    <x v="5"/>
    <s v="mobile games"/>
  </r>
  <r>
    <x v="1"/>
    <x v="0"/>
    <s v="USD"/>
    <n v="1470498332"/>
    <n v="1469202332"/>
    <b v="0"/>
    <n v="2"/>
    <b v="0"/>
    <s v="publishing/children's books"/>
    <n v="0.66666666666666674"/>
    <n v="5"/>
    <x v="2"/>
    <s v="children's books"/>
  </r>
  <r>
    <x v="0"/>
    <x v="7"/>
    <s v="CAD"/>
    <n v="1411748335"/>
    <n v="1406564335"/>
    <b v="0"/>
    <n v="1"/>
    <b v="0"/>
    <s v="theater/spaces"/>
    <n v="0.66666666666666674"/>
    <n v="10"/>
    <x v="8"/>
    <s v="spaces"/>
  </r>
  <r>
    <x v="1"/>
    <x v="1"/>
    <s v="GBP"/>
    <n v="1427133600"/>
    <n v="1423847093"/>
    <b v="0"/>
    <n v="1"/>
    <b v="0"/>
    <s v="theater/plays"/>
    <n v="0.66666666666666674"/>
    <n v="10"/>
    <x v="8"/>
    <s v="plays"/>
  </r>
  <r>
    <x v="1"/>
    <x v="0"/>
    <s v="USD"/>
    <n v="1450887480"/>
    <n v="1448469719"/>
    <b v="0"/>
    <n v="1"/>
    <b v="0"/>
    <s v="theater/musical"/>
    <n v="0.66666666666666674"/>
    <n v="500"/>
    <x v="8"/>
    <s v="musical"/>
  </r>
  <r>
    <x v="1"/>
    <x v="0"/>
    <s v="USD"/>
    <n v="1419483600"/>
    <n v="1414889665"/>
    <b v="0"/>
    <n v="3"/>
    <b v="0"/>
    <s v="film &amp; video/animation"/>
    <n v="0.6696428571428571"/>
    <n v="10"/>
    <x v="0"/>
    <s v="animation"/>
  </r>
  <r>
    <x v="0"/>
    <x v="0"/>
    <s v="USD"/>
    <n v="1383789603"/>
    <n v="1381194003"/>
    <b v="0"/>
    <n v="1"/>
    <b v="0"/>
    <s v="publishing/art books"/>
    <n v="0.67"/>
    <n v="67"/>
    <x v="2"/>
    <s v="art books"/>
  </r>
  <r>
    <x v="1"/>
    <x v="0"/>
    <s v="USD"/>
    <n v="1407883811"/>
    <n v="1405291811"/>
    <b v="0"/>
    <n v="4"/>
    <b v="0"/>
    <s v="theater/plays"/>
    <n v="0.67500000000000004"/>
    <n v="6.75"/>
    <x v="8"/>
    <s v="plays"/>
  </r>
  <r>
    <x v="1"/>
    <x v="6"/>
    <s v="EUR"/>
    <n v="1453122000"/>
    <n v="1449151888"/>
    <b v="0"/>
    <n v="1"/>
    <b v="0"/>
    <s v="music/faith"/>
    <n v="0.67999999999999994"/>
    <n v="34"/>
    <x v="3"/>
    <s v="faith"/>
  </r>
  <r>
    <x v="0"/>
    <x v="0"/>
    <s v="USD"/>
    <n v="1469199740"/>
    <n v="1465311740"/>
    <b v="0"/>
    <n v="3"/>
    <b v="0"/>
    <s v="technology/web"/>
    <n v="0.68399999999999994"/>
    <n v="342"/>
    <x v="1"/>
    <s v="web"/>
  </r>
  <r>
    <x v="1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x v="0"/>
    <x v="3"/>
    <s v="AUD"/>
    <n v="1430604136"/>
    <n v="1428012136"/>
    <b v="0"/>
    <n v="2"/>
    <b v="0"/>
    <s v="technology/web"/>
    <n v="0.6875"/>
    <n v="27.5"/>
    <x v="1"/>
    <s v="web"/>
  </r>
  <r>
    <x v="1"/>
    <x v="0"/>
    <s v="USD"/>
    <n v="1405027750"/>
    <n v="1402867750"/>
    <b v="0"/>
    <n v="2"/>
    <b v="0"/>
    <s v="food/food trucks"/>
    <n v="0.6875"/>
    <n v="27.5"/>
    <x v="6"/>
    <s v="food trucks"/>
  </r>
  <r>
    <x v="1"/>
    <x v="0"/>
    <s v="USD"/>
    <n v="1416125148"/>
    <n v="1413356748"/>
    <b v="0"/>
    <n v="55"/>
    <b v="0"/>
    <s v="games/video games"/>
    <n v="0.69641025641025645"/>
    <n v="49.381818181818183"/>
    <x v="5"/>
    <s v="video games"/>
  </r>
  <r>
    <x v="1"/>
    <x v="7"/>
    <s v="CAD"/>
    <n v="1485838800"/>
    <n v="1484756245"/>
    <b v="0"/>
    <n v="4"/>
    <b v="0"/>
    <s v="technology/web"/>
    <n v="0.70000000000000007"/>
    <n v="8.75"/>
    <x v="1"/>
    <s v="web"/>
  </r>
  <r>
    <x v="1"/>
    <x v="0"/>
    <s v="USD"/>
    <n v="1375313577"/>
    <n v="1372721577"/>
    <b v="0"/>
    <n v="3"/>
    <b v="0"/>
    <s v="publishing/fiction"/>
    <n v="0.70000000000000007"/>
    <n v="7"/>
    <x v="2"/>
    <s v="fiction"/>
  </r>
  <r>
    <x v="1"/>
    <x v="0"/>
    <s v="USD"/>
    <n v="1349050622"/>
    <n v="1347322622"/>
    <b v="0"/>
    <n v="2"/>
    <b v="0"/>
    <s v="games/video games"/>
    <n v="0.70000000000000007"/>
    <n v="35"/>
    <x v="5"/>
    <s v="video games"/>
  </r>
  <r>
    <x v="1"/>
    <x v="0"/>
    <s v="USD"/>
    <n v="1455246504"/>
    <n v="1452654504"/>
    <b v="0"/>
    <n v="2"/>
    <b v="0"/>
    <s v="food/food trucks"/>
    <n v="0.70000000000000007"/>
    <n v="10.5"/>
    <x v="6"/>
    <s v="food trucks"/>
  </r>
  <r>
    <x v="1"/>
    <x v="0"/>
    <s v="USD"/>
    <n v="1411073972"/>
    <n v="1408481972"/>
    <b v="0"/>
    <n v="4"/>
    <b v="0"/>
    <s v="food/food trucks"/>
    <n v="0.7000700070007001"/>
    <n v="17.5"/>
    <x v="6"/>
    <s v="food trucks"/>
  </r>
  <r>
    <x v="1"/>
    <x v="0"/>
    <s v="USD"/>
    <n v="1469162275"/>
    <n v="1467002275"/>
    <b v="0"/>
    <n v="2"/>
    <b v="0"/>
    <s v="publishing/fiction"/>
    <n v="0.7142857142857143"/>
    <n v="25"/>
    <x v="2"/>
    <s v="fiction"/>
  </r>
  <r>
    <x v="1"/>
    <x v="0"/>
    <s v="USD"/>
    <n v="1427266860"/>
    <n v="1424678460"/>
    <b v="0"/>
    <n v="1"/>
    <b v="0"/>
    <s v="food/food trucks"/>
    <n v="0.7142857142857143"/>
    <n v="25"/>
    <x v="6"/>
    <s v="food trucks"/>
  </r>
  <r>
    <x v="1"/>
    <x v="1"/>
    <s v="GBP"/>
    <n v="1476873507"/>
    <n v="1474281507"/>
    <b v="0"/>
    <n v="4"/>
    <b v="0"/>
    <s v="technology/web"/>
    <n v="0.7155635062611807"/>
    <n v="20"/>
    <x v="1"/>
    <s v="web"/>
  </r>
  <r>
    <x v="1"/>
    <x v="0"/>
    <s v="USD"/>
    <n v="1457207096"/>
    <n v="1452023096"/>
    <b v="0"/>
    <n v="9"/>
    <b v="0"/>
    <s v="food/food trucks"/>
    <n v="0.71785714285714286"/>
    <n v="22.333333333333332"/>
    <x v="6"/>
    <s v="food trucks"/>
  </r>
  <r>
    <x v="0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x v="1"/>
    <x v="0"/>
    <s v="USD"/>
    <n v="1440101160"/>
    <n v="1436542030"/>
    <b v="0"/>
    <n v="3"/>
    <b v="0"/>
    <s v="film &amp; video/drama"/>
    <n v="0.72"/>
    <n v="120"/>
    <x v="0"/>
    <s v="drama"/>
  </r>
  <r>
    <x v="2"/>
    <x v="0"/>
    <s v="USD"/>
    <n v="1493571600"/>
    <n v="1489106948"/>
    <b v="0"/>
    <n v="1"/>
    <b v="0"/>
    <s v="food/small batch"/>
    <n v="0.72"/>
    <n v="108"/>
    <x v="6"/>
    <s v="small batch"/>
  </r>
  <r>
    <x v="1"/>
    <x v="0"/>
    <s v="USD"/>
    <n v="1357176693"/>
    <n v="1354584693"/>
    <b v="0"/>
    <n v="4"/>
    <b v="0"/>
    <s v="publishing/children's books"/>
    <n v="0.72"/>
    <n v="9"/>
    <x v="2"/>
    <s v="children's books"/>
  </r>
  <r>
    <x v="1"/>
    <x v="0"/>
    <s v="USD"/>
    <n v="1310837574"/>
    <n v="1308245574"/>
    <b v="0"/>
    <n v="2"/>
    <b v="0"/>
    <s v="games/video games"/>
    <n v="0.72222222222222221"/>
    <n v="13"/>
    <x v="5"/>
    <s v="video games"/>
  </r>
  <r>
    <x v="1"/>
    <x v="0"/>
    <s v="USD"/>
    <n v="1447018833"/>
    <n v="1444423233"/>
    <b v="0"/>
    <n v="1"/>
    <b v="0"/>
    <s v="music/faith"/>
    <n v="0.73333333333333328"/>
    <n v="22"/>
    <x v="3"/>
    <s v="faith"/>
  </r>
  <r>
    <x v="1"/>
    <x v="0"/>
    <s v="USD"/>
    <n v="1487397540"/>
    <n v="1484684247"/>
    <b v="0"/>
    <n v="4"/>
    <b v="0"/>
    <s v="technology/wearables"/>
    <n v="0.75"/>
    <n v="22.5"/>
    <x v="1"/>
    <s v="wearables"/>
  </r>
  <r>
    <x v="1"/>
    <x v="0"/>
    <s v="USD"/>
    <n v="1308431646"/>
    <n v="1305839646"/>
    <b v="0"/>
    <n v="2"/>
    <b v="0"/>
    <s v="publishing/fiction"/>
    <n v="0.75"/>
    <n v="15"/>
    <x v="2"/>
    <s v="fiction"/>
  </r>
  <r>
    <x v="0"/>
    <x v="6"/>
    <s v="EUR"/>
    <n v="1476189339"/>
    <n v="1471005339"/>
    <b v="0"/>
    <n v="3"/>
    <b v="0"/>
    <s v="food/food trucks"/>
    <n v="0.75"/>
    <n v="25"/>
    <x v="6"/>
    <s v="food trucks"/>
  </r>
  <r>
    <x v="1"/>
    <x v="0"/>
    <s v="USD"/>
    <n v="1408040408"/>
    <n v="1405448408"/>
    <b v="0"/>
    <n v="8"/>
    <b v="0"/>
    <s v="food/food trucks"/>
    <n v="0.752"/>
    <n v="23.5"/>
    <x v="6"/>
    <s v="food trucks"/>
  </r>
  <r>
    <x v="1"/>
    <x v="0"/>
    <s v="USD"/>
    <n v="1347057464"/>
    <n v="1344465464"/>
    <b v="0"/>
    <n v="5"/>
    <b v="0"/>
    <s v="film &amp; video/animation"/>
    <n v="0.76"/>
    <n v="15.2"/>
    <x v="0"/>
    <s v="animation"/>
  </r>
  <r>
    <x v="1"/>
    <x v="1"/>
    <s v="GBP"/>
    <n v="1415882108"/>
    <n v="1413286508"/>
    <b v="0"/>
    <n v="7"/>
    <b v="0"/>
    <s v="photography/people"/>
    <n v="0.76129032258064511"/>
    <n v="33.714285714285715"/>
    <x v="7"/>
    <s v="people"/>
  </r>
  <r>
    <x v="1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x v="1"/>
    <x v="0"/>
    <s v="USD"/>
    <n v="1332114795"/>
    <n v="1326934395"/>
    <b v="0"/>
    <n v="1"/>
    <b v="0"/>
    <s v="publishing/children's books"/>
    <n v="0.76923076923076927"/>
    <n v="25"/>
    <x v="2"/>
    <s v="children's books"/>
  </r>
  <r>
    <x v="1"/>
    <x v="6"/>
    <s v="EUR"/>
    <n v="1456043057"/>
    <n v="1453451057"/>
    <b v="0"/>
    <n v="2"/>
    <b v="0"/>
    <s v="publishing/translations"/>
    <n v="0.77"/>
    <n v="38.5"/>
    <x v="2"/>
    <s v="translations"/>
  </r>
  <r>
    <x v="1"/>
    <x v="0"/>
    <s v="USD"/>
    <n v="1441771218"/>
    <n v="1436587218"/>
    <b v="0"/>
    <n v="4"/>
    <b v="0"/>
    <s v="theater/plays"/>
    <n v="0.77999999999999992"/>
    <n v="9.75"/>
    <x v="8"/>
    <s v="plays"/>
  </r>
  <r>
    <x v="1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x v="1"/>
    <x v="10"/>
    <s v="EUR"/>
    <n v="1465130532"/>
    <n v="1462538532"/>
    <b v="0"/>
    <n v="1"/>
    <b v="0"/>
    <s v="technology/wearables"/>
    <n v="0.79600000000000004"/>
    <n v="199"/>
    <x v="1"/>
    <s v="wearables"/>
  </r>
  <r>
    <x v="1"/>
    <x v="7"/>
    <s v="CAD"/>
    <n v="1441119919"/>
    <n v="1437663919"/>
    <b v="0"/>
    <n v="29"/>
    <b v="0"/>
    <s v="technology/wearables"/>
    <n v="0.79909090909090907"/>
    <n v="30.310344827586206"/>
    <x v="1"/>
    <s v="wearables"/>
  </r>
  <r>
    <x v="1"/>
    <x v="0"/>
    <s v="USD"/>
    <n v="1337955240"/>
    <n v="1332808501"/>
    <b v="0"/>
    <n v="3"/>
    <b v="0"/>
    <s v="film &amp; video/animation"/>
    <n v="0.8"/>
    <n v="133.33333333333334"/>
    <x v="0"/>
    <s v="animation"/>
  </r>
  <r>
    <x v="1"/>
    <x v="7"/>
    <s v="CAD"/>
    <n v="1451679612"/>
    <n v="1449087612"/>
    <b v="0"/>
    <n v="1"/>
    <b v="0"/>
    <s v="technology/web"/>
    <n v="0.8"/>
    <n v="20"/>
    <x v="1"/>
    <s v="web"/>
  </r>
  <r>
    <x v="1"/>
    <x v="0"/>
    <s v="USD"/>
    <n v="1326520886"/>
    <n v="1322632886"/>
    <b v="0"/>
    <n v="1"/>
    <b v="0"/>
    <s v="music/indie rock"/>
    <n v="0.8"/>
    <n v="30"/>
    <x v="3"/>
    <s v="indie rock"/>
  </r>
  <r>
    <x v="0"/>
    <x v="0"/>
    <s v="USD"/>
    <n v="1381090870"/>
    <n v="1377030070"/>
    <b v="0"/>
    <n v="1"/>
    <b v="0"/>
    <s v="music/world music"/>
    <n v="0.8"/>
    <n v="40"/>
    <x v="3"/>
    <s v="world music"/>
  </r>
  <r>
    <x v="1"/>
    <x v="0"/>
    <s v="USD"/>
    <n v="1390921827"/>
    <n v="1389193827"/>
    <b v="0"/>
    <n v="2"/>
    <b v="0"/>
    <s v="games/video games"/>
    <n v="0.8"/>
    <n v="1"/>
    <x v="5"/>
    <s v="video games"/>
  </r>
  <r>
    <x v="0"/>
    <x v="0"/>
    <s v="USD"/>
    <n v="1415932643"/>
    <n v="1413337043"/>
    <b v="0"/>
    <n v="8"/>
    <b v="0"/>
    <s v="technology/web"/>
    <n v="0.8"/>
    <n v="1"/>
    <x v="1"/>
    <s v="web"/>
  </r>
  <r>
    <x v="1"/>
    <x v="0"/>
    <s v="USD"/>
    <n v="1407899966"/>
    <n v="1405307966"/>
    <b v="0"/>
    <n v="3"/>
    <b v="0"/>
    <s v="food/food trucks"/>
    <n v="0.8"/>
    <n v="13.333333333333334"/>
    <x v="6"/>
    <s v="food trucks"/>
  </r>
  <r>
    <x v="1"/>
    <x v="0"/>
    <s v="USD"/>
    <n v="1423345339"/>
    <n v="1418161339"/>
    <b v="0"/>
    <n v="2"/>
    <b v="0"/>
    <s v="theater/plays"/>
    <n v="0.8"/>
    <n v="3"/>
    <x v="8"/>
    <s v="plays"/>
  </r>
  <r>
    <x v="2"/>
    <x v="0"/>
    <s v="USD"/>
    <n v="1492542819"/>
    <n v="1489090419"/>
    <b v="0"/>
    <n v="1"/>
    <b v="0"/>
    <s v="theater/plays"/>
    <n v="0.8"/>
    <n v="10"/>
    <x v="8"/>
    <s v="plays"/>
  </r>
  <r>
    <x v="1"/>
    <x v="13"/>
    <s v="NOK"/>
    <n v="1468392599"/>
    <n v="1465800599"/>
    <b v="0"/>
    <n v="4"/>
    <b v="0"/>
    <s v="games/video games"/>
    <n v="0.80999999999999994"/>
    <n v="101.25"/>
    <x v="5"/>
    <s v="video games"/>
  </r>
  <r>
    <x v="1"/>
    <x v="0"/>
    <s v="USD"/>
    <n v="1299786527"/>
    <n v="1295898527"/>
    <b v="0"/>
    <n v="2"/>
    <b v="0"/>
    <s v="music/jazz"/>
    <n v="0.8125"/>
    <n v="32.5"/>
    <x v="3"/>
    <s v="jazz"/>
  </r>
  <r>
    <x v="0"/>
    <x v="0"/>
    <s v="USD"/>
    <n v="1417501145"/>
    <n v="1414041545"/>
    <b v="0"/>
    <n v="9"/>
    <b v="0"/>
    <s v="technology/wearables"/>
    <n v="0.81600000000000006"/>
    <n v="45.333333333333336"/>
    <x v="1"/>
    <s v="wearables"/>
  </r>
  <r>
    <x v="1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x v="1"/>
    <x v="7"/>
    <s v="CAD"/>
    <n v="1406994583"/>
    <n v="1401810583"/>
    <b v="0"/>
    <n v="1"/>
    <b v="0"/>
    <s v="games/video games"/>
    <n v="0.82000000000000006"/>
    <n v="410"/>
    <x v="5"/>
    <s v="video games"/>
  </r>
  <r>
    <x v="1"/>
    <x v="0"/>
    <s v="USD"/>
    <n v="1460737680"/>
    <n v="1455725596"/>
    <b v="0"/>
    <n v="4"/>
    <b v="0"/>
    <s v="theater/plays"/>
    <n v="0.82857142857142851"/>
    <n v="7.25"/>
    <x v="8"/>
    <s v="plays"/>
  </r>
  <r>
    <x v="1"/>
    <x v="0"/>
    <s v="USD"/>
    <n v="1401579000"/>
    <n v="1398911882"/>
    <b v="0"/>
    <n v="3"/>
    <b v="0"/>
    <s v="food/food trucks"/>
    <n v="0.83333333333333337"/>
    <n v="8.3333333333333339"/>
    <x v="6"/>
    <s v="food trucks"/>
  </r>
  <r>
    <x v="1"/>
    <x v="0"/>
    <s v="USD"/>
    <n v="1450554599"/>
    <n v="1447098599"/>
    <b v="0"/>
    <n v="1"/>
    <b v="0"/>
    <s v="theater/plays"/>
    <n v="0.83333333333333337"/>
    <n v="25"/>
    <x v="8"/>
    <s v="plays"/>
  </r>
  <r>
    <x v="1"/>
    <x v="0"/>
    <s v="USD"/>
    <n v="1414360358"/>
    <n v="1409176358"/>
    <b v="0"/>
    <n v="2"/>
    <b v="0"/>
    <s v="theater/plays"/>
    <n v="0.83333333333333337"/>
    <n v="62.5"/>
    <x v="8"/>
    <s v="plays"/>
  </r>
  <r>
    <x v="1"/>
    <x v="0"/>
    <s v="USD"/>
    <n v="1422158199"/>
    <n v="1419566199"/>
    <b v="0"/>
    <n v="5"/>
    <b v="0"/>
    <s v="technology/wearables"/>
    <n v="0.84"/>
    <n v="25.2"/>
    <x v="1"/>
    <s v="wearables"/>
  </r>
  <r>
    <x v="0"/>
    <x v="0"/>
    <s v="USD"/>
    <n v="1377734091"/>
    <n v="1374882891"/>
    <b v="0"/>
    <n v="2"/>
    <b v="0"/>
    <s v="publishing/art books"/>
    <n v="0.84008400840084008"/>
    <n v="14"/>
    <x v="2"/>
    <s v="art books"/>
  </r>
  <r>
    <x v="1"/>
    <x v="0"/>
    <s v="USD"/>
    <n v="1427040435"/>
    <n v="1424452035"/>
    <b v="0"/>
    <n v="27"/>
    <b v="0"/>
    <s v="theater/spaces"/>
    <n v="0.8417399858735245"/>
    <n v="415.77777777777777"/>
    <x v="8"/>
    <s v="spaces"/>
  </r>
  <r>
    <x v="0"/>
    <x v="0"/>
    <s v="USD"/>
    <n v="1486590035"/>
    <n v="1483998035"/>
    <b v="0"/>
    <n v="2"/>
    <b v="0"/>
    <s v="food/food trucks"/>
    <n v="0.84285714285714297"/>
    <n v="29.5"/>
    <x v="6"/>
    <s v="food trucks"/>
  </r>
  <r>
    <x v="1"/>
    <x v="0"/>
    <s v="USD"/>
    <n v="1337447105"/>
    <n v="1334855105"/>
    <b v="0"/>
    <n v="16"/>
    <b v="0"/>
    <s v="games/video games"/>
    <n v="0.85000000000000009"/>
    <n v="5.3125"/>
    <x v="5"/>
    <s v="video games"/>
  </r>
  <r>
    <x v="1"/>
    <x v="7"/>
    <s v="CAD"/>
    <n v="1439766050"/>
    <n v="1434582050"/>
    <b v="0"/>
    <n v="3"/>
    <b v="0"/>
    <s v="publishing/children's books"/>
    <n v="0.85000000000000009"/>
    <n v="11.333333333333334"/>
    <x v="2"/>
    <s v="children's books"/>
  </r>
  <r>
    <x v="1"/>
    <x v="1"/>
    <s v="GBP"/>
    <n v="1431298860"/>
    <n v="1428341985"/>
    <b v="0"/>
    <n v="2"/>
    <b v="0"/>
    <s v="publishing/fiction"/>
    <n v="0.85129023676509719"/>
    <n v="16"/>
    <x v="2"/>
    <s v="fiction"/>
  </r>
  <r>
    <x v="1"/>
    <x v="0"/>
    <s v="USD"/>
    <n v="1477949764"/>
    <n v="1474493764"/>
    <b v="0"/>
    <n v="3"/>
    <b v="0"/>
    <s v="technology/wearables"/>
    <n v="0.85142857142857142"/>
    <n v="99.333333333333329"/>
    <x v="1"/>
    <s v="wearables"/>
  </r>
  <r>
    <x v="1"/>
    <x v="0"/>
    <s v="USD"/>
    <n v="1355197047"/>
    <n v="1350009447"/>
    <b v="0"/>
    <n v="2"/>
    <b v="0"/>
    <s v="music/jazz"/>
    <n v="0.85714285714285721"/>
    <n v="15"/>
    <x v="3"/>
    <s v="jazz"/>
  </r>
  <r>
    <x v="0"/>
    <x v="5"/>
    <s v="EUR"/>
    <n v="1461535140"/>
    <n v="1459716480"/>
    <b v="0"/>
    <n v="1"/>
    <b v="0"/>
    <s v="publishing/translations"/>
    <n v="0.85714285714285721"/>
    <n v="15"/>
    <x v="2"/>
    <s v="translations"/>
  </r>
  <r>
    <x v="1"/>
    <x v="1"/>
    <s v="GBP"/>
    <n v="1433064540"/>
    <n v="1428854344"/>
    <b v="0"/>
    <n v="2"/>
    <b v="0"/>
    <s v="film &amp; video/drama"/>
    <n v="0.86206896551724133"/>
    <n v="125"/>
    <x v="0"/>
    <s v="drama"/>
  </r>
  <r>
    <x v="1"/>
    <x v="5"/>
    <s v="EUR"/>
    <n v="1459915491"/>
    <n v="1457327091"/>
    <b v="0"/>
    <n v="4"/>
    <b v="0"/>
    <s v="technology/makerspaces"/>
    <n v="0.86250000000000004"/>
    <n v="69"/>
    <x v="1"/>
    <s v="makerspaces"/>
  </r>
  <r>
    <x v="1"/>
    <x v="7"/>
    <s v="CAD"/>
    <n v="1487565468"/>
    <n v="1482381468"/>
    <b v="0"/>
    <n v="4"/>
    <b v="0"/>
    <s v="technology/wearables"/>
    <n v="0.87454545454545463"/>
    <n v="120.25"/>
    <x v="1"/>
    <s v="wearables"/>
  </r>
  <r>
    <x v="1"/>
    <x v="0"/>
    <s v="USD"/>
    <n v="1410958191"/>
    <n v="1408366191"/>
    <b v="0"/>
    <n v="3"/>
    <b v="0"/>
    <s v="music/faith"/>
    <n v="0.87500000000000011"/>
    <n v="11.666666666666666"/>
    <x v="3"/>
    <s v="faith"/>
  </r>
  <r>
    <x v="0"/>
    <x v="0"/>
    <s v="USD"/>
    <n v="1457543360"/>
    <n v="1454951360"/>
    <b v="0"/>
    <n v="6"/>
    <b v="0"/>
    <s v="technology/space exploration"/>
    <n v="0.88333333333333341"/>
    <n v="17.666666666666668"/>
    <x v="1"/>
    <s v="space exploration"/>
  </r>
  <r>
    <x v="0"/>
    <x v="3"/>
    <s v="AUD"/>
    <n v="1418183325"/>
    <n v="1415591325"/>
    <b v="0"/>
    <n v="11"/>
    <b v="0"/>
    <s v="technology/space exploration"/>
    <n v="0.88500000000000001"/>
    <n v="80.454545454545453"/>
    <x v="1"/>
    <s v="space exploration"/>
  </r>
  <r>
    <x v="1"/>
    <x v="0"/>
    <s v="USD"/>
    <n v="1468937681"/>
    <n v="1466345681"/>
    <b v="0"/>
    <n v="5"/>
    <b v="0"/>
    <s v="theater/plays"/>
    <n v="0.88500000000000001"/>
    <n v="35.4"/>
    <x v="8"/>
    <s v="plays"/>
  </r>
  <r>
    <x v="1"/>
    <x v="0"/>
    <s v="USD"/>
    <n v="1476482400"/>
    <n v="1473893721"/>
    <b v="0"/>
    <n v="2"/>
    <b v="0"/>
    <s v="theater/plays"/>
    <n v="0.89999999999999991"/>
    <n v="22.5"/>
    <x v="8"/>
    <s v="plays"/>
  </r>
  <r>
    <x v="0"/>
    <x v="0"/>
    <s v="USD"/>
    <n v="1334592000"/>
    <n v="1331982127"/>
    <b v="0"/>
    <n v="1"/>
    <b v="0"/>
    <s v="music/world music"/>
    <n v="0.90909090909090906"/>
    <n v="25"/>
    <x v="3"/>
    <s v="world music"/>
  </r>
  <r>
    <x v="1"/>
    <x v="0"/>
    <s v="USD"/>
    <n v="1416877200"/>
    <n v="1414505137"/>
    <b v="0"/>
    <n v="2"/>
    <b v="0"/>
    <s v="theater/plays"/>
    <n v="0.90909090909090906"/>
    <n v="25"/>
    <x v="8"/>
    <s v="plays"/>
  </r>
  <r>
    <x v="1"/>
    <x v="6"/>
    <s v="EUR"/>
    <n v="1480721803"/>
    <n v="1478126203"/>
    <b v="0"/>
    <n v="20"/>
    <b v="0"/>
    <s v="technology/web"/>
    <n v="0.91066666666666674"/>
    <n v="68.3"/>
    <x v="1"/>
    <s v="web"/>
  </r>
  <r>
    <x v="0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x v="1"/>
    <x v="0"/>
    <s v="USD"/>
    <n v="1477236559"/>
    <n v="1474644559"/>
    <b v="0"/>
    <n v="9"/>
    <b v="0"/>
    <s v="technology/wearables"/>
    <n v="0.95"/>
    <n v="10.555555555555555"/>
    <x v="1"/>
    <s v="wearables"/>
  </r>
  <r>
    <x v="2"/>
    <x v="9"/>
    <s v="EUR"/>
    <n v="1491581703"/>
    <n v="1488993303"/>
    <b v="0"/>
    <n v="4"/>
    <b v="0"/>
    <s v="theater/plays"/>
    <n v="0.96"/>
    <n v="24"/>
    <x v="8"/>
    <s v="plays"/>
  </r>
  <r>
    <x v="1"/>
    <x v="0"/>
    <s v="USD"/>
    <n v="1405947126"/>
    <n v="1403355126"/>
    <b v="0"/>
    <n v="6"/>
    <b v="0"/>
    <s v="theater/plays"/>
    <n v="0.97142857142857131"/>
    <n v="22.666666666666668"/>
    <x v="8"/>
    <s v="plays"/>
  </r>
  <r>
    <x v="0"/>
    <x v="0"/>
    <s v="USD"/>
    <n v="1434405980"/>
    <n v="1431813980"/>
    <b v="0"/>
    <n v="5"/>
    <b v="0"/>
    <s v="technology/web"/>
    <n v="0.97400000000000009"/>
    <n v="292.2"/>
    <x v="1"/>
    <s v="web"/>
  </r>
  <r>
    <x v="1"/>
    <x v="4"/>
    <s v="EUR"/>
    <n v="1484999278"/>
    <n v="1482407278"/>
    <b v="0"/>
    <n v="5"/>
    <b v="0"/>
    <s v="technology/wearables"/>
    <n v="0.97699999999999987"/>
    <n v="195.4"/>
    <x v="1"/>
    <s v="wearables"/>
  </r>
  <r>
    <x v="1"/>
    <x v="0"/>
    <s v="USD"/>
    <n v="1407089147"/>
    <n v="1403201147"/>
    <b v="0"/>
    <n v="5"/>
    <b v="0"/>
    <s v="food/food trucks"/>
    <n v="0.99546510341776351"/>
    <n v="18"/>
    <x v="6"/>
    <s v="food trucks"/>
  </r>
  <r>
    <x v="1"/>
    <x v="11"/>
    <s v="NZD"/>
    <n v="1452942000"/>
    <n v="1449785223"/>
    <b v="0"/>
    <n v="5"/>
    <b v="0"/>
    <s v="technology/web"/>
    <n v="1"/>
    <n v="49"/>
    <x v="1"/>
    <s v="web"/>
  </r>
  <r>
    <x v="1"/>
    <x v="0"/>
    <s v="USD"/>
    <n v="1426522316"/>
    <n v="1423933916"/>
    <b v="0"/>
    <n v="2"/>
    <b v="0"/>
    <s v="technology/web"/>
    <n v="1"/>
    <n v="5"/>
    <x v="1"/>
    <s v="web"/>
  </r>
  <r>
    <x v="0"/>
    <x v="7"/>
    <s v="CAD"/>
    <n v="1408986738"/>
    <n v="1405098738"/>
    <b v="0"/>
    <n v="1"/>
    <b v="0"/>
    <s v="technology/web"/>
    <n v="1"/>
    <n v="300"/>
    <x v="1"/>
    <s v="web"/>
  </r>
  <r>
    <x v="1"/>
    <x v="0"/>
    <s v="USD"/>
    <n v="1336789860"/>
    <n v="1331666146"/>
    <b v="0"/>
    <n v="2"/>
    <b v="0"/>
    <s v="music/indie rock"/>
    <n v="1"/>
    <n v="10"/>
    <x v="3"/>
    <s v="indie rock"/>
  </r>
  <r>
    <x v="0"/>
    <x v="0"/>
    <s v="USD"/>
    <n v="1488773332"/>
    <n v="1486613332"/>
    <b v="0"/>
    <n v="1"/>
    <b v="0"/>
    <s v="journalism/audio"/>
    <n v="1"/>
    <n v="15"/>
    <x v="4"/>
    <s v="audio"/>
  </r>
  <r>
    <x v="0"/>
    <x v="0"/>
    <s v="USD"/>
    <n v="1429134893"/>
    <n v="1426542893"/>
    <b v="0"/>
    <n v="1"/>
    <b v="0"/>
    <s v="journalism/audio"/>
    <n v="1"/>
    <n v="50"/>
    <x v="4"/>
    <s v="audio"/>
  </r>
  <r>
    <x v="1"/>
    <x v="0"/>
    <s v="USD"/>
    <n v="1481473208"/>
    <n v="1478881208"/>
    <b v="0"/>
    <n v="1"/>
    <b v="0"/>
    <s v="photography/people"/>
    <n v="1"/>
    <n v="50"/>
    <x v="7"/>
    <s v="people"/>
  </r>
  <r>
    <x v="0"/>
    <x v="0"/>
    <s v="USD"/>
    <n v="1462827000"/>
    <n v="1457710589"/>
    <b v="0"/>
    <n v="1"/>
    <b v="0"/>
    <s v="food/food trucks"/>
    <n v="1"/>
    <n v="100"/>
    <x v="6"/>
    <s v="food trucks"/>
  </r>
  <r>
    <x v="1"/>
    <x v="0"/>
    <s v="USD"/>
    <n v="1410811740"/>
    <n v="1409341863"/>
    <b v="0"/>
    <n v="1"/>
    <b v="0"/>
    <s v="technology/space exploration"/>
    <n v="1"/>
    <n v="15"/>
    <x v="1"/>
    <s v="space exploration"/>
  </r>
  <r>
    <x v="1"/>
    <x v="1"/>
    <s v="GBP"/>
    <n v="1450032297"/>
    <n v="1444844697"/>
    <b v="0"/>
    <n v="1"/>
    <b v="0"/>
    <s v="theater/plays"/>
    <n v="1"/>
    <n v="10"/>
    <x v="8"/>
    <s v="plays"/>
  </r>
  <r>
    <x v="1"/>
    <x v="1"/>
    <s v="GBP"/>
    <n v="1461406600"/>
    <n v="1458814600"/>
    <b v="0"/>
    <n v="1"/>
    <b v="0"/>
    <s v="theater/plays"/>
    <n v="1"/>
    <n v="5"/>
    <x v="8"/>
    <s v="plays"/>
  </r>
  <r>
    <x v="1"/>
    <x v="0"/>
    <s v="USD"/>
    <n v="1433714198"/>
    <n v="1431122198"/>
    <b v="0"/>
    <n v="1"/>
    <b v="0"/>
    <s v="theater/spaces"/>
    <n v="1"/>
    <n v="100"/>
    <x v="8"/>
    <s v="spaces"/>
  </r>
  <r>
    <x v="1"/>
    <x v="1"/>
    <s v="GBP"/>
    <n v="1436137140"/>
    <n v="1433833896"/>
    <b v="0"/>
    <n v="1"/>
    <b v="0"/>
    <s v="theater/plays"/>
    <n v="1"/>
    <n v="25"/>
    <x v="8"/>
    <s v="plays"/>
  </r>
  <r>
    <x v="1"/>
    <x v="1"/>
    <s v="GBP"/>
    <n v="1433685354"/>
    <n v="1431093354"/>
    <b v="0"/>
    <n v="1"/>
    <b v="0"/>
    <s v="theater/musical"/>
    <n v="1"/>
    <n v="50"/>
    <x v="8"/>
    <s v="musical"/>
  </r>
  <r>
    <x v="1"/>
    <x v="1"/>
    <s v="GBP"/>
    <n v="1407565504"/>
    <n v="1404973504"/>
    <b v="0"/>
    <n v="2"/>
    <b v="0"/>
    <s v="theater/plays"/>
    <n v="1"/>
    <n v="12.5"/>
    <x v="8"/>
    <s v="plays"/>
  </r>
  <r>
    <x v="1"/>
    <x v="0"/>
    <s v="USD"/>
    <n v="1484348700"/>
    <n v="1481756855"/>
    <b v="0"/>
    <n v="1"/>
    <b v="0"/>
    <s v="theater/plays"/>
    <n v="1"/>
    <n v="34.950000000000003"/>
    <x v="8"/>
    <s v="plays"/>
  </r>
  <r>
    <x v="1"/>
    <x v="0"/>
    <s v="USD"/>
    <n v="1389844800"/>
    <n v="1385524889"/>
    <b v="0"/>
    <n v="2"/>
    <b v="0"/>
    <s v="film &amp; video/animation"/>
    <n v="1.02"/>
    <n v="25.5"/>
    <x v="0"/>
    <s v="animation"/>
  </r>
  <r>
    <x v="1"/>
    <x v="0"/>
    <s v="USD"/>
    <n v="1441003537"/>
    <n v="1435819537"/>
    <b v="0"/>
    <n v="2"/>
    <b v="0"/>
    <s v="music/faith"/>
    <n v="1.02"/>
    <n v="25.5"/>
    <x v="3"/>
    <s v="faith"/>
  </r>
  <r>
    <x v="1"/>
    <x v="1"/>
    <s v="GBP"/>
    <n v="1425160800"/>
    <n v="1421274859"/>
    <b v="0"/>
    <n v="8"/>
    <b v="0"/>
    <s v="theater/musical"/>
    <n v="1.02"/>
    <n v="12.75"/>
    <x v="8"/>
    <s v="musical"/>
  </r>
  <r>
    <x v="1"/>
    <x v="0"/>
    <s v="USD"/>
    <n v="1407869851"/>
    <n v="1404845851"/>
    <b v="0"/>
    <n v="9"/>
    <b v="0"/>
    <s v="technology/gadgets"/>
    <n v="1.04"/>
    <n v="28.888888888888889"/>
    <x v="1"/>
    <s v="gadgets"/>
  </r>
  <r>
    <x v="0"/>
    <x v="0"/>
    <s v="USD"/>
    <n v="1467934937"/>
    <n v="1465342937"/>
    <b v="0"/>
    <n v="3"/>
    <b v="0"/>
    <s v="technology/web"/>
    <n v="1.044"/>
    <n v="87"/>
    <x v="1"/>
    <s v="web"/>
  </r>
  <r>
    <x v="1"/>
    <x v="0"/>
    <s v="USD"/>
    <n v="1357432638"/>
    <n v="1354840638"/>
    <b v="0"/>
    <n v="7"/>
    <b v="0"/>
    <s v="games/video games"/>
    <n v="1.05"/>
    <n v="3"/>
    <x v="5"/>
    <s v="video games"/>
  </r>
  <r>
    <x v="1"/>
    <x v="0"/>
    <s v="USD"/>
    <n v="1407553200"/>
    <n v="1405100992"/>
    <b v="0"/>
    <n v="3"/>
    <b v="0"/>
    <s v="theater/plays"/>
    <n v="1.05"/>
    <n v="7"/>
    <x v="8"/>
    <s v="plays"/>
  </r>
  <r>
    <x v="1"/>
    <x v="0"/>
    <s v="USD"/>
    <n v="1409846874"/>
    <n v="1407254874"/>
    <b v="0"/>
    <n v="2"/>
    <b v="0"/>
    <s v="theater/plays"/>
    <n v="1.05"/>
    <n v="52.5"/>
    <x v="8"/>
    <s v="plays"/>
  </r>
  <r>
    <x v="1"/>
    <x v="1"/>
    <s v="GBP"/>
    <n v="1429554349"/>
    <n v="1424719549"/>
    <b v="0"/>
    <n v="28"/>
    <b v="0"/>
    <s v="food/restaurants"/>
    <n v="1.0526315789473684"/>
    <n v="35.714285714285715"/>
    <x v="6"/>
    <s v="restaurants"/>
  </r>
  <r>
    <x v="1"/>
    <x v="0"/>
    <s v="USD"/>
    <n v="1431144000"/>
    <n v="1426407426"/>
    <b v="0"/>
    <n v="2"/>
    <b v="0"/>
    <s v="theater/plays"/>
    <n v="1.0571428571428572"/>
    <n v="18.5"/>
    <x v="8"/>
    <s v="plays"/>
  </r>
  <r>
    <x v="1"/>
    <x v="0"/>
    <s v="USD"/>
    <n v="1414758620"/>
    <n v="1412166620"/>
    <b v="0"/>
    <n v="7"/>
    <b v="0"/>
    <s v="technology/wearables"/>
    <n v="1.06"/>
    <n v="90.857142857142861"/>
    <x v="1"/>
    <s v="wearables"/>
  </r>
  <r>
    <x v="1"/>
    <x v="0"/>
    <s v="USD"/>
    <n v="1427507208"/>
    <n v="1424918808"/>
    <b v="0"/>
    <n v="3"/>
    <b v="0"/>
    <s v="technology/wearables"/>
    <n v="1.06"/>
    <n v="35.333333333333336"/>
    <x v="1"/>
    <s v="wearables"/>
  </r>
  <r>
    <x v="1"/>
    <x v="0"/>
    <s v="USD"/>
    <n v="1435633602"/>
    <n v="1433041602"/>
    <b v="0"/>
    <n v="13"/>
    <b v="0"/>
    <s v="games/mobile games"/>
    <n v="1.06"/>
    <n v="16.307692307692307"/>
    <x v="5"/>
    <s v="mobile games"/>
  </r>
  <r>
    <x v="1"/>
    <x v="0"/>
    <s v="USD"/>
    <n v="1472835802"/>
    <n v="1470243802"/>
    <b v="0"/>
    <n v="4"/>
    <b v="0"/>
    <s v="publishing/children's books"/>
    <n v="1.06"/>
    <n v="13.25"/>
    <x v="2"/>
    <s v="children's books"/>
  </r>
  <r>
    <x v="1"/>
    <x v="0"/>
    <s v="USD"/>
    <n v="1410416097"/>
    <n v="1407824097"/>
    <b v="0"/>
    <n v="12"/>
    <b v="0"/>
    <s v="film &amp; video/animation"/>
    <n v="1.075"/>
    <n v="35.833333333333336"/>
    <x v="0"/>
    <s v="animation"/>
  </r>
  <r>
    <x v="1"/>
    <x v="0"/>
    <s v="USD"/>
    <n v="1476717319"/>
    <n v="1473693319"/>
    <b v="0"/>
    <n v="9"/>
    <b v="0"/>
    <s v="technology/wearables"/>
    <n v="1.077142857142857"/>
    <n v="41.888888888888886"/>
    <x v="1"/>
    <s v="wearables"/>
  </r>
  <r>
    <x v="1"/>
    <x v="0"/>
    <s v="USD"/>
    <n v="1428171037"/>
    <n v="1425582637"/>
    <b v="0"/>
    <n v="2"/>
    <b v="0"/>
    <s v="publishing/children's books"/>
    <n v="1.0999999999999999"/>
    <n v="55"/>
    <x v="2"/>
    <s v="children's books"/>
  </r>
  <r>
    <x v="1"/>
    <x v="0"/>
    <s v="USD"/>
    <n v="1472847873"/>
    <n v="1468959873"/>
    <b v="0"/>
    <n v="1"/>
    <b v="0"/>
    <s v="theater/plays"/>
    <n v="1.1111111111111112"/>
    <n v="50"/>
    <x v="8"/>
    <s v="plays"/>
  </r>
  <r>
    <x v="1"/>
    <x v="0"/>
    <s v="USD"/>
    <n v="1412500322"/>
    <n v="1409908322"/>
    <b v="0"/>
    <n v="6"/>
    <b v="0"/>
    <s v="film &amp; video/drama"/>
    <n v="1.1159999999999999"/>
    <n v="46.5"/>
    <x v="0"/>
    <s v="drama"/>
  </r>
  <r>
    <x v="1"/>
    <x v="1"/>
    <s v="GBP"/>
    <n v="1441995769"/>
    <n v="1436811769"/>
    <b v="0"/>
    <n v="3"/>
    <b v="0"/>
    <s v="publishing/translations"/>
    <n v="1.1222222222222222"/>
    <n v="673.33333333333337"/>
    <x v="2"/>
    <s v="translations"/>
  </r>
  <r>
    <x v="1"/>
    <x v="0"/>
    <s v="USD"/>
    <n v="1338404400"/>
    <n v="1335855631"/>
    <b v="0"/>
    <n v="4"/>
    <b v="0"/>
    <s v="publishing/children's books"/>
    <n v="1.125"/>
    <n v="11.25"/>
    <x v="2"/>
    <s v="children's books"/>
  </r>
  <r>
    <x v="0"/>
    <x v="0"/>
    <s v="USD"/>
    <n v="1477065860"/>
    <n v="1471881860"/>
    <b v="0"/>
    <n v="11"/>
    <b v="0"/>
    <s v="technology/wearables"/>
    <n v="1.1266666666666667"/>
    <n v="184.36363636363637"/>
    <x v="1"/>
    <s v="wearables"/>
  </r>
  <r>
    <x v="0"/>
    <x v="0"/>
    <s v="USD"/>
    <n v="1421348428"/>
    <n v="1417460428"/>
    <b v="0"/>
    <n v="11"/>
    <b v="0"/>
    <s v="technology/wearables"/>
    <n v="1.1299999999999999"/>
    <n v="102.72727272727273"/>
    <x v="1"/>
    <s v="wearables"/>
  </r>
  <r>
    <x v="1"/>
    <x v="0"/>
    <s v="USD"/>
    <n v="1383509357"/>
    <n v="1380913757"/>
    <b v="0"/>
    <n v="2"/>
    <b v="0"/>
    <s v="music/jazz"/>
    <n v="1.1428571428571428"/>
    <n v="20"/>
    <x v="3"/>
    <s v="jazz"/>
  </r>
  <r>
    <x v="1"/>
    <x v="0"/>
    <s v="USD"/>
    <n v="1407621425"/>
    <n v="1404165425"/>
    <b v="0"/>
    <n v="4"/>
    <b v="0"/>
    <s v="food/food trucks"/>
    <n v="1.1428571428571428"/>
    <n v="200"/>
    <x v="6"/>
    <s v="food trucks"/>
  </r>
  <r>
    <x v="1"/>
    <x v="0"/>
    <s v="USD"/>
    <n v="1332073025"/>
    <n v="1329484625"/>
    <b v="0"/>
    <n v="4"/>
    <b v="0"/>
    <s v="film &amp; video/animation"/>
    <n v="1.1499999999999999"/>
    <n v="57.5"/>
    <x v="0"/>
    <s v="animation"/>
  </r>
  <r>
    <x v="1"/>
    <x v="0"/>
    <s v="USD"/>
    <n v="1444946400"/>
    <n v="1441723912"/>
    <b v="0"/>
    <n v="21"/>
    <b v="0"/>
    <s v="theater/spaces"/>
    <n v="1.1831900000000002"/>
    <n v="56.342380952380957"/>
    <x v="8"/>
    <s v="spaces"/>
  </r>
  <r>
    <x v="1"/>
    <x v="0"/>
    <s v="USD"/>
    <n v="1477454340"/>
    <n v="1474676646"/>
    <b v="0"/>
    <n v="6"/>
    <b v="0"/>
    <s v="technology/wearables"/>
    <n v="1.1919999999999999"/>
    <n v="49.666666666666664"/>
    <x v="1"/>
    <s v="wearables"/>
  </r>
  <r>
    <x v="1"/>
    <x v="0"/>
    <s v="USD"/>
    <n v="1467647160"/>
    <n v="1465055160"/>
    <b v="0"/>
    <n v="2"/>
    <b v="0"/>
    <s v="technology/web"/>
    <n v="1.2"/>
    <n v="3"/>
    <x v="1"/>
    <s v="web"/>
  </r>
  <r>
    <x v="1"/>
    <x v="4"/>
    <s v="EUR"/>
    <n v="1425495447"/>
    <n v="1422903447"/>
    <b v="0"/>
    <n v="3"/>
    <b v="0"/>
    <s v="technology/gadgets"/>
    <n v="1.2"/>
    <n v="4"/>
    <x v="1"/>
    <s v="gadgets"/>
  </r>
  <r>
    <x v="1"/>
    <x v="0"/>
    <s v="USD"/>
    <n v="1447799054"/>
    <n v="1445203454"/>
    <b v="0"/>
    <n v="3"/>
    <b v="0"/>
    <s v="theater/plays"/>
    <n v="1.2"/>
    <n v="20"/>
    <x v="8"/>
    <s v="plays"/>
  </r>
  <r>
    <x v="0"/>
    <x v="0"/>
    <s v="USD"/>
    <n v="1438793432"/>
    <n v="1436201432"/>
    <b v="0"/>
    <n v="7"/>
    <b v="0"/>
    <s v="technology/web"/>
    <n v="1.2123076923076923"/>
    <n v="112.57142857142857"/>
    <x v="1"/>
    <s v="web"/>
  </r>
  <r>
    <x v="1"/>
    <x v="0"/>
    <s v="USD"/>
    <n v="1442315460"/>
    <n v="1439696174"/>
    <b v="0"/>
    <n v="2"/>
    <b v="0"/>
    <s v="publishing/translations"/>
    <n v="1.2222222222222223"/>
    <n v="27.5"/>
    <x v="2"/>
    <s v="translations"/>
  </r>
  <r>
    <x v="1"/>
    <x v="0"/>
    <s v="USD"/>
    <n v="1414445108"/>
    <n v="1411853108"/>
    <b v="0"/>
    <n v="9"/>
    <b v="0"/>
    <s v="food/food trucks"/>
    <n v="1.24"/>
    <n v="34.444444444444443"/>
    <x v="6"/>
    <s v="food trucks"/>
  </r>
  <r>
    <x v="1"/>
    <x v="1"/>
    <s v="GBP"/>
    <n v="1409509477"/>
    <n v="1407695077"/>
    <b v="0"/>
    <n v="2"/>
    <b v="0"/>
    <s v="theater/musical"/>
    <n v="1.25"/>
    <n v="12.5"/>
    <x v="8"/>
    <s v="musical"/>
  </r>
  <r>
    <x v="1"/>
    <x v="0"/>
    <s v="USD"/>
    <n v="1407868561"/>
    <n v="1406140561"/>
    <b v="0"/>
    <n v="2"/>
    <b v="0"/>
    <s v="theater/plays"/>
    <n v="1.25"/>
    <n v="62.5"/>
    <x v="8"/>
    <s v="plays"/>
  </r>
  <r>
    <x v="1"/>
    <x v="0"/>
    <s v="USD"/>
    <n v="1441037097"/>
    <n v="1438445097"/>
    <b v="0"/>
    <n v="1"/>
    <b v="0"/>
    <s v="theater/plays"/>
    <n v="1.25"/>
    <n v="10"/>
    <x v="8"/>
    <s v="plays"/>
  </r>
  <r>
    <x v="0"/>
    <x v="0"/>
    <s v="USD"/>
    <n v="1421350140"/>
    <n v="1418761759"/>
    <b v="0"/>
    <n v="8"/>
    <b v="0"/>
    <s v="technology/web"/>
    <n v="1.2513513513513512"/>
    <n v="57.875"/>
    <x v="1"/>
    <s v="web"/>
  </r>
  <r>
    <x v="1"/>
    <x v="0"/>
    <s v="USD"/>
    <n v="1352610040"/>
    <n v="1349150440"/>
    <b v="0"/>
    <n v="5"/>
    <b v="0"/>
    <s v="music/jazz"/>
    <n v="1.2857142857142856"/>
    <n v="9"/>
    <x v="3"/>
    <s v="jazz"/>
  </r>
  <r>
    <x v="1"/>
    <x v="0"/>
    <s v="USD"/>
    <n v="1456189076"/>
    <n v="1454979476"/>
    <b v="0"/>
    <n v="10"/>
    <b v="0"/>
    <s v="technology/wearables"/>
    <n v="1.2933333333333332"/>
    <n v="19.399999999999999"/>
    <x v="1"/>
    <s v="wearables"/>
  </r>
  <r>
    <x v="1"/>
    <x v="0"/>
    <s v="USD"/>
    <n v="1293082524"/>
    <n v="1290490524"/>
    <b v="0"/>
    <n v="2"/>
    <b v="0"/>
    <s v="music/jazz"/>
    <n v="1.3"/>
    <n v="32.5"/>
    <x v="3"/>
    <s v="jazz"/>
  </r>
  <r>
    <x v="1"/>
    <x v="0"/>
    <s v="USD"/>
    <n v="1417145297"/>
    <n v="1414549697"/>
    <b v="0"/>
    <n v="8"/>
    <b v="0"/>
    <s v="technology/wearables"/>
    <n v="1.3"/>
    <n v="8.125"/>
    <x v="1"/>
    <s v="wearables"/>
  </r>
  <r>
    <x v="1"/>
    <x v="0"/>
    <s v="USD"/>
    <n v="1424070823"/>
    <n v="1421478823"/>
    <b v="0"/>
    <n v="2"/>
    <b v="0"/>
    <s v="theater/plays"/>
    <n v="1.3"/>
    <n v="13"/>
    <x v="8"/>
    <s v="plays"/>
  </r>
  <r>
    <x v="0"/>
    <x v="8"/>
    <s v="SEK"/>
    <n v="1482515937"/>
    <n v="1479923937"/>
    <b v="0"/>
    <n v="7"/>
    <b v="0"/>
    <s v="technology/wearables"/>
    <n v="1.3028138528138529"/>
    <n v="859.85714285714289"/>
    <x v="1"/>
    <s v="wearables"/>
  </r>
  <r>
    <x v="1"/>
    <x v="0"/>
    <s v="USD"/>
    <n v="1408134034"/>
    <n v="1405542034"/>
    <b v="0"/>
    <n v="4"/>
    <b v="0"/>
    <s v="technology/wearables"/>
    <n v="1.325"/>
    <n v="26.5"/>
    <x v="1"/>
    <s v="wearables"/>
  </r>
  <r>
    <x v="1"/>
    <x v="1"/>
    <s v="GBP"/>
    <n v="1412770578"/>
    <n v="1410178578"/>
    <b v="0"/>
    <n v="26"/>
    <b v="0"/>
    <s v="technology/gadgets"/>
    <n v="1.3270833333333334"/>
    <n v="24.5"/>
    <x v="1"/>
    <s v="gadgets"/>
  </r>
  <r>
    <x v="1"/>
    <x v="0"/>
    <s v="USD"/>
    <n v="1456851914"/>
    <n v="1454259914"/>
    <b v="0"/>
    <n v="8"/>
    <b v="0"/>
    <s v="film &amp; video/animation"/>
    <n v="1.3299999999999998"/>
    <n v="16.625"/>
    <x v="0"/>
    <s v="animation"/>
  </r>
  <r>
    <x v="1"/>
    <x v="0"/>
    <s v="USD"/>
    <n v="1318806541"/>
    <n v="1316214541"/>
    <b v="0"/>
    <n v="1"/>
    <b v="0"/>
    <s v="games/video games"/>
    <n v="1.3333333333333335"/>
    <n v="10"/>
    <x v="5"/>
    <s v="video games"/>
  </r>
  <r>
    <x v="1"/>
    <x v="3"/>
    <s v="AUD"/>
    <n v="1417127040"/>
    <n v="1414531440"/>
    <b v="1"/>
    <n v="2"/>
    <b v="0"/>
    <s v="photography/photobooks"/>
    <n v="1.3333333333333335"/>
    <n v="20"/>
    <x v="7"/>
    <s v="photobooks"/>
  </r>
  <r>
    <x v="1"/>
    <x v="0"/>
    <s v="USD"/>
    <n v="1413832985"/>
    <n v="1408648985"/>
    <b v="0"/>
    <n v="2"/>
    <b v="0"/>
    <s v="theater/plays"/>
    <n v="1.3333333333333335"/>
    <n v="20"/>
    <x v="8"/>
    <s v="plays"/>
  </r>
  <r>
    <x v="0"/>
    <x v="0"/>
    <s v="USD"/>
    <n v="1461622616"/>
    <n v="1456442216"/>
    <b v="0"/>
    <n v="14"/>
    <b v="0"/>
    <s v="technology/web"/>
    <n v="1.34"/>
    <n v="47.857142857142854"/>
    <x v="1"/>
    <s v="web"/>
  </r>
  <r>
    <x v="1"/>
    <x v="6"/>
    <s v="EUR"/>
    <n v="1456016576"/>
    <n v="1450832576"/>
    <b v="0"/>
    <n v="7"/>
    <b v="0"/>
    <s v="technology/wearables"/>
    <n v="1.365"/>
    <n v="39"/>
    <x v="1"/>
    <s v="wearables"/>
  </r>
  <r>
    <x v="1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x v="0"/>
    <x v="0"/>
    <s v="USD"/>
    <n v="1471435554"/>
    <n v="1468843554"/>
    <b v="0"/>
    <n v="34"/>
    <b v="0"/>
    <s v="technology/wearables"/>
    <n v="1.3668"/>
    <n v="100.5"/>
    <x v="1"/>
    <s v="wearables"/>
  </r>
  <r>
    <x v="1"/>
    <x v="0"/>
    <s v="USD"/>
    <n v="1334097387"/>
    <n v="1328916987"/>
    <b v="0"/>
    <n v="5"/>
    <b v="0"/>
    <s v="film &amp; video/animation"/>
    <n v="1.3673469387755102"/>
    <n v="67"/>
    <x v="0"/>
    <s v="animation"/>
  </r>
  <r>
    <x v="0"/>
    <x v="7"/>
    <s v="CAD"/>
    <n v="1464460329"/>
    <n v="1461954729"/>
    <b v="0"/>
    <n v="9"/>
    <b v="0"/>
    <s v="technology/web"/>
    <n v="1.38"/>
    <n v="76.666666666666671"/>
    <x v="1"/>
    <s v="web"/>
  </r>
  <r>
    <x v="1"/>
    <x v="1"/>
    <s v="GBP"/>
    <n v="1414795542"/>
    <n v="1412203542"/>
    <b v="1"/>
    <n v="4"/>
    <b v="0"/>
    <s v="photography/photobooks"/>
    <n v="1.3818181818181818"/>
    <n v="19"/>
    <x v="7"/>
    <s v="photobooks"/>
  </r>
  <r>
    <x v="0"/>
    <x v="7"/>
    <s v="CAD"/>
    <n v="1419626139"/>
    <n v="1417034139"/>
    <b v="0"/>
    <n v="6"/>
    <b v="0"/>
    <s v="technology/web"/>
    <n v="1.4000000000000001"/>
    <n v="23.333333333333332"/>
    <x v="1"/>
    <s v="web"/>
  </r>
  <r>
    <x v="0"/>
    <x v="0"/>
    <s v="USD"/>
    <n v="1474766189"/>
    <n v="1471310189"/>
    <b v="0"/>
    <n v="4"/>
    <b v="0"/>
    <s v="journalism/audio"/>
    <n v="1.4133333333333333"/>
    <n v="53"/>
    <x v="4"/>
    <s v="audio"/>
  </r>
  <r>
    <x v="0"/>
    <x v="1"/>
    <s v="GBP"/>
    <n v="1394815751"/>
    <n v="1389635351"/>
    <b v="0"/>
    <n v="2"/>
    <b v="0"/>
    <s v="publishing/art books"/>
    <n v="1.4166666666666665"/>
    <n v="42.5"/>
    <x v="2"/>
    <s v="art books"/>
  </r>
  <r>
    <x v="1"/>
    <x v="0"/>
    <s v="USD"/>
    <n v="1438734833"/>
    <n v="1436142833"/>
    <b v="0"/>
    <n v="27"/>
    <b v="0"/>
    <s v="games/video games"/>
    <n v="1.4200000000000002"/>
    <n v="31.555555555555557"/>
    <x v="5"/>
    <s v="video games"/>
  </r>
  <r>
    <x v="1"/>
    <x v="1"/>
    <s v="GBP"/>
    <n v="1403886084"/>
    <n v="1401294084"/>
    <b v="0"/>
    <n v="9"/>
    <b v="0"/>
    <s v="theater/plays"/>
    <n v="1.4210526315789473"/>
    <n v="15"/>
    <x v="8"/>
    <s v="plays"/>
  </r>
  <r>
    <x v="1"/>
    <x v="0"/>
    <s v="USD"/>
    <n v="1454054429"/>
    <n v="1451462429"/>
    <b v="0"/>
    <n v="2"/>
    <b v="0"/>
    <s v="music/jazz"/>
    <n v="1.4285714285714286"/>
    <n v="25"/>
    <x v="3"/>
    <s v="jazz"/>
  </r>
  <r>
    <x v="1"/>
    <x v="13"/>
    <s v="NOK"/>
    <n v="1486313040"/>
    <n v="1483131966"/>
    <b v="0"/>
    <n v="4"/>
    <b v="0"/>
    <s v="food/food trucks"/>
    <n v="1.4321428571428572"/>
    <n v="501.25"/>
    <x v="6"/>
    <s v="food trucks"/>
  </r>
  <r>
    <x v="0"/>
    <x v="7"/>
    <s v="CAD"/>
    <n v="1439533019"/>
    <n v="1436941019"/>
    <b v="0"/>
    <n v="3"/>
    <b v="0"/>
    <s v="technology/space exploration"/>
    <n v="1.44"/>
    <n v="12"/>
    <x v="1"/>
    <s v="space exploration"/>
  </r>
  <r>
    <x v="1"/>
    <x v="0"/>
    <s v="USD"/>
    <n v="1469213732"/>
    <n v="1466621732"/>
    <b v="0"/>
    <n v="6"/>
    <b v="0"/>
    <s v="theater/plays"/>
    <n v="1.4500000000000002"/>
    <n v="217.5"/>
    <x v="8"/>
    <s v="plays"/>
  </r>
  <r>
    <x v="1"/>
    <x v="0"/>
    <s v="USD"/>
    <n v="1372622280"/>
    <n v="1369246738"/>
    <b v="0"/>
    <n v="2"/>
    <b v="0"/>
    <s v="music/jazz"/>
    <n v="1.4545454545454546"/>
    <n v="20"/>
    <x v="3"/>
    <s v="jazz"/>
  </r>
  <r>
    <x v="1"/>
    <x v="0"/>
    <s v="USD"/>
    <n v="1419539223"/>
    <n v="1416947223"/>
    <b v="0"/>
    <n v="5"/>
    <b v="0"/>
    <s v="technology/web"/>
    <n v="1.4583333333333333"/>
    <n v="35"/>
    <x v="1"/>
    <s v="web"/>
  </r>
  <r>
    <x v="1"/>
    <x v="0"/>
    <s v="USD"/>
    <n v="1407691248"/>
    <n v="1405099248"/>
    <b v="0"/>
    <n v="5"/>
    <b v="0"/>
    <s v="theater/musical"/>
    <n v="1.4642857142857144"/>
    <n v="205"/>
    <x v="8"/>
    <s v="musical"/>
  </r>
  <r>
    <x v="1"/>
    <x v="7"/>
    <s v="CAD"/>
    <n v="1423333581"/>
    <n v="1420741581"/>
    <b v="0"/>
    <n v="24"/>
    <b v="0"/>
    <s v="technology/wearables"/>
    <n v="1.4710000000000001"/>
    <n v="61.291666666666664"/>
    <x v="1"/>
    <s v="wearables"/>
  </r>
  <r>
    <x v="1"/>
    <x v="0"/>
    <s v="USD"/>
    <n v="1420413960"/>
    <n v="1417651630"/>
    <b v="0"/>
    <n v="9"/>
    <b v="0"/>
    <s v="theater/plays"/>
    <n v="1.4749999999999999"/>
    <n v="13.111111111111111"/>
    <x v="8"/>
    <s v="plays"/>
  </r>
  <r>
    <x v="1"/>
    <x v="0"/>
    <s v="USD"/>
    <n v="1428097450"/>
    <n v="1425509050"/>
    <b v="0"/>
    <n v="2"/>
    <b v="0"/>
    <s v="theater/plays"/>
    <n v="1.4814814814814816"/>
    <n v="100"/>
    <x v="8"/>
    <s v="plays"/>
  </r>
  <r>
    <x v="0"/>
    <x v="0"/>
    <s v="USD"/>
    <n v="1472135676"/>
    <n v="1469543676"/>
    <b v="0"/>
    <n v="1"/>
    <b v="0"/>
    <s v="technology/web"/>
    <n v="1.5"/>
    <n v="15"/>
    <x v="1"/>
    <s v="web"/>
  </r>
  <r>
    <x v="1"/>
    <x v="0"/>
    <s v="USD"/>
    <n v="1451852256"/>
    <n v="1449260256"/>
    <b v="0"/>
    <n v="4"/>
    <b v="0"/>
    <s v="theater/plays"/>
    <n v="1.5"/>
    <n v="11.25"/>
    <x v="8"/>
    <s v="plays"/>
  </r>
  <r>
    <x v="1"/>
    <x v="0"/>
    <s v="USD"/>
    <n v="1417795480"/>
    <n v="1412607880"/>
    <b v="0"/>
    <n v="3"/>
    <b v="0"/>
    <s v="food/food trucks"/>
    <n v="1.51"/>
    <n v="50.333333333333336"/>
    <x v="6"/>
    <s v="food trucks"/>
  </r>
  <r>
    <x v="0"/>
    <x v="0"/>
    <s v="USD"/>
    <n v="1410516000"/>
    <n v="1406824948"/>
    <b v="0"/>
    <n v="1"/>
    <b v="0"/>
    <s v="journalism/audio"/>
    <n v="1.5384615384615385"/>
    <n v="10"/>
    <x v="4"/>
    <s v="audio"/>
  </r>
  <r>
    <x v="1"/>
    <x v="0"/>
    <s v="USD"/>
    <n v="1409620222"/>
    <n v="1407892222"/>
    <b v="0"/>
    <n v="4"/>
    <b v="0"/>
    <s v="technology/gadgets"/>
    <n v="1.6"/>
    <n v="2"/>
    <x v="1"/>
    <s v="gadgets"/>
  </r>
  <r>
    <x v="1"/>
    <x v="0"/>
    <s v="USD"/>
    <n v="1303628340"/>
    <n v="1300328399"/>
    <b v="0"/>
    <n v="3"/>
    <b v="0"/>
    <s v="games/video games"/>
    <n v="1.6"/>
    <n v="5.333333333333333"/>
    <x v="5"/>
    <s v="video games"/>
  </r>
  <r>
    <x v="1"/>
    <x v="1"/>
    <s v="GBP"/>
    <n v="1437139080"/>
    <n v="1434552207"/>
    <b v="0"/>
    <n v="3"/>
    <b v="0"/>
    <s v="theater/plays"/>
    <n v="1.6"/>
    <n v="13.333333333333334"/>
    <x v="8"/>
    <s v="plays"/>
  </r>
  <r>
    <x v="1"/>
    <x v="0"/>
    <s v="USD"/>
    <n v="1466227190"/>
    <n v="1461043190"/>
    <b v="0"/>
    <n v="15"/>
    <b v="0"/>
    <s v="games/video games"/>
    <n v="1.6199999999999999"/>
    <n v="16.2"/>
    <x v="5"/>
    <s v="video games"/>
  </r>
  <r>
    <x v="1"/>
    <x v="0"/>
    <s v="USD"/>
    <n v="1406474820"/>
    <n v="1403902060"/>
    <b v="0"/>
    <n v="5"/>
    <b v="0"/>
    <s v="technology/wearables"/>
    <n v="1.625"/>
    <n v="13"/>
    <x v="1"/>
    <s v="wearables"/>
  </r>
  <r>
    <x v="1"/>
    <x v="0"/>
    <s v="USD"/>
    <n v="1410543495"/>
    <n v="1407865095"/>
    <b v="0"/>
    <n v="16"/>
    <b v="0"/>
    <s v="food/food trucks"/>
    <n v="1.6316666666666666"/>
    <n v="61.1875"/>
    <x v="6"/>
    <s v="food trucks"/>
  </r>
  <r>
    <x v="2"/>
    <x v="1"/>
    <s v="GBP"/>
    <n v="1489922339"/>
    <n v="1487333939"/>
    <b v="0"/>
    <n v="3"/>
    <b v="0"/>
    <s v="theater/plays"/>
    <n v="1.6363636363636365"/>
    <n v="15"/>
    <x v="8"/>
    <s v="plays"/>
  </r>
  <r>
    <x v="1"/>
    <x v="1"/>
    <s v="GBP"/>
    <n v="1424607285"/>
    <n v="1422447285"/>
    <b v="1"/>
    <n v="5"/>
    <b v="0"/>
    <s v="publishing/translations"/>
    <n v="1.6620689655172414"/>
    <n v="48.2"/>
    <x v="2"/>
    <s v="translations"/>
  </r>
  <r>
    <x v="1"/>
    <x v="0"/>
    <s v="USD"/>
    <n v="1412536412"/>
    <n v="1409944412"/>
    <b v="0"/>
    <n v="1"/>
    <b v="0"/>
    <s v="music/faith"/>
    <n v="1.6666666666666667"/>
    <n v="50"/>
    <x v="3"/>
    <s v="faith"/>
  </r>
  <r>
    <x v="1"/>
    <x v="1"/>
    <s v="GBP"/>
    <n v="1440801000"/>
    <n v="1437042490"/>
    <b v="0"/>
    <n v="2"/>
    <b v="0"/>
    <s v="theater/musical"/>
    <n v="1.6666666666666667"/>
    <n v="5"/>
    <x v="8"/>
    <s v="musical"/>
  </r>
  <r>
    <x v="1"/>
    <x v="0"/>
    <s v="USD"/>
    <n v="1416000600"/>
    <n v="1413318600"/>
    <b v="0"/>
    <n v="23"/>
    <b v="0"/>
    <s v="games/mobile games"/>
    <n v="1.6714285714285713"/>
    <n v="25.434782608695652"/>
    <x v="5"/>
    <s v="mobile games"/>
  </r>
  <r>
    <x v="1"/>
    <x v="0"/>
    <s v="USD"/>
    <n v="1323998795"/>
    <n v="1321406795"/>
    <b v="0"/>
    <n v="5"/>
    <b v="0"/>
    <s v="publishing/fiction"/>
    <n v="1.7000000000000002"/>
    <n v="34"/>
    <x v="2"/>
    <s v="fiction"/>
  </r>
  <r>
    <x v="1"/>
    <x v="10"/>
    <s v="EUR"/>
    <n v="1443040464"/>
    <n v="1440448464"/>
    <b v="0"/>
    <n v="2"/>
    <b v="0"/>
    <s v="photography/places"/>
    <n v="1.7000000000000002"/>
    <n v="510"/>
    <x v="7"/>
    <s v="places"/>
  </r>
  <r>
    <x v="1"/>
    <x v="0"/>
    <s v="USD"/>
    <n v="1379164040"/>
    <n v="1376399240"/>
    <b v="0"/>
    <n v="24"/>
    <b v="0"/>
    <s v="games/video games"/>
    <n v="1.7098591549295776"/>
    <n v="25.291666666666668"/>
    <x v="5"/>
    <s v="video games"/>
  </r>
  <r>
    <x v="1"/>
    <x v="0"/>
    <s v="USD"/>
    <n v="1430081759"/>
    <n v="1424901359"/>
    <b v="0"/>
    <n v="17"/>
    <b v="0"/>
    <s v="technology/wearables"/>
    <n v="1.722"/>
    <n v="50.647058823529413"/>
    <x v="1"/>
    <s v="wearables"/>
  </r>
  <r>
    <x v="1"/>
    <x v="0"/>
    <s v="USD"/>
    <n v="1483048900"/>
    <n v="1480456900"/>
    <b v="0"/>
    <n v="4"/>
    <b v="0"/>
    <s v="technology/gadgets"/>
    <n v="1.7319999999999998"/>
    <n v="108.25"/>
    <x v="1"/>
    <s v="gadgets"/>
  </r>
  <r>
    <x v="1"/>
    <x v="0"/>
    <s v="USD"/>
    <n v="1367097391"/>
    <n v="1364505391"/>
    <b v="0"/>
    <n v="3"/>
    <b v="0"/>
    <s v="games/video games"/>
    <n v="1.7333333333333332"/>
    <n v="34.666666666666664"/>
    <x v="5"/>
    <s v="video games"/>
  </r>
  <r>
    <x v="1"/>
    <x v="0"/>
    <s v="USD"/>
    <n v="1457901924"/>
    <n v="1452721524"/>
    <b v="0"/>
    <n v="2"/>
    <b v="0"/>
    <s v="food/food trucks"/>
    <n v="1.7333333333333332"/>
    <n v="13"/>
    <x v="6"/>
    <s v="food trucks"/>
  </r>
  <r>
    <x v="1"/>
    <x v="1"/>
    <s v="GBP"/>
    <n v="1415740408"/>
    <n v="1414008808"/>
    <b v="1"/>
    <n v="6"/>
    <b v="0"/>
    <s v="photography/photobooks"/>
    <n v="1.7457500000000001"/>
    <n v="11.638333333333334"/>
    <x v="7"/>
    <s v="photobooks"/>
  </r>
  <r>
    <x v="1"/>
    <x v="0"/>
    <s v="USD"/>
    <n v="1408526477"/>
    <n v="1407057677"/>
    <b v="0"/>
    <n v="4"/>
    <b v="0"/>
    <s v="food/restaurants"/>
    <n v="1.7500000000000002"/>
    <n v="52.5"/>
    <x v="6"/>
    <s v="restaurants"/>
  </r>
  <r>
    <x v="1"/>
    <x v="3"/>
    <s v="AUD"/>
    <n v="1444984904"/>
    <n v="1439800904"/>
    <b v="0"/>
    <n v="1"/>
    <b v="0"/>
    <s v="theater/plays"/>
    <n v="1.7500000000000002"/>
    <n v="35"/>
    <x v="8"/>
    <s v="plays"/>
  </r>
  <r>
    <x v="0"/>
    <x v="0"/>
    <s v="USD"/>
    <n v="1430517600"/>
    <n v="1426538129"/>
    <b v="0"/>
    <n v="2"/>
    <b v="0"/>
    <s v="theater/musical"/>
    <n v="1.7500000000000002"/>
    <n v="17.5"/>
    <x v="8"/>
    <s v="musical"/>
  </r>
  <r>
    <x v="1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x v="1"/>
    <x v="1"/>
    <s v="GBP"/>
    <n v="1453075200"/>
    <n v="1450628773"/>
    <b v="0"/>
    <n v="3"/>
    <b v="0"/>
    <s v="theater/plays"/>
    <n v="1.7999999999999998"/>
    <n v="30"/>
    <x v="8"/>
    <s v="plays"/>
  </r>
  <r>
    <x v="0"/>
    <x v="0"/>
    <s v="USD"/>
    <n v="1428704848"/>
    <n v="1426112848"/>
    <b v="0"/>
    <n v="7"/>
    <b v="0"/>
    <s v="technology/web"/>
    <n v="1.8193398957730169"/>
    <n v="224.42857142857142"/>
    <x v="1"/>
    <s v="web"/>
  </r>
  <r>
    <x v="1"/>
    <x v="1"/>
    <s v="GBP"/>
    <n v="1427659200"/>
    <n v="1425678057"/>
    <b v="0"/>
    <n v="6"/>
    <b v="0"/>
    <s v="theater/plays"/>
    <n v="1.8333333333333333"/>
    <n v="18.333333333333332"/>
    <x v="8"/>
    <s v="plays"/>
  </r>
  <r>
    <x v="1"/>
    <x v="0"/>
    <s v="USD"/>
    <n v="1439931675"/>
    <n v="1437339675"/>
    <b v="0"/>
    <n v="6"/>
    <b v="0"/>
    <s v="food/food trucks"/>
    <n v="1.8399999999999999"/>
    <n v="76.666666666666671"/>
    <x v="6"/>
    <s v="food trucks"/>
  </r>
  <r>
    <x v="1"/>
    <x v="0"/>
    <s v="USD"/>
    <n v="1411779761"/>
    <n v="1409187761"/>
    <b v="0"/>
    <n v="4"/>
    <b v="0"/>
    <s v="theater/plays"/>
    <n v="1.8399999999999999"/>
    <n v="5.75"/>
    <x v="8"/>
    <s v="plays"/>
  </r>
  <r>
    <x v="0"/>
    <x v="0"/>
    <s v="USD"/>
    <n v="1427498172"/>
    <n v="1422317772"/>
    <b v="0"/>
    <n v="3"/>
    <b v="0"/>
    <s v="theater/spaces"/>
    <n v="1.8666666666666669"/>
    <n v="93.333333333333329"/>
    <x v="8"/>
    <s v="spaces"/>
  </r>
  <r>
    <x v="0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x v="0"/>
    <x v="0"/>
    <s v="USD"/>
    <n v="1450380009"/>
    <n v="1447960809"/>
    <b v="0"/>
    <n v="17"/>
    <b v="0"/>
    <s v="technology/space exploration"/>
    <n v="1.8689285714285715"/>
    <n v="307.8235294117647"/>
    <x v="1"/>
    <s v="space exploration"/>
  </r>
  <r>
    <x v="1"/>
    <x v="0"/>
    <s v="USD"/>
    <n v="1409787378"/>
    <n v="1405899378"/>
    <b v="0"/>
    <n v="3"/>
    <b v="0"/>
    <s v="publishing/fiction"/>
    <n v="1.9"/>
    <n v="19"/>
    <x v="2"/>
    <s v="fiction"/>
  </r>
  <r>
    <x v="1"/>
    <x v="0"/>
    <s v="USD"/>
    <n v="1403312703"/>
    <n v="1400720703"/>
    <b v="0"/>
    <n v="6"/>
    <b v="0"/>
    <s v="theater/plays"/>
    <n v="1.9"/>
    <n v="15.833333333333334"/>
    <x v="8"/>
    <s v="plays"/>
  </r>
  <r>
    <x v="1"/>
    <x v="0"/>
    <s v="USD"/>
    <n v="1473444048"/>
    <n v="1470852048"/>
    <b v="0"/>
    <n v="5"/>
    <b v="0"/>
    <s v="technology/wearables"/>
    <n v="1.9066666666666665"/>
    <n v="57.2"/>
    <x v="1"/>
    <s v="wearables"/>
  </r>
  <r>
    <x v="1"/>
    <x v="3"/>
    <s v="AUD"/>
    <n v="1439515497"/>
    <n v="1435627497"/>
    <b v="0"/>
    <n v="18"/>
    <b v="0"/>
    <s v="technology/wearables"/>
    <n v="1.9259999999999999"/>
    <n v="160.5"/>
    <x v="1"/>
    <s v="wearables"/>
  </r>
  <r>
    <x v="1"/>
    <x v="0"/>
    <s v="USD"/>
    <n v="1479392133"/>
    <n v="1476710133"/>
    <b v="0"/>
    <n v="7"/>
    <b v="0"/>
    <s v="technology/wearables"/>
    <n v="1.9416666666666664"/>
    <n v="33.285714285714285"/>
    <x v="1"/>
    <s v="wearables"/>
  </r>
  <r>
    <x v="1"/>
    <x v="0"/>
    <s v="USD"/>
    <n v="1488517200"/>
    <n v="1485909937"/>
    <b v="0"/>
    <n v="1"/>
    <b v="0"/>
    <s v="theater/plays"/>
    <n v="1.9666666666666666"/>
    <n v="59"/>
    <x v="8"/>
    <s v="plays"/>
  </r>
  <r>
    <x v="1"/>
    <x v="0"/>
    <s v="USD"/>
    <n v="1427485395"/>
    <n v="1423600995"/>
    <b v="1"/>
    <n v="15"/>
    <b v="0"/>
    <s v="photography/photobooks"/>
    <n v="1.9900000000000002"/>
    <n v="66.333333333333329"/>
    <x v="7"/>
    <s v="photobooks"/>
  </r>
  <r>
    <x v="1"/>
    <x v="0"/>
    <s v="USD"/>
    <n v="1431702289"/>
    <n v="1426518289"/>
    <b v="0"/>
    <n v="1"/>
    <b v="0"/>
    <s v="film &amp; video/drama"/>
    <n v="2"/>
    <n v="100"/>
    <x v="0"/>
    <s v="drama"/>
  </r>
  <r>
    <x v="0"/>
    <x v="0"/>
    <s v="USD"/>
    <n v="1431198562"/>
    <n v="1426014562"/>
    <b v="0"/>
    <n v="1"/>
    <b v="0"/>
    <s v="technology/web"/>
    <n v="2"/>
    <n v="100"/>
    <x v="1"/>
    <s v="web"/>
  </r>
  <r>
    <x v="1"/>
    <x v="1"/>
    <s v="GBP"/>
    <n v="1427992582"/>
    <n v="1425404182"/>
    <b v="0"/>
    <n v="2"/>
    <b v="0"/>
    <s v="games/video games"/>
    <n v="2"/>
    <n v="1"/>
    <x v="5"/>
    <s v="video games"/>
  </r>
  <r>
    <x v="1"/>
    <x v="0"/>
    <s v="USD"/>
    <n v="1313078518"/>
    <n v="1310486518"/>
    <b v="0"/>
    <n v="4"/>
    <b v="0"/>
    <s v="publishing/children's books"/>
    <n v="2"/>
    <n v="25"/>
    <x v="2"/>
    <s v="children's books"/>
  </r>
  <r>
    <x v="1"/>
    <x v="0"/>
    <s v="USD"/>
    <n v="1409980144"/>
    <n v="1407388144"/>
    <b v="0"/>
    <n v="4"/>
    <b v="0"/>
    <s v="theater/plays"/>
    <n v="2"/>
    <n v="25"/>
    <x v="8"/>
    <s v="plays"/>
  </r>
  <r>
    <x v="1"/>
    <x v="1"/>
    <s v="GBP"/>
    <n v="1432328400"/>
    <n v="1430734844"/>
    <b v="0"/>
    <n v="1"/>
    <b v="0"/>
    <s v="theater/plays"/>
    <n v="2"/>
    <n v="10"/>
    <x v="8"/>
    <s v="plays"/>
  </r>
  <r>
    <x v="1"/>
    <x v="0"/>
    <s v="USD"/>
    <n v="1447542000"/>
    <n v="1446179553"/>
    <b v="0"/>
    <n v="2"/>
    <b v="0"/>
    <s v="theater/plays"/>
    <n v="2"/>
    <n v="1.5"/>
    <x v="8"/>
    <s v="plays"/>
  </r>
  <r>
    <x v="1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x v="1"/>
    <x v="14"/>
    <s v="CHF"/>
    <n v="1469473200"/>
    <n v="1467061303"/>
    <b v="0"/>
    <n v="6"/>
    <b v="0"/>
    <s v="photography/photobooks"/>
    <n v="2.036"/>
    <n v="84.833333333333329"/>
    <x v="7"/>
    <s v="photobooks"/>
  </r>
  <r>
    <x v="1"/>
    <x v="0"/>
    <s v="USD"/>
    <n v="1358361197"/>
    <n v="1353177197"/>
    <b v="0"/>
    <n v="2"/>
    <b v="0"/>
    <s v="music/jazz"/>
    <n v="2.0454545454545454"/>
    <n v="22.5"/>
    <x v="3"/>
    <s v="jazz"/>
  </r>
  <r>
    <x v="1"/>
    <x v="0"/>
    <s v="USD"/>
    <n v="1411596001"/>
    <n v="1409608801"/>
    <b v="0"/>
    <n v="4"/>
    <b v="0"/>
    <s v="theater/plays"/>
    <n v="2.0500000000000003"/>
    <n v="10.25"/>
    <x v="8"/>
    <s v="plays"/>
  </r>
  <r>
    <x v="0"/>
    <x v="0"/>
    <s v="USD"/>
    <n v="1489172435"/>
    <n v="1486580435"/>
    <b v="1"/>
    <n v="52"/>
    <b v="0"/>
    <s v="technology/space exploration"/>
    <n v="2.0529999999999999"/>
    <n v="39.480769230769234"/>
    <x v="1"/>
    <s v="space exploration"/>
  </r>
  <r>
    <x v="1"/>
    <x v="0"/>
    <s v="USD"/>
    <n v="1447032093"/>
    <n v="1441844493"/>
    <b v="0"/>
    <n v="8"/>
    <b v="0"/>
    <s v="technology/wearables"/>
    <n v="2.0549999999999997"/>
    <n v="51.375"/>
    <x v="1"/>
    <s v="wearables"/>
  </r>
  <r>
    <x v="1"/>
    <x v="0"/>
    <s v="USD"/>
    <n v="1406743396"/>
    <n v="1404151396"/>
    <b v="0"/>
    <n v="4"/>
    <b v="0"/>
    <s v="photography/photobooks"/>
    <n v="2.083333333333333"/>
    <n v="6.25"/>
    <x v="7"/>
    <s v="photobooks"/>
  </r>
  <r>
    <x v="1"/>
    <x v="7"/>
    <s v="CAD"/>
    <n v="1383430145"/>
    <n v="1380838145"/>
    <b v="0"/>
    <n v="6"/>
    <b v="0"/>
    <s v="publishing/fiction"/>
    <n v="2.1"/>
    <n v="17.5"/>
    <x v="2"/>
    <s v="fiction"/>
  </r>
  <r>
    <x v="1"/>
    <x v="1"/>
    <s v="GBP"/>
    <n v="1435934795"/>
    <n v="1430750795"/>
    <b v="0"/>
    <n v="4"/>
    <b v="0"/>
    <s v="theater/plays"/>
    <n v="2.1"/>
    <n v="15.75"/>
    <x v="8"/>
    <s v="plays"/>
  </r>
  <r>
    <x v="1"/>
    <x v="0"/>
    <s v="USD"/>
    <n v="1443711774"/>
    <n v="1441119774"/>
    <b v="1"/>
    <n v="12"/>
    <b v="0"/>
    <s v="theater/plays"/>
    <n v="2.105"/>
    <n v="70.166666666666671"/>
    <x v="8"/>
    <s v="plays"/>
  </r>
  <r>
    <x v="1"/>
    <x v="0"/>
    <s v="USD"/>
    <n v="1391427692"/>
    <n v="1388835692"/>
    <b v="0"/>
    <n v="99"/>
    <b v="0"/>
    <s v="games/video games"/>
    <n v="2.1129899999999995"/>
    <n v="21.34333333333333"/>
    <x v="5"/>
    <s v="video games"/>
  </r>
  <r>
    <x v="1"/>
    <x v="0"/>
    <s v="USD"/>
    <n v="1448204621"/>
    <n v="1445609021"/>
    <b v="0"/>
    <n v="1"/>
    <b v="0"/>
    <s v="publishing/children's books"/>
    <n v="2.12"/>
    <n v="53"/>
    <x v="2"/>
    <s v="children's books"/>
  </r>
  <r>
    <x v="1"/>
    <x v="0"/>
    <s v="USD"/>
    <n v="1440813413"/>
    <n v="1439517413"/>
    <b v="0"/>
    <n v="4"/>
    <b v="0"/>
    <s v="theater/plays"/>
    <n v="2.1333333333333333"/>
    <n v="8"/>
    <x v="8"/>
    <s v="plays"/>
  </r>
  <r>
    <x v="1"/>
    <x v="6"/>
    <s v="EUR"/>
    <n v="1448902800"/>
    <n v="1445369727"/>
    <b v="0"/>
    <n v="2"/>
    <b v="0"/>
    <s v="theater/musical"/>
    <n v="2.1428571428571428"/>
    <n v="7.5"/>
    <x v="8"/>
    <s v="musical"/>
  </r>
  <r>
    <x v="0"/>
    <x v="0"/>
    <s v="USD"/>
    <n v="1412536573"/>
    <n v="1408648573"/>
    <b v="0"/>
    <n v="58"/>
    <b v="0"/>
    <s v="theater/spaces"/>
    <n v="2.1919999999999997"/>
    <n v="18.896551724137932"/>
    <x v="8"/>
    <s v="spaces"/>
  </r>
  <r>
    <x v="1"/>
    <x v="0"/>
    <s v="USD"/>
    <n v="1416614523"/>
    <n v="1414018923"/>
    <b v="0"/>
    <n v="6"/>
    <b v="0"/>
    <s v="music/jazz"/>
    <n v="2.1999999999999997"/>
    <n v="55"/>
    <x v="3"/>
    <s v="jazz"/>
  </r>
  <r>
    <x v="1"/>
    <x v="0"/>
    <s v="USD"/>
    <n v="1420938000"/>
    <n v="1418862743"/>
    <b v="0"/>
    <n v="4"/>
    <b v="0"/>
    <s v="theater/plays"/>
    <n v="2.1999999999999997"/>
    <n v="27.5"/>
    <x v="8"/>
    <s v="plays"/>
  </r>
  <r>
    <x v="0"/>
    <x v="0"/>
    <s v="USD"/>
    <n v="1489537560"/>
    <n v="1484357160"/>
    <b v="0"/>
    <n v="6"/>
    <b v="0"/>
    <s v="technology/wearables"/>
    <n v="2.2157147647256061"/>
    <n v="3304"/>
    <x v="1"/>
    <s v="wearables"/>
  </r>
  <r>
    <x v="1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x v="0"/>
    <x v="0"/>
    <s v="USD"/>
    <n v="1442457112"/>
    <n v="1439865112"/>
    <b v="0"/>
    <n v="2"/>
    <b v="0"/>
    <s v="food/food trucks"/>
    <n v="2.2307692307692308"/>
    <n v="72.5"/>
    <x v="6"/>
    <s v="food trucks"/>
  </r>
  <r>
    <x v="1"/>
    <x v="0"/>
    <s v="USD"/>
    <n v="1434827173"/>
    <n v="1430939173"/>
    <b v="0"/>
    <n v="3"/>
    <b v="0"/>
    <s v="publishing/fiction"/>
    <n v="2.2388059701492535"/>
    <n v="50"/>
    <x v="2"/>
    <s v="fiction"/>
  </r>
  <r>
    <x v="1"/>
    <x v="0"/>
    <s v="USD"/>
    <n v="1474067404"/>
    <n v="1471475404"/>
    <b v="0"/>
    <n v="2"/>
    <b v="0"/>
    <s v="music/jazz"/>
    <n v="2.2444444444444445"/>
    <n v="50.5"/>
    <x v="3"/>
    <s v="jazz"/>
  </r>
  <r>
    <x v="1"/>
    <x v="1"/>
    <s v="GBP"/>
    <n v="1382017085"/>
    <n v="1379425085"/>
    <b v="0"/>
    <n v="5"/>
    <b v="0"/>
    <s v="film &amp; video/animation"/>
    <n v="2.25"/>
    <n v="9"/>
    <x v="0"/>
    <s v="animation"/>
  </r>
  <r>
    <x v="1"/>
    <x v="0"/>
    <s v="USD"/>
    <n v="1474228265"/>
    <n v="1471636265"/>
    <b v="0"/>
    <n v="14"/>
    <b v="0"/>
    <s v="theater/plays"/>
    <n v="2.2650000000000001"/>
    <n v="32.357142857142854"/>
    <x v="8"/>
    <s v="plays"/>
  </r>
  <r>
    <x v="1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x v="1"/>
    <x v="1"/>
    <s v="GBP"/>
    <n v="1459443385"/>
    <n v="1456854985"/>
    <b v="0"/>
    <n v="5"/>
    <b v="0"/>
    <s v="games/video games"/>
    <n v="2.2999999999999998"/>
    <n v="23"/>
    <x v="5"/>
    <s v="video games"/>
  </r>
  <r>
    <x v="1"/>
    <x v="1"/>
    <s v="GBP"/>
    <n v="1418469569"/>
    <n v="1414577969"/>
    <b v="0"/>
    <n v="3"/>
    <b v="0"/>
    <s v="photography/places"/>
    <n v="2.3076923076923079"/>
    <n v="25"/>
    <x v="7"/>
    <s v="places"/>
  </r>
  <r>
    <x v="1"/>
    <x v="0"/>
    <s v="USD"/>
    <n v="1486693145"/>
    <n v="1484101145"/>
    <b v="0"/>
    <n v="31"/>
    <b v="0"/>
    <s v="technology/wearables"/>
    <n v="2.3220000000000001"/>
    <n v="37.451612903225808"/>
    <x v="1"/>
    <s v="wearables"/>
  </r>
  <r>
    <x v="0"/>
    <x v="0"/>
    <s v="USD"/>
    <n v="1476458734"/>
    <n v="1472570734"/>
    <b v="0"/>
    <n v="15"/>
    <b v="0"/>
    <s v="technology/wearables"/>
    <n v="2.3306666666666667"/>
    <n v="116.53333333333333"/>
    <x v="1"/>
    <s v="wearables"/>
  </r>
  <r>
    <x v="1"/>
    <x v="0"/>
    <s v="USD"/>
    <n v="1417388340"/>
    <n v="1412835530"/>
    <b v="0"/>
    <n v="11"/>
    <b v="0"/>
    <s v="technology/wearables"/>
    <n v="2.3345000000000002"/>
    <n v="424.45454545454544"/>
    <x v="1"/>
    <s v="wearables"/>
  </r>
  <r>
    <x v="0"/>
    <x v="0"/>
    <s v="USD"/>
    <n v="1428069541"/>
    <n v="1425481141"/>
    <b v="0"/>
    <n v="4"/>
    <b v="0"/>
    <s v="film &amp; video/science fiction"/>
    <n v="2.375"/>
    <n v="47.5"/>
    <x v="0"/>
    <s v="science fiction"/>
  </r>
  <r>
    <x v="1"/>
    <x v="0"/>
    <s v="USD"/>
    <n v="1475918439"/>
    <n v="1473326439"/>
    <b v="0"/>
    <n v="1"/>
    <b v="0"/>
    <s v="theater/plays"/>
    <n v="2.3764705882352941"/>
    <n v="202"/>
    <x v="8"/>
    <s v="plays"/>
  </r>
  <r>
    <x v="1"/>
    <x v="0"/>
    <s v="USD"/>
    <n v="1378866867"/>
    <n v="1377570867"/>
    <b v="0"/>
    <n v="5"/>
    <b v="0"/>
    <s v="film &amp; video/animation"/>
    <n v="2.4"/>
    <n v="4.8"/>
    <x v="0"/>
    <s v="animation"/>
  </r>
  <r>
    <x v="1"/>
    <x v="3"/>
    <s v="AUD"/>
    <n v="1388928660"/>
    <n v="1386336660"/>
    <b v="0"/>
    <n v="6"/>
    <b v="0"/>
    <s v="publishing/fiction"/>
    <n v="2.4"/>
    <n v="60"/>
    <x v="2"/>
    <s v="fiction"/>
  </r>
  <r>
    <x v="1"/>
    <x v="1"/>
    <s v="GBP"/>
    <n v="1440272093"/>
    <n v="1435088093"/>
    <b v="0"/>
    <n v="4"/>
    <b v="0"/>
    <s v="theater/plays"/>
    <n v="2.4"/>
    <n v="15"/>
    <x v="8"/>
    <s v="plays"/>
  </r>
  <r>
    <x v="1"/>
    <x v="3"/>
    <s v="AUD"/>
    <n v="1396666779"/>
    <n v="1394078379"/>
    <b v="0"/>
    <n v="3"/>
    <b v="0"/>
    <s v="games/video games"/>
    <n v="2.4222222222222221"/>
    <n v="36.333333333333336"/>
    <x v="5"/>
    <s v="video games"/>
  </r>
  <r>
    <x v="0"/>
    <x v="0"/>
    <s v="USD"/>
    <n v="1483063435"/>
    <n v="1480471435"/>
    <b v="0"/>
    <n v="8"/>
    <b v="0"/>
    <s v="technology/wearables"/>
    <n v="2.4299999999999997"/>
    <n v="60.75"/>
    <x v="1"/>
    <s v="wearables"/>
  </r>
  <r>
    <x v="1"/>
    <x v="0"/>
    <s v="USD"/>
    <n v="1451491953"/>
    <n v="1448899953"/>
    <b v="0"/>
    <n v="6"/>
    <b v="0"/>
    <s v="food/food trucks"/>
    <n v="2.4340000000000002"/>
    <n v="202.83333333333334"/>
    <x v="6"/>
    <s v="food trucks"/>
  </r>
  <r>
    <x v="1"/>
    <x v="0"/>
    <s v="USD"/>
    <n v="1287975829"/>
    <n v="1284087829"/>
    <b v="0"/>
    <n v="7"/>
    <b v="0"/>
    <s v="music/indie rock"/>
    <n v="2.4375"/>
    <n v="27.857142857142858"/>
    <x v="3"/>
    <s v="indie rock"/>
  </r>
  <r>
    <x v="1"/>
    <x v="0"/>
    <s v="USD"/>
    <n v="1443561159"/>
    <n v="1440969159"/>
    <b v="0"/>
    <n v="9"/>
    <b v="0"/>
    <s v="theater/spaces"/>
    <n v="2.44"/>
    <n v="67.777777777777771"/>
    <x v="8"/>
    <s v="spaces"/>
  </r>
  <r>
    <x v="1"/>
    <x v="0"/>
    <s v="USD"/>
    <n v="1467481468"/>
    <n v="1464889468"/>
    <b v="0"/>
    <n v="3"/>
    <b v="0"/>
    <s v="theater/plays"/>
    <n v="2.4500000000000002"/>
    <n v="163.33333333333334"/>
    <x v="8"/>
    <s v="plays"/>
  </r>
  <r>
    <x v="0"/>
    <x v="7"/>
    <s v="CAD"/>
    <n v="1491019140"/>
    <n v="1487548802"/>
    <b v="0"/>
    <n v="3"/>
    <b v="0"/>
    <s v="publishing/art books"/>
    <n v="2.4777777777777779"/>
    <n v="74.333333333333329"/>
    <x v="2"/>
    <s v="art books"/>
  </r>
  <r>
    <x v="1"/>
    <x v="9"/>
    <s v="EUR"/>
    <n v="1487462340"/>
    <n v="1482958626"/>
    <b v="0"/>
    <n v="16"/>
    <b v="0"/>
    <s v="technology/wearables"/>
    <n v="2.484"/>
    <n v="155.25"/>
    <x v="1"/>
    <s v="wearables"/>
  </r>
  <r>
    <x v="1"/>
    <x v="0"/>
    <s v="USD"/>
    <n v="1452112717"/>
    <n v="1449520717"/>
    <b v="0"/>
    <n v="1"/>
    <b v="0"/>
    <s v="technology/web"/>
    <n v="2.5"/>
    <n v="200"/>
    <x v="1"/>
    <s v="web"/>
  </r>
  <r>
    <x v="1"/>
    <x v="6"/>
    <s v="EUR"/>
    <n v="1455417571"/>
    <n v="1452825571"/>
    <b v="0"/>
    <n v="10"/>
    <b v="0"/>
    <s v="games/video games"/>
    <n v="2.5"/>
    <n v="10"/>
    <x v="5"/>
    <s v="video games"/>
  </r>
  <r>
    <x v="0"/>
    <x v="0"/>
    <s v="USD"/>
    <n v="1307554261"/>
    <n v="1304962261"/>
    <b v="0"/>
    <n v="1"/>
    <b v="0"/>
    <s v="publishing/art books"/>
    <n v="2.5"/>
    <n v="100"/>
    <x v="2"/>
    <s v="art books"/>
  </r>
  <r>
    <x v="0"/>
    <x v="0"/>
    <s v="USD"/>
    <n v="1438662603"/>
    <n v="1436502603"/>
    <b v="0"/>
    <n v="2"/>
    <b v="0"/>
    <s v="technology/web"/>
    <n v="2.5"/>
    <n v="37.5"/>
    <x v="1"/>
    <s v="web"/>
  </r>
  <r>
    <x v="1"/>
    <x v="0"/>
    <s v="USD"/>
    <n v="1447965917"/>
    <n v="1445370317"/>
    <b v="0"/>
    <n v="2"/>
    <b v="0"/>
    <s v="theater/spaces"/>
    <n v="2.5"/>
    <n v="12.5"/>
    <x v="8"/>
    <s v="spaces"/>
  </r>
  <r>
    <x v="1"/>
    <x v="11"/>
    <s v="NZD"/>
    <n v="1441837879"/>
    <n v="1439245879"/>
    <b v="0"/>
    <n v="1"/>
    <b v="0"/>
    <s v="theater/spaces"/>
    <n v="2.5"/>
    <n v="200"/>
    <x v="8"/>
    <s v="spaces"/>
  </r>
  <r>
    <x v="1"/>
    <x v="0"/>
    <s v="USD"/>
    <n v="1427408271"/>
    <n v="1424819871"/>
    <b v="0"/>
    <n v="1"/>
    <b v="0"/>
    <s v="theater/plays"/>
    <n v="2.5"/>
    <n v="25"/>
    <x v="8"/>
    <s v="plays"/>
  </r>
  <r>
    <x v="1"/>
    <x v="7"/>
    <s v="CAD"/>
    <n v="1410836400"/>
    <n v="1408116152"/>
    <b v="0"/>
    <n v="7"/>
    <b v="0"/>
    <s v="theater/plays"/>
    <n v="2.5"/>
    <n v="35.714285714285715"/>
    <x v="8"/>
    <s v="plays"/>
  </r>
  <r>
    <x v="1"/>
    <x v="0"/>
    <s v="USD"/>
    <n v="1459483140"/>
    <n v="1458178044"/>
    <b v="0"/>
    <n v="4"/>
    <b v="0"/>
    <s v="theater/plays"/>
    <n v="2.5333333333333332"/>
    <n v="23.75"/>
    <x v="8"/>
    <s v="plays"/>
  </r>
  <r>
    <x v="1"/>
    <x v="7"/>
    <s v="CAD"/>
    <n v="1443379104"/>
    <n v="1440787104"/>
    <b v="0"/>
    <n v="7"/>
    <b v="0"/>
    <s v="food/restaurants"/>
    <n v="2.5545454545454547"/>
    <n v="40.142857142857146"/>
    <x v="6"/>
    <s v="restaurants"/>
  </r>
  <r>
    <x v="1"/>
    <x v="0"/>
    <s v="USD"/>
    <n v="1467132185"/>
    <n v="1461948185"/>
    <b v="0"/>
    <n v="24"/>
    <b v="0"/>
    <s v="technology/wearables"/>
    <n v="2.6069999999999998"/>
    <n v="108.625"/>
    <x v="1"/>
    <s v="wearables"/>
  </r>
  <r>
    <x v="1"/>
    <x v="6"/>
    <s v="EUR"/>
    <n v="1463232936"/>
    <n v="1461072936"/>
    <b v="0"/>
    <n v="18"/>
    <b v="0"/>
    <s v="games/video games"/>
    <n v="2.6076923076923078"/>
    <n v="37.666666666666664"/>
    <x v="5"/>
    <s v="video games"/>
  </r>
  <r>
    <x v="0"/>
    <x v="0"/>
    <s v="USD"/>
    <n v="1440318908"/>
    <n v="1436430908"/>
    <b v="0"/>
    <n v="8"/>
    <b v="0"/>
    <s v="technology/web"/>
    <n v="2.62"/>
    <n v="16.375"/>
    <x v="1"/>
    <s v="web"/>
  </r>
  <r>
    <x v="0"/>
    <x v="0"/>
    <s v="USD"/>
    <n v="1408827550"/>
    <n v="1406235550"/>
    <b v="0"/>
    <n v="8"/>
    <b v="0"/>
    <s v="journalism/audio"/>
    <n v="2.6599999999999997"/>
    <n v="33.25"/>
    <x v="4"/>
    <s v="audio"/>
  </r>
  <r>
    <x v="1"/>
    <x v="0"/>
    <s v="USD"/>
    <n v="1379363406"/>
    <n v="1375475406"/>
    <b v="0"/>
    <n v="83"/>
    <b v="0"/>
    <s v="games/video games"/>
    <n v="2.6660714285714282"/>
    <n v="17.987951807228917"/>
    <x v="5"/>
    <s v="video games"/>
  </r>
  <r>
    <x v="0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x v="1"/>
    <x v="0"/>
    <s v="USD"/>
    <n v="1287115200"/>
    <n v="1284567905"/>
    <b v="0"/>
    <n v="6"/>
    <b v="0"/>
    <s v="publishing/fiction"/>
    <n v="2.666666666666667"/>
    <n v="66.666666666666671"/>
    <x v="2"/>
    <s v="fiction"/>
  </r>
  <r>
    <x v="1"/>
    <x v="0"/>
    <s v="USD"/>
    <n v="1385590111"/>
    <n v="1382994511"/>
    <b v="0"/>
    <n v="5"/>
    <b v="0"/>
    <s v="music/jazz"/>
    <n v="2.666666666666667"/>
    <n v="32"/>
    <x v="3"/>
    <s v="jazz"/>
  </r>
  <r>
    <x v="0"/>
    <x v="14"/>
    <s v="CHF"/>
    <n v="1448489095"/>
    <n v="1445893495"/>
    <b v="0"/>
    <n v="6"/>
    <b v="0"/>
    <s v="technology/wearables"/>
    <n v="2.666666666666667"/>
    <n v="40"/>
    <x v="1"/>
    <s v="wearables"/>
  </r>
  <r>
    <x v="0"/>
    <x v="0"/>
    <s v="USD"/>
    <n v="1490809450"/>
    <n v="1485629050"/>
    <b v="0"/>
    <n v="3"/>
    <b v="0"/>
    <s v="theater/musical"/>
    <n v="2.666666666666667"/>
    <n v="13.333333333333334"/>
    <x v="8"/>
    <s v="musical"/>
  </r>
  <r>
    <x v="1"/>
    <x v="12"/>
    <s v="MXN"/>
    <n v="1482108350"/>
    <n v="1479516350"/>
    <b v="0"/>
    <n v="1"/>
    <b v="0"/>
    <s v="theater/plays"/>
    <n v="2.666666666666667"/>
    <n v="800"/>
    <x v="8"/>
    <s v="plays"/>
  </r>
  <r>
    <x v="1"/>
    <x v="5"/>
    <s v="EUR"/>
    <n v="1484065881"/>
    <n v="1481473881"/>
    <b v="0"/>
    <n v="31"/>
    <b v="0"/>
    <s v="technology/wearables"/>
    <n v="2.6866666666666665"/>
    <n v="13"/>
    <x v="1"/>
    <s v="wearables"/>
  </r>
  <r>
    <x v="1"/>
    <x v="1"/>
    <s v="GBP"/>
    <n v="1432299600"/>
    <n v="1429707729"/>
    <b v="0"/>
    <n v="25"/>
    <b v="0"/>
    <s v="technology/gadgets"/>
    <n v="2.6969696969696968"/>
    <n v="106.8"/>
    <x v="1"/>
    <s v="gadgets"/>
  </r>
  <r>
    <x v="1"/>
    <x v="3"/>
    <s v="AUD"/>
    <n v="1392800922"/>
    <n v="1390381722"/>
    <b v="0"/>
    <n v="5"/>
    <b v="0"/>
    <s v="games/video games"/>
    <n v="2.7"/>
    <n v="16.2"/>
    <x v="5"/>
    <s v="video games"/>
  </r>
  <r>
    <x v="1"/>
    <x v="0"/>
    <s v="USD"/>
    <n v="1412405940"/>
    <n v="1409721542"/>
    <b v="1"/>
    <n v="8"/>
    <b v="0"/>
    <s v="theater/plays"/>
    <n v="2.7"/>
    <n v="23.625"/>
    <x v="8"/>
    <s v="plays"/>
  </r>
  <r>
    <x v="1"/>
    <x v="0"/>
    <s v="USD"/>
    <n v="1421177959"/>
    <n v="1418585959"/>
    <b v="1"/>
    <n v="22"/>
    <b v="0"/>
    <s v="photography/photobooks"/>
    <n v="2.7025000000000001"/>
    <n v="49.136363636363633"/>
    <x v="7"/>
    <s v="photobooks"/>
  </r>
  <r>
    <x v="1"/>
    <x v="1"/>
    <s v="GBP"/>
    <n v="1436368622"/>
    <n v="1433776622"/>
    <b v="0"/>
    <n v="8"/>
    <b v="0"/>
    <s v="technology/web"/>
    <n v="2.7199999999999998"/>
    <n v="8.5"/>
    <x v="1"/>
    <s v="web"/>
  </r>
  <r>
    <x v="0"/>
    <x v="0"/>
    <s v="USD"/>
    <n v="1429321210"/>
    <n v="1426729210"/>
    <b v="0"/>
    <n v="10"/>
    <b v="0"/>
    <s v="technology/space exploration"/>
    <n v="2.7204081632653061"/>
    <n v="133.30000000000001"/>
    <x v="1"/>
    <s v="space exploration"/>
  </r>
  <r>
    <x v="1"/>
    <x v="0"/>
    <s v="USD"/>
    <n v="1467129686"/>
    <n v="1464969686"/>
    <b v="0"/>
    <n v="3"/>
    <b v="0"/>
    <s v="publishing/translations"/>
    <n v="2.7272727272727271"/>
    <n v="1"/>
    <x v="2"/>
    <s v="translations"/>
  </r>
  <r>
    <x v="1"/>
    <x v="0"/>
    <s v="USD"/>
    <n v="1460751128"/>
    <n v="1455570728"/>
    <b v="0"/>
    <n v="10"/>
    <b v="0"/>
    <s v="theater/plays"/>
    <n v="2.73"/>
    <n v="27.3"/>
    <x v="8"/>
    <s v="plays"/>
  </r>
  <r>
    <x v="1"/>
    <x v="1"/>
    <s v="GBP"/>
    <n v="1425066546"/>
    <n v="1422474546"/>
    <b v="0"/>
    <n v="7"/>
    <b v="0"/>
    <s v="film &amp; video/drama"/>
    <n v="2.75"/>
    <n v="15.714285714285714"/>
    <x v="0"/>
    <s v="drama"/>
  </r>
  <r>
    <x v="1"/>
    <x v="0"/>
    <s v="USD"/>
    <n v="1465407219"/>
    <n v="1462815219"/>
    <b v="0"/>
    <n v="5"/>
    <b v="0"/>
    <s v="theater/plays"/>
    <n v="2.75"/>
    <n v="52.8"/>
    <x v="8"/>
    <s v="plays"/>
  </r>
  <r>
    <x v="0"/>
    <x v="0"/>
    <s v="USD"/>
    <n v="1387077299"/>
    <n v="1383621299"/>
    <b v="0"/>
    <n v="6"/>
    <b v="0"/>
    <s v="music/world music"/>
    <n v="2.7873639500929119"/>
    <n v="35"/>
    <x v="3"/>
    <s v="world music"/>
  </r>
  <r>
    <x v="1"/>
    <x v="0"/>
    <s v="USD"/>
    <n v="1326651110"/>
    <n v="1322763110"/>
    <b v="0"/>
    <n v="2"/>
    <b v="0"/>
    <s v="music/indie rock"/>
    <n v="2.8000000000000003"/>
    <n v="35"/>
    <x v="3"/>
    <s v="indie rock"/>
  </r>
  <r>
    <x v="0"/>
    <x v="0"/>
    <s v="USD"/>
    <n v="1459992856"/>
    <n v="1456108456"/>
    <b v="0"/>
    <n v="38"/>
    <b v="0"/>
    <s v="technology/wearables"/>
    <n v="2.8420000000000001"/>
    <n v="74.78947368421052"/>
    <x v="1"/>
    <s v="wearables"/>
  </r>
  <r>
    <x v="1"/>
    <x v="7"/>
    <s v="CAD"/>
    <n v="1403539200"/>
    <n v="1400604056"/>
    <b v="0"/>
    <n v="5"/>
    <b v="0"/>
    <s v="theater/plays"/>
    <n v="2.85"/>
    <n v="57"/>
    <x v="8"/>
    <s v="plays"/>
  </r>
  <r>
    <x v="1"/>
    <x v="0"/>
    <s v="USD"/>
    <n v="1410972319"/>
    <n v="1408380319"/>
    <b v="0"/>
    <n v="14"/>
    <b v="0"/>
    <s v="film &amp; video/animation"/>
    <n v="2.87"/>
    <n v="61.5"/>
    <x v="0"/>
    <s v="animation"/>
  </r>
  <r>
    <x v="0"/>
    <x v="10"/>
    <s v="EUR"/>
    <n v="1483459365"/>
    <n v="1480867365"/>
    <b v="0"/>
    <n v="3"/>
    <b v="0"/>
    <s v="publishing/translations"/>
    <n v="2.9000000000000004"/>
    <n v="48.333333333333336"/>
    <x v="2"/>
    <s v="translations"/>
  </r>
  <r>
    <x v="1"/>
    <x v="0"/>
    <s v="USD"/>
    <n v="1436981339"/>
    <n v="1434389339"/>
    <b v="0"/>
    <n v="9"/>
    <b v="0"/>
    <s v="food/food trucks"/>
    <n v="2.9250000000000003"/>
    <n v="65"/>
    <x v="6"/>
    <s v="food trucks"/>
  </r>
  <r>
    <x v="1"/>
    <x v="0"/>
    <s v="USD"/>
    <n v="1334326635"/>
    <n v="1329146235"/>
    <b v="0"/>
    <n v="21"/>
    <b v="0"/>
    <s v="games/video games"/>
    <n v="2.93"/>
    <n v="34.88095238095238"/>
    <x v="5"/>
    <s v="video games"/>
  </r>
  <r>
    <x v="1"/>
    <x v="1"/>
    <s v="GBP"/>
    <n v="1412090349"/>
    <n v="1409066349"/>
    <b v="1"/>
    <n v="8"/>
    <b v="0"/>
    <s v="photography/photobooks"/>
    <n v="2.9550000000000001"/>
    <n v="73.875"/>
    <x v="7"/>
    <s v="photobooks"/>
  </r>
  <r>
    <x v="1"/>
    <x v="0"/>
    <s v="USD"/>
    <n v="1351582938"/>
    <n v="1348731738"/>
    <b v="0"/>
    <n v="8"/>
    <b v="0"/>
    <s v="music/indie rock"/>
    <n v="2.9894179894179893"/>
    <n v="14.125"/>
    <x v="3"/>
    <s v="indie rock"/>
  </r>
  <r>
    <x v="1"/>
    <x v="0"/>
    <s v="USD"/>
    <n v="1365228982"/>
    <n v="1362640582"/>
    <b v="0"/>
    <n v="5"/>
    <b v="0"/>
    <s v="film &amp; video/animation"/>
    <n v="3"/>
    <n v="30"/>
    <x v="0"/>
    <s v="animation"/>
  </r>
  <r>
    <x v="0"/>
    <x v="1"/>
    <s v="GBP"/>
    <n v="1431072843"/>
    <n v="1427184843"/>
    <b v="0"/>
    <n v="3"/>
    <b v="0"/>
    <s v="technology/web"/>
    <n v="3"/>
    <n v="20"/>
    <x v="1"/>
    <s v="web"/>
  </r>
  <r>
    <x v="1"/>
    <x v="2"/>
    <s v="DKK"/>
    <n v="1461765300"/>
    <n v="1459198499"/>
    <b v="0"/>
    <n v="8"/>
    <b v="0"/>
    <s v="publishing/translations"/>
    <n v="3"/>
    <n v="75"/>
    <x v="2"/>
    <s v="translations"/>
  </r>
  <r>
    <x v="0"/>
    <x v="0"/>
    <s v="USD"/>
    <n v="1452282420"/>
    <n v="1447962505"/>
    <b v="0"/>
    <n v="1"/>
    <b v="0"/>
    <s v="technology/web"/>
    <n v="3"/>
    <n v="300"/>
    <x v="1"/>
    <s v="web"/>
  </r>
  <r>
    <x v="1"/>
    <x v="0"/>
    <s v="USD"/>
    <n v="1323994754"/>
    <n v="1321402754"/>
    <b v="0"/>
    <n v="2"/>
    <b v="0"/>
    <s v="publishing/children's books"/>
    <n v="3"/>
    <n v="75"/>
    <x v="2"/>
    <s v="children's books"/>
  </r>
  <r>
    <x v="1"/>
    <x v="8"/>
    <s v="SEK"/>
    <n v="1465123427"/>
    <n v="1462531427"/>
    <b v="0"/>
    <n v="1"/>
    <b v="0"/>
    <s v="theater/spaces"/>
    <n v="3"/>
    <n v="300"/>
    <x v="8"/>
    <s v="spaces"/>
  </r>
  <r>
    <x v="1"/>
    <x v="0"/>
    <s v="USD"/>
    <n v="1407536846"/>
    <n v="1404944846"/>
    <b v="0"/>
    <n v="11"/>
    <b v="0"/>
    <s v="theater/spaces"/>
    <n v="3.0066666666666664"/>
    <n v="41"/>
    <x v="8"/>
    <s v="spaces"/>
  </r>
  <r>
    <x v="0"/>
    <x v="0"/>
    <s v="USD"/>
    <n v="1373665860"/>
    <n v="1368579457"/>
    <b v="0"/>
    <n v="8"/>
    <b v="0"/>
    <s v="music/world music"/>
    <n v="3.0124999999999997"/>
    <n v="30.125"/>
    <x v="3"/>
    <s v="world music"/>
  </r>
  <r>
    <x v="1"/>
    <x v="0"/>
    <s v="USD"/>
    <n v="1295847926"/>
    <n v="1290663926"/>
    <b v="0"/>
    <n v="6"/>
    <b v="0"/>
    <s v="music/jazz"/>
    <n v="3.0153846153846153"/>
    <n v="32.666666666666664"/>
    <x v="3"/>
    <s v="jazz"/>
  </r>
  <r>
    <x v="1"/>
    <x v="0"/>
    <s v="USD"/>
    <n v="1415558879"/>
    <n v="1412963279"/>
    <b v="0"/>
    <n v="18"/>
    <b v="0"/>
    <s v="technology/wearables"/>
    <n v="3.0579999999999998"/>
    <n v="84.944444444444443"/>
    <x v="1"/>
    <s v="wearables"/>
  </r>
  <r>
    <x v="1"/>
    <x v="0"/>
    <s v="USD"/>
    <n v="1440215940"/>
    <n v="1436805660"/>
    <b v="0"/>
    <n v="13"/>
    <b v="0"/>
    <s v="food/food trucks"/>
    <n v="3.0666666666666664"/>
    <n v="35.384615384615387"/>
    <x v="6"/>
    <s v="food trucks"/>
  </r>
  <r>
    <x v="1"/>
    <x v="0"/>
    <s v="USD"/>
    <n v="1441649397"/>
    <n v="1439057397"/>
    <b v="0"/>
    <n v="3"/>
    <b v="0"/>
    <s v="theater/plays"/>
    <n v="3.0833333333333335"/>
    <n v="61.666666666666664"/>
    <x v="8"/>
    <s v="plays"/>
  </r>
  <r>
    <x v="0"/>
    <x v="0"/>
    <s v="USD"/>
    <n v="1468496933"/>
    <n v="1465904933"/>
    <b v="0"/>
    <n v="7"/>
    <b v="0"/>
    <s v="technology/wearables"/>
    <n v="3.105"/>
    <n v="88.714285714285708"/>
    <x v="1"/>
    <s v="wearables"/>
  </r>
  <r>
    <x v="1"/>
    <x v="0"/>
    <s v="USD"/>
    <n v="1424747740"/>
    <n v="1422155740"/>
    <b v="0"/>
    <n v="6"/>
    <b v="0"/>
    <s v="theater/plays"/>
    <n v="3.1333333333333333"/>
    <n v="15.666666666666666"/>
    <x v="8"/>
    <s v="plays"/>
  </r>
  <r>
    <x v="0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x v="2"/>
    <x v="0"/>
    <s v="USD"/>
    <n v="1491769769"/>
    <n v="1489181369"/>
    <b v="0"/>
    <n v="4"/>
    <b v="0"/>
    <s v="food/small batch"/>
    <n v="3.1481481481481479"/>
    <n v="21.25"/>
    <x v="6"/>
    <s v="small batch"/>
  </r>
  <r>
    <x v="1"/>
    <x v="1"/>
    <s v="GBP"/>
    <n v="1470178800"/>
    <n v="1467650771"/>
    <b v="0"/>
    <n v="4"/>
    <b v="0"/>
    <s v="photography/people"/>
    <n v="3.1875"/>
    <n v="12.75"/>
    <x v="7"/>
    <s v="people"/>
  </r>
  <r>
    <x v="1"/>
    <x v="0"/>
    <s v="USD"/>
    <n v="1350687657"/>
    <n v="1346799657"/>
    <b v="0"/>
    <n v="10"/>
    <b v="0"/>
    <s v="film &amp; video/animation"/>
    <n v="3.2"/>
    <n v="64"/>
    <x v="0"/>
    <s v="animation"/>
  </r>
  <r>
    <x v="1"/>
    <x v="0"/>
    <s v="USD"/>
    <n v="1348367100"/>
    <n v="1346180780"/>
    <b v="0"/>
    <n v="4"/>
    <b v="0"/>
    <s v="music/jazz"/>
    <n v="3.2"/>
    <n v="40"/>
    <x v="3"/>
    <s v="jazz"/>
  </r>
  <r>
    <x v="1"/>
    <x v="0"/>
    <s v="USD"/>
    <n v="1438959600"/>
    <n v="1437754137"/>
    <b v="0"/>
    <n v="3"/>
    <b v="0"/>
    <s v="theater/plays"/>
    <n v="3.2"/>
    <n v="10.666666666666666"/>
    <x v="8"/>
    <s v="plays"/>
  </r>
  <r>
    <x v="1"/>
    <x v="1"/>
    <s v="GBP"/>
    <n v="1448722494"/>
    <n v="1446562494"/>
    <b v="0"/>
    <n v="3"/>
    <b v="0"/>
    <s v="theater/plays"/>
    <n v="3.214285714285714"/>
    <n v="15"/>
    <x v="8"/>
    <s v="plays"/>
  </r>
  <r>
    <x v="1"/>
    <x v="0"/>
    <s v="USD"/>
    <n v="1440912480"/>
    <n v="1438385283"/>
    <b v="0"/>
    <n v="10"/>
    <b v="0"/>
    <s v="film &amp; video/drama"/>
    <n v="3.25"/>
    <n v="32.5"/>
    <x v="0"/>
    <s v="drama"/>
  </r>
  <r>
    <x v="1"/>
    <x v="0"/>
    <s v="USD"/>
    <n v="1408581930"/>
    <n v="1405989930"/>
    <b v="0"/>
    <n v="9"/>
    <b v="0"/>
    <s v="music/indie rock"/>
    <n v="3.25"/>
    <n v="28.888888888888889"/>
    <x v="3"/>
    <s v="indie rock"/>
  </r>
  <r>
    <x v="1"/>
    <x v="0"/>
    <s v="USD"/>
    <n v="1343016000"/>
    <n v="1340296440"/>
    <b v="0"/>
    <n v="8"/>
    <b v="0"/>
    <s v="music/jazz"/>
    <n v="3.25"/>
    <n v="65"/>
    <x v="3"/>
    <s v="jazz"/>
  </r>
  <r>
    <x v="1"/>
    <x v="0"/>
    <s v="USD"/>
    <n v="1425110400"/>
    <n v="1422388822"/>
    <b v="0"/>
    <n v="5"/>
    <b v="0"/>
    <s v="theater/plays"/>
    <n v="3.25"/>
    <n v="39"/>
    <x v="8"/>
    <s v="plays"/>
  </r>
  <r>
    <x v="1"/>
    <x v="1"/>
    <s v="GBP"/>
    <n v="1434395418"/>
    <n v="1431630618"/>
    <b v="0"/>
    <n v="4"/>
    <b v="0"/>
    <s v="theater/musical"/>
    <n v="3.267605633802817"/>
    <n v="29"/>
    <x v="8"/>
    <s v="musical"/>
  </r>
  <r>
    <x v="0"/>
    <x v="3"/>
    <s v="AUD"/>
    <n v="1429839571"/>
    <n v="1427247571"/>
    <b v="0"/>
    <n v="6"/>
    <b v="0"/>
    <s v="technology/web"/>
    <n v="3.2727272727272729"/>
    <n v="30"/>
    <x v="1"/>
    <s v="web"/>
  </r>
  <r>
    <x v="1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x v="0"/>
    <x v="0"/>
    <s v="USD"/>
    <n v="1438543033"/>
    <n v="1435951033"/>
    <b v="0"/>
    <n v="15"/>
    <b v="0"/>
    <s v="technology/wearables"/>
    <n v="3.3033333333333332"/>
    <n v="66.066666666666663"/>
    <x v="1"/>
    <s v="wearables"/>
  </r>
  <r>
    <x v="1"/>
    <x v="0"/>
    <s v="USD"/>
    <n v="1273356960"/>
    <n v="1268255751"/>
    <b v="0"/>
    <n v="4"/>
    <b v="0"/>
    <s v="film &amp; video/animation"/>
    <n v="3.3076923076923079"/>
    <n v="53.75"/>
    <x v="0"/>
    <s v="animation"/>
  </r>
  <r>
    <x v="1"/>
    <x v="7"/>
    <s v="CAD"/>
    <n v="1407595447"/>
    <n v="1405003447"/>
    <b v="0"/>
    <n v="3"/>
    <b v="0"/>
    <s v="film &amp; video/animation"/>
    <n v="3.3333333333333335"/>
    <n v="16.666666666666668"/>
    <x v="0"/>
    <s v="animation"/>
  </r>
  <r>
    <x v="1"/>
    <x v="0"/>
    <s v="USD"/>
    <n v="1417584860"/>
    <n v="1414992860"/>
    <b v="0"/>
    <n v="1"/>
    <b v="0"/>
    <s v="technology/web"/>
    <n v="3.3333333333333335"/>
    <n v="250"/>
    <x v="1"/>
    <s v="web"/>
  </r>
  <r>
    <x v="1"/>
    <x v="0"/>
    <s v="USD"/>
    <n v="1257047940"/>
    <n v="1252718519"/>
    <b v="0"/>
    <n v="1"/>
    <b v="0"/>
    <s v="publishing/fiction"/>
    <n v="3.3333333333333335"/>
    <n v="50"/>
    <x v="2"/>
    <s v="fiction"/>
  </r>
  <r>
    <x v="1"/>
    <x v="0"/>
    <s v="USD"/>
    <n v="1408657826"/>
    <n v="1407621026"/>
    <b v="0"/>
    <n v="2"/>
    <b v="0"/>
    <s v="photography/photobooks"/>
    <n v="3.3333333333333335"/>
    <n v="7.5"/>
    <x v="7"/>
    <s v="photobooks"/>
  </r>
  <r>
    <x v="2"/>
    <x v="0"/>
    <s v="USD"/>
    <n v="1493838720"/>
    <n v="1489439669"/>
    <b v="0"/>
    <n v="1"/>
    <b v="0"/>
    <s v="theater/plays"/>
    <n v="3.3333333333333335"/>
    <n v="50"/>
    <x v="8"/>
    <s v="plays"/>
  </r>
  <r>
    <x v="1"/>
    <x v="1"/>
    <s v="GBP"/>
    <n v="1481132169"/>
    <n v="1479317769"/>
    <b v="0"/>
    <n v="16"/>
    <b v="0"/>
    <s v="theater/spaces"/>
    <n v="3.34"/>
    <n v="20.875"/>
    <x v="8"/>
    <s v="spaces"/>
  </r>
  <r>
    <x v="1"/>
    <x v="10"/>
    <s v="EUR"/>
    <n v="1479410886"/>
    <n v="1474223286"/>
    <b v="0"/>
    <n v="2"/>
    <b v="0"/>
    <s v="technology/web"/>
    <n v="3.3444444444444441"/>
    <n v="150.5"/>
    <x v="1"/>
    <s v="web"/>
  </r>
  <r>
    <x v="1"/>
    <x v="0"/>
    <s v="USD"/>
    <n v="1475378744"/>
    <n v="1472786744"/>
    <b v="0"/>
    <n v="2"/>
    <b v="0"/>
    <s v="theater/plays"/>
    <n v="3.3666666666666663"/>
    <n v="50.5"/>
    <x v="8"/>
    <s v="plays"/>
  </r>
  <r>
    <x v="1"/>
    <x v="0"/>
    <s v="USD"/>
    <n v="1375657582"/>
    <n v="1371769582"/>
    <b v="0"/>
    <n v="148"/>
    <b v="0"/>
    <s v="games/video games"/>
    <n v="3.3673333333333333"/>
    <n v="34.128378378378379"/>
    <x v="5"/>
    <s v="video games"/>
  </r>
  <r>
    <x v="1"/>
    <x v="7"/>
    <s v="CAD"/>
    <n v="1409543940"/>
    <n v="1404586762"/>
    <b v="0"/>
    <n v="2"/>
    <b v="0"/>
    <s v="film &amp; video/drama"/>
    <n v="3.4000000000000004"/>
    <n v="25.5"/>
    <x v="0"/>
    <s v="drama"/>
  </r>
  <r>
    <x v="1"/>
    <x v="1"/>
    <s v="GBP"/>
    <n v="1430470772"/>
    <n v="1427878772"/>
    <b v="0"/>
    <n v="12"/>
    <b v="0"/>
    <s v="theater/musical"/>
    <n v="3.4125000000000001"/>
    <n v="22.75"/>
    <x v="8"/>
    <s v="musical"/>
  </r>
  <r>
    <x v="1"/>
    <x v="7"/>
    <s v="CAD"/>
    <n v="1457967975"/>
    <n v="1455379575"/>
    <b v="0"/>
    <n v="9"/>
    <b v="0"/>
    <s v="games/video games"/>
    <n v="3.42"/>
    <n v="114"/>
    <x v="5"/>
    <s v="video games"/>
  </r>
  <r>
    <x v="0"/>
    <x v="0"/>
    <s v="USD"/>
    <n v="1426302660"/>
    <n v="1423761792"/>
    <b v="0"/>
    <n v="15"/>
    <b v="0"/>
    <s v="theater/musical"/>
    <n v="3.4474868431088401"/>
    <n v="30.133333333333333"/>
    <x v="8"/>
    <s v="musical"/>
  </r>
  <r>
    <x v="1"/>
    <x v="0"/>
    <s v="USD"/>
    <n v="1481000340"/>
    <n v="1478386812"/>
    <b v="0"/>
    <n v="11"/>
    <b v="0"/>
    <s v="theater/plays"/>
    <n v="3.4666666666666663"/>
    <n v="47.272727272727273"/>
    <x v="8"/>
    <s v="plays"/>
  </r>
  <r>
    <x v="1"/>
    <x v="0"/>
    <s v="USD"/>
    <n v="1432178810"/>
    <n v="1429586810"/>
    <b v="0"/>
    <n v="3"/>
    <b v="0"/>
    <s v="publishing/fiction"/>
    <n v="3.54"/>
    <n v="59"/>
    <x v="2"/>
    <s v="fiction"/>
  </r>
  <r>
    <x v="1"/>
    <x v="12"/>
    <s v="MXN"/>
    <n v="1486317653"/>
    <n v="1481133653"/>
    <b v="0"/>
    <n v="6"/>
    <b v="0"/>
    <s v="technology/wearables"/>
    <n v="3.55"/>
    <n v="591.66666666666663"/>
    <x v="1"/>
    <s v="wearables"/>
  </r>
  <r>
    <x v="0"/>
    <x v="0"/>
    <s v="USD"/>
    <n v="1432916235"/>
    <n v="1430324235"/>
    <b v="0"/>
    <n v="41"/>
    <b v="0"/>
    <s v="technology/wearables"/>
    <n v="3.5520833333333335"/>
    <n v="41.585365853658537"/>
    <x v="1"/>
    <s v="wearables"/>
  </r>
  <r>
    <x v="1"/>
    <x v="1"/>
    <s v="GBP"/>
    <n v="1422553565"/>
    <n v="1417369565"/>
    <b v="1"/>
    <n v="4"/>
    <b v="0"/>
    <s v="photography/photobooks"/>
    <n v="3.5666666666666664"/>
    <n v="26.75"/>
    <x v="7"/>
    <s v="photobooks"/>
  </r>
  <r>
    <x v="1"/>
    <x v="0"/>
    <s v="USD"/>
    <n v="1454890620"/>
    <n v="1450724449"/>
    <b v="0"/>
    <n v="27"/>
    <b v="0"/>
    <s v="theater/spaces"/>
    <n v="3.6080041046690612"/>
    <n v="65.111111111111114"/>
    <x v="8"/>
    <s v="spaces"/>
  </r>
  <r>
    <x v="1"/>
    <x v="0"/>
    <s v="USD"/>
    <n v="1411824444"/>
    <n v="1406640444"/>
    <b v="1"/>
    <n v="15"/>
    <b v="0"/>
    <s v="photography/photobooks"/>
    <n v="3.74"/>
    <n v="12.466666666666667"/>
    <x v="7"/>
    <s v="photobooks"/>
  </r>
  <r>
    <x v="2"/>
    <x v="0"/>
    <s v="USD"/>
    <n v="1492145940"/>
    <n v="1489504916"/>
    <b v="0"/>
    <n v="4"/>
    <b v="0"/>
    <s v="theater/plays"/>
    <n v="3.75"/>
    <n v="93.75"/>
    <x v="8"/>
    <s v="plays"/>
  </r>
  <r>
    <x v="1"/>
    <x v="0"/>
    <s v="USD"/>
    <n v="1415842193"/>
    <n v="1414110593"/>
    <b v="0"/>
    <n v="4"/>
    <b v="0"/>
    <s v="photography/nature"/>
    <n v="3.7600000000000002"/>
    <n v="23.5"/>
    <x v="7"/>
    <s v="nature"/>
  </r>
  <r>
    <x v="1"/>
    <x v="0"/>
    <s v="USD"/>
    <n v="1420081143"/>
    <n v="1417489143"/>
    <b v="1"/>
    <n v="4"/>
    <b v="0"/>
    <s v="theater/plays"/>
    <n v="3.8"/>
    <n v="9.5"/>
    <x v="8"/>
    <s v="plays"/>
  </r>
  <r>
    <x v="1"/>
    <x v="0"/>
    <s v="USD"/>
    <n v="1463821338"/>
    <n v="1461229338"/>
    <b v="0"/>
    <n v="17"/>
    <b v="0"/>
    <s v="technology/wearables"/>
    <n v="3.8206896551724134"/>
    <n v="65.17647058823529"/>
    <x v="1"/>
    <s v="wearables"/>
  </r>
  <r>
    <x v="1"/>
    <x v="0"/>
    <s v="USD"/>
    <n v="1427510586"/>
    <n v="1424922186"/>
    <b v="0"/>
    <n v="19"/>
    <b v="0"/>
    <s v="food/food trucks"/>
    <n v="3.85"/>
    <n v="60.789473684210527"/>
    <x v="6"/>
    <s v="food trucks"/>
  </r>
  <r>
    <x v="0"/>
    <x v="0"/>
    <s v="USD"/>
    <n v="1398042000"/>
    <n v="1395089981"/>
    <b v="0"/>
    <n v="40"/>
    <b v="0"/>
    <s v="music/world music"/>
    <n v="3.8739999999999997"/>
    <n v="48.424999999999997"/>
    <x v="3"/>
    <s v="world music"/>
  </r>
  <r>
    <x v="1"/>
    <x v="0"/>
    <s v="USD"/>
    <n v="1427807640"/>
    <n v="1423325626"/>
    <b v="0"/>
    <n v="8"/>
    <b v="0"/>
    <s v="food/food trucks"/>
    <n v="3.8833333333333329"/>
    <n v="29.125"/>
    <x v="6"/>
    <s v="food trucks"/>
  </r>
  <r>
    <x v="1"/>
    <x v="1"/>
    <s v="GBP"/>
    <n v="1410281360"/>
    <n v="1406825360"/>
    <b v="0"/>
    <n v="3"/>
    <b v="0"/>
    <s v="theater/plays"/>
    <n v="3.8860103626943006"/>
    <n v="25"/>
    <x v="8"/>
    <s v="plays"/>
  </r>
  <r>
    <x v="1"/>
    <x v="0"/>
    <s v="USD"/>
    <n v="1409962211"/>
    <n v="1407370211"/>
    <b v="0"/>
    <n v="13"/>
    <b v="0"/>
    <s v="theater/plays"/>
    <n v="3.8875000000000002"/>
    <n v="23.923076923076923"/>
    <x v="8"/>
    <s v="plays"/>
  </r>
  <r>
    <x v="0"/>
    <x v="0"/>
    <s v="USD"/>
    <n v="1408029623"/>
    <n v="1405437623"/>
    <b v="0"/>
    <n v="13"/>
    <b v="0"/>
    <s v="technology/web"/>
    <n v="3.9334666666666664"/>
    <n v="45.386153846153846"/>
    <x v="1"/>
    <s v="web"/>
  </r>
  <r>
    <x v="1"/>
    <x v="0"/>
    <s v="USD"/>
    <n v="1432151326"/>
    <n v="1429559326"/>
    <b v="0"/>
    <n v="14"/>
    <b v="0"/>
    <s v="theater/spaces"/>
    <n v="3.9750000000000001"/>
    <n v="56.785714285714285"/>
    <x v="8"/>
    <s v="spaces"/>
  </r>
  <r>
    <x v="1"/>
    <x v="0"/>
    <s v="USD"/>
    <n v="1478059140"/>
    <n v="1476391223"/>
    <b v="0"/>
    <n v="3"/>
    <b v="0"/>
    <s v="food/food trucks"/>
    <n v="4"/>
    <n v="33.333333333333336"/>
    <x v="6"/>
    <s v="food trucks"/>
  </r>
  <r>
    <x v="1"/>
    <x v="7"/>
    <s v="CAD"/>
    <n v="1435708500"/>
    <n v="1434412500"/>
    <b v="0"/>
    <n v="1"/>
    <b v="0"/>
    <s v="photography/nature"/>
    <n v="4"/>
    <n v="20"/>
    <x v="7"/>
    <s v="nature"/>
  </r>
  <r>
    <x v="1"/>
    <x v="0"/>
    <s v="USD"/>
    <n v="1411227633"/>
    <n v="1408549233"/>
    <b v="0"/>
    <n v="1"/>
    <b v="0"/>
    <s v="photography/nature"/>
    <n v="4"/>
    <n v="100"/>
    <x v="7"/>
    <s v="nature"/>
  </r>
  <r>
    <x v="1"/>
    <x v="0"/>
    <s v="USD"/>
    <n v="1420952340"/>
    <n v="1418146883"/>
    <b v="0"/>
    <n v="16"/>
    <b v="0"/>
    <s v="theater/musical"/>
    <n v="4.004545454545454"/>
    <n v="55.0625"/>
    <x v="8"/>
    <s v="musical"/>
  </r>
  <r>
    <x v="1"/>
    <x v="0"/>
    <s v="USD"/>
    <n v="1457734843"/>
    <n v="1455142843"/>
    <b v="0"/>
    <n v="4"/>
    <b v="0"/>
    <s v="theater/musical"/>
    <n v="4.0199999999999996"/>
    <n v="100.5"/>
    <x v="8"/>
    <s v="musical"/>
  </r>
  <r>
    <x v="1"/>
    <x v="0"/>
    <s v="USD"/>
    <n v="1471370869"/>
    <n v="1466186869"/>
    <b v="0"/>
    <n v="4"/>
    <b v="0"/>
    <s v="theater/musical"/>
    <n v="4.0266666666666664"/>
    <n v="37.75"/>
    <x v="8"/>
    <s v="musical"/>
  </r>
  <r>
    <x v="1"/>
    <x v="0"/>
    <s v="USD"/>
    <n v="1426791770"/>
    <n v="1424203370"/>
    <b v="0"/>
    <n v="3"/>
    <b v="0"/>
    <s v="film &amp; video/drama"/>
    <n v="4.0625"/>
    <n v="108.33333333333333"/>
    <x v="0"/>
    <s v="drama"/>
  </r>
  <r>
    <x v="1"/>
    <x v="0"/>
    <s v="USD"/>
    <n v="1468729149"/>
    <n v="1463545149"/>
    <b v="0"/>
    <n v="7"/>
    <b v="0"/>
    <s v="theater/plays"/>
    <n v="4.083333333333333"/>
    <n v="175"/>
    <x v="8"/>
    <s v="plays"/>
  </r>
  <r>
    <x v="1"/>
    <x v="1"/>
    <s v="GBP"/>
    <n v="1442440800"/>
    <n v="1440497876"/>
    <b v="0"/>
    <n v="4"/>
    <b v="0"/>
    <s v="theater/spaces"/>
    <n v="4.1000000000000005"/>
    <n v="10.25"/>
    <x v="8"/>
    <s v="spaces"/>
  </r>
  <r>
    <x v="0"/>
    <x v="0"/>
    <s v="USD"/>
    <n v="1392595200"/>
    <n v="1391293745"/>
    <b v="0"/>
    <n v="13"/>
    <b v="0"/>
    <s v="publishing/art books"/>
    <n v="4.117647058823529"/>
    <n v="26.923076923076923"/>
    <x v="2"/>
    <s v="art books"/>
  </r>
  <r>
    <x v="0"/>
    <x v="0"/>
    <s v="USD"/>
    <n v="1459121162"/>
    <n v="1456532762"/>
    <b v="0"/>
    <n v="17"/>
    <b v="0"/>
    <s v="theater/spaces"/>
    <n v="4.16"/>
    <n v="61.176470588235297"/>
    <x v="8"/>
    <s v="spaces"/>
  </r>
  <r>
    <x v="1"/>
    <x v="0"/>
    <s v="USD"/>
    <n v="1385055979"/>
    <n v="1382460379"/>
    <b v="0"/>
    <n v="4"/>
    <b v="0"/>
    <s v="music/indie rock"/>
    <n v="4.1666666666666661"/>
    <n v="31.25"/>
    <x v="3"/>
    <s v="indie rock"/>
  </r>
  <r>
    <x v="1"/>
    <x v="1"/>
    <s v="GBP"/>
    <n v="1456934893"/>
    <n v="1454342893"/>
    <b v="0"/>
    <n v="3"/>
    <b v="0"/>
    <s v="theater/plays"/>
    <n v="4.1818181818181817"/>
    <n v="23"/>
    <x v="8"/>
    <s v="plays"/>
  </r>
  <r>
    <x v="1"/>
    <x v="0"/>
    <s v="USD"/>
    <n v="1484239320"/>
    <n v="1482609088"/>
    <b v="0"/>
    <n v="4"/>
    <b v="0"/>
    <s v="food/food trucks"/>
    <n v="4.2"/>
    <n v="10.5"/>
    <x v="6"/>
    <s v="food trucks"/>
  </r>
  <r>
    <x v="1"/>
    <x v="0"/>
    <s v="USD"/>
    <n v="1446307053"/>
    <n v="1443715053"/>
    <b v="0"/>
    <n v="12"/>
    <b v="0"/>
    <s v="theater/plays"/>
    <n v="4.2133333333333338"/>
    <n v="26.333333333333332"/>
    <x v="8"/>
    <s v="plays"/>
  </r>
  <r>
    <x v="2"/>
    <x v="0"/>
    <s v="USD"/>
    <n v="1491943445"/>
    <n v="1489351445"/>
    <b v="0"/>
    <n v="4"/>
    <b v="0"/>
    <s v="music/faith"/>
    <n v="4.2311459353574925"/>
    <n v="54"/>
    <x v="3"/>
    <s v="faith"/>
  </r>
  <r>
    <x v="1"/>
    <x v="1"/>
    <s v="GBP"/>
    <n v="1468349460"/>
    <n v="1466186988"/>
    <b v="0"/>
    <n v="7"/>
    <b v="0"/>
    <s v="technology/wearables"/>
    <n v="4.24"/>
    <n v="30.285714285714285"/>
    <x v="1"/>
    <s v="wearables"/>
  </r>
  <r>
    <x v="1"/>
    <x v="0"/>
    <s v="USD"/>
    <n v="1429291982"/>
    <n v="1426699982"/>
    <b v="0"/>
    <n v="37"/>
    <b v="0"/>
    <s v="theater/spaces"/>
    <n v="4.2435339894712749"/>
    <n v="125.27027027027027"/>
    <x v="8"/>
    <s v="spaces"/>
  </r>
  <r>
    <x v="1"/>
    <x v="7"/>
    <s v="CAD"/>
    <n v="1484366340"/>
    <n v="1480219174"/>
    <b v="0"/>
    <n v="18"/>
    <b v="0"/>
    <s v="theater/musical"/>
    <n v="4.246666666666667"/>
    <n v="176.94444444444446"/>
    <x v="8"/>
    <s v="musical"/>
  </r>
  <r>
    <x v="1"/>
    <x v="0"/>
    <s v="USD"/>
    <n v="1480007460"/>
    <n v="1475760567"/>
    <b v="0"/>
    <n v="13"/>
    <b v="0"/>
    <s v="theater/spaces"/>
    <n v="4.2880000000000003"/>
    <n v="82.461538461538467"/>
    <x v="8"/>
    <s v="spaces"/>
  </r>
  <r>
    <x v="1"/>
    <x v="0"/>
    <s v="USD"/>
    <n v="1472799600"/>
    <n v="1470874618"/>
    <b v="0"/>
    <n v="16"/>
    <b v="0"/>
    <s v="photography/people"/>
    <n v="4.3"/>
    <n v="88.6875"/>
    <x v="7"/>
    <s v="people"/>
  </r>
  <r>
    <x v="0"/>
    <x v="11"/>
    <s v="NZD"/>
    <n v="1424568107"/>
    <n v="1421976107"/>
    <b v="0"/>
    <n v="3"/>
    <b v="0"/>
    <s v="technology/web"/>
    <n v="4.3499999999999996"/>
    <n v="145"/>
    <x v="1"/>
    <s v="web"/>
  </r>
  <r>
    <x v="0"/>
    <x v="0"/>
    <s v="USD"/>
    <n v="1382478278"/>
    <n v="1377294278"/>
    <b v="0"/>
    <n v="3"/>
    <b v="0"/>
    <s v="music/world music"/>
    <n v="4.3999999999999995"/>
    <n v="44"/>
    <x v="3"/>
    <s v="world music"/>
  </r>
  <r>
    <x v="1"/>
    <x v="1"/>
    <s v="GBP"/>
    <n v="1454936460"/>
    <n v="1452259131"/>
    <b v="0"/>
    <n v="9"/>
    <b v="0"/>
    <s v="technology/web"/>
    <n v="4.46"/>
    <n v="24.777777777777779"/>
    <x v="1"/>
    <s v="web"/>
  </r>
  <r>
    <x v="1"/>
    <x v="0"/>
    <s v="USD"/>
    <n v="1329014966"/>
    <n v="1326422966"/>
    <b v="0"/>
    <n v="5"/>
    <b v="0"/>
    <s v="music/jazz"/>
    <n v="4.5"/>
    <n v="18"/>
    <x v="3"/>
    <s v="jazz"/>
  </r>
  <r>
    <x v="1"/>
    <x v="0"/>
    <s v="USD"/>
    <n v="1336340516"/>
    <n v="1333748516"/>
    <b v="0"/>
    <n v="3"/>
    <b v="0"/>
    <s v="games/video games"/>
    <n v="4.5"/>
    <n v="15"/>
    <x v="5"/>
    <s v="video games"/>
  </r>
  <r>
    <x v="1"/>
    <x v="5"/>
    <s v="EUR"/>
    <n v="1459584417"/>
    <n v="1456996017"/>
    <b v="0"/>
    <n v="3"/>
    <b v="0"/>
    <s v="publishing/translations"/>
    <n v="4.5"/>
    <n v="15"/>
    <x v="2"/>
    <s v="translations"/>
  </r>
  <r>
    <x v="1"/>
    <x v="0"/>
    <s v="USD"/>
    <n v="1431374222"/>
    <n v="1427486222"/>
    <b v="0"/>
    <n v="25"/>
    <b v="0"/>
    <s v="technology/wearables"/>
    <n v="4.5600000000000005"/>
    <n v="27.36"/>
    <x v="1"/>
    <s v="wearables"/>
  </r>
  <r>
    <x v="1"/>
    <x v="0"/>
    <s v="USD"/>
    <n v="1417656699"/>
    <n v="1415064699"/>
    <b v="0"/>
    <n v="13"/>
    <b v="0"/>
    <s v="publishing/translations"/>
    <n v="4.5714285714285712"/>
    <n v="24.615384615384617"/>
    <x v="2"/>
    <s v="translations"/>
  </r>
  <r>
    <x v="1"/>
    <x v="0"/>
    <s v="USD"/>
    <n v="1444577345"/>
    <n v="1441985458"/>
    <b v="0"/>
    <n v="3"/>
    <b v="0"/>
    <s v="theater/plays"/>
    <n v="4.583333333333333"/>
    <n v="183.33333333333334"/>
    <x v="8"/>
    <s v="plays"/>
  </r>
  <r>
    <x v="1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x v="1"/>
    <x v="0"/>
    <s v="USD"/>
    <n v="1403470800"/>
    <n v="1403356792"/>
    <b v="0"/>
    <n v="4"/>
    <b v="0"/>
    <s v="theater/plays"/>
    <n v="4.5999999999999996"/>
    <n v="5.75"/>
    <x v="8"/>
    <s v="plays"/>
  </r>
  <r>
    <x v="1"/>
    <x v="1"/>
    <s v="GBP"/>
    <n v="1440763920"/>
    <n v="1435656759"/>
    <b v="0"/>
    <n v="3"/>
    <b v="0"/>
    <s v="photography/nature"/>
    <n v="4.666666666666667"/>
    <n v="11.666666666666666"/>
    <x v="7"/>
    <s v="nature"/>
  </r>
  <r>
    <x v="1"/>
    <x v="0"/>
    <s v="USD"/>
    <n v="1419183813"/>
    <n v="1417455813"/>
    <b v="0"/>
    <n v="13"/>
    <b v="0"/>
    <s v="theater/plays"/>
    <n v="4.67"/>
    <n v="35.92307692307692"/>
    <x v="8"/>
    <s v="plays"/>
  </r>
  <r>
    <x v="1"/>
    <x v="0"/>
    <s v="USD"/>
    <n v="1391364126"/>
    <n v="1388772126"/>
    <b v="0"/>
    <n v="6"/>
    <b v="0"/>
    <s v="publishing/fiction"/>
    <n v="4.7"/>
    <n v="39.166666666666664"/>
    <x v="2"/>
    <s v="fiction"/>
  </r>
  <r>
    <x v="1"/>
    <x v="0"/>
    <s v="USD"/>
    <n v="1448078400"/>
    <n v="1445985299"/>
    <b v="0"/>
    <n v="5"/>
    <b v="0"/>
    <s v="theater/plays"/>
    <n v="4.7"/>
    <n v="9.4"/>
    <x v="8"/>
    <s v="plays"/>
  </r>
  <r>
    <x v="1"/>
    <x v="0"/>
    <s v="USD"/>
    <n v="1477968934"/>
    <n v="1472784934"/>
    <b v="0"/>
    <n v="9"/>
    <b v="0"/>
    <s v="theater/spaces"/>
    <n v="4.7363636363636363"/>
    <n v="57.888888888888886"/>
    <x v="8"/>
    <s v="spaces"/>
  </r>
  <r>
    <x v="1"/>
    <x v="0"/>
    <s v="USD"/>
    <n v="1433093700"/>
    <n v="1430242488"/>
    <b v="0"/>
    <n v="8"/>
    <b v="0"/>
    <s v="theater/plays"/>
    <n v="4.8"/>
    <n v="30"/>
    <x v="8"/>
    <s v="plays"/>
  </r>
  <r>
    <x v="1"/>
    <x v="0"/>
    <s v="USD"/>
    <n v="1434497400"/>
    <n v="1431770802"/>
    <b v="0"/>
    <n v="8"/>
    <b v="0"/>
    <s v="theater/musical"/>
    <n v="4.8099999999999996"/>
    <n v="60.125"/>
    <x v="8"/>
    <s v="musical"/>
  </r>
  <r>
    <x v="1"/>
    <x v="0"/>
    <s v="USD"/>
    <n v="1409513940"/>
    <n v="1405949514"/>
    <b v="0"/>
    <n v="4"/>
    <b v="0"/>
    <s v="music/faith"/>
    <n v="4.8571428571428568"/>
    <n v="21.25"/>
    <x v="3"/>
    <s v="faith"/>
  </r>
  <r>
    <x v="1"/>
    <x v="0"/>
    <s v="USD"/>
    <n v="1439069640"/>
    <n v="1433897647"/>
    <b v="0"/>
    <n v="6"/>
    <b v="0"/>
    <s v="theater/plays"/>
    <n v="4.8666666666666663"/>
    <n v="24.333333333333332"/>
    <x v="8"/>
    <s v="plays"/>
  </r>
  <r>
    <x v="1"/>
    <x v="0"/>
    <s v="USD"/>
    <n v="1450166340"/>
    <n v="1448044925"/>
    <b v="0"/>
    <n v="17"/>
    <b v="0"/>
    <s v="games/mobile games"/>
    <n v="4.8680000000000003"/>
    <n v="71.588235294117652"/>
    <x v="5"/>
    <s v="mobile games"/>
  </r>
  <r>
    <x v="1"/>
    <x v="1"/>
    <s v="GBP"/>
    <n v="1402480221"/>
    <n v="1399888221"/>
    <b v="0"/>
    <n v="37"/>
    <b v="0"/>
    <s v="games/video games"/>
    <n v="4.9516666666666671"/>
    <n v="80.297297297297291"/>
    <x v="5"/>
    <s v="video games"/>
  </r>
  <r>
    <x v="1"/>
    <x v="0"/>
    <s v="USD"/>
    <n v="1423152678"/>
    <n v="1420560678"/>
    <b v="1"/>
    <n v="15"/>
    <b v="0"/>
    <s v="photography/photobooks"/>
    <n v="4.957575757575758"/>
    <n v="109.06666666666666"/>
    <x v="7"/>
    <s v="photobooks"/>
  </r>
  <r>
    <x v="0"/>
    <x v="0"/>
    <s v="USD"/>
    <n v="1481213752"/>
    <n v="1478621752"/>
    <b v="0"/>
    <n v="14"/>
    <b v="0"/>
    <s v="theater/musical"/>
    <n v="4.9639999999999995"/>
    <n v="88.642857142857139"/>
    <x v="8"/>
    <s v="musical"/>
  </r>
  <r>
    <x v="1"/>
    <x v="3"/>
    <s v="AUD"/>
    <n v="1443782138"/>
    <n v="1440326138"/>
    <b v="0"/>
    <n v="3"/>
    <b v="0"/>
    <s v="film &amp; video/drama"/>
    <n v="5"/>
    <n v="83.333333333333329"/>
    <x v="0"/>
    <s v="drama"/>
  </r>
  <r>
    <x v="1"/>
    <x v="0"/>
    <s v="USD"/>
    <n v="1385931702"/>
    <n v="1383076902"/>
    <b v="0"/>
    <n v="2"/>
    <b v="0"/>
    <s v="film &amp; video/animation"/>
    <n v="5"/>
    <n v="62.5"/>
    <x v="0"/>
    <s v="animation"/>
  </r>
  <r>
    <x v="1"/>
    <x v="0"/>
    <s v="USD"/>
    <n v="1329342361"/>
    <n v="1324158361"/>
    <b v="0"/>
    <n v="1"/>
    <b v="0"/>
    <s v="film &amp; video/animation"/>
    <n v="5"/>
    <n v="50"/>
    <x v="0"/>
    <s v="animation"/>
  </r>
  <r>
    <x v="1"/>
    <x v="6"/>
    <s v="EUR"/>
    <n v="1470527094"/>
    <n v="1467935094"/>
    <b v="0"/>
    <n v="1"/>
    <b v="0"/>
    <s v="games/mobile games"/>
    <n v="5"/>
    <n v="50"/>
    <x v="5"/>
    <s v="mobile games"/>
  </r>
  <r>
    <x v="1"/>
    <x v="10"/>
    <s v="EUR"/>
    <n v="1455964170"/>
    <n v="1450780170"/>
    <b v="0"/>
    <n v="1"/>
    <b v="0"/>
    <s v="publishing/translations"/>
    <n v="5"/>
    <n v="100"/>
    <x v="2"/>
    <s v="translations"/>
  </r>
  <r>
    <x v="0"/>
    <x v="1"/>
    <s v="GBP"/>
    <n v="1456703940"/>
    <n v="1454546859"/>
    <b v="0"/>
    <n v="3"/>
    <b v="0"/>
    <s v="publishing/art books"/>
    <n v="5"/>
    <n v="41.666666666666664"/>
    <x v="2"/>
    <s v="art books"/>
  </r>
  <r>
    <x v="1"/>
    <x v="0"/>
    <s v="USD"/>
    <n v="1436677091"/>
    <n v="1434085091"/>
    <b v="0"/>
    <n v="3"/>
    <b v="0"/>
    <s v="games/video games"/>
    <n v="5"/>
    <n v="8.3333333333333339"/>
    <x v="5"/>
    <s v="video games"/>
  </r>
  <r>
    <x v="1"/>
    <x v="0"/>
    <s v="USD"/>
    <n v="1442635140"/>
    <n v="1442243484"/>
    <b v="0"/>
    <n v="1"/>
    <b v="0"/>
    <s v="theater/plays"/>
    <n v="5"/>
    <n v="10"/>
    <x v="8"/>
    <s v="plays"/>
  </r>
  <r>
    <x v="1"/>
    <x v="1"/>
    <s v="GBP"/>
    <n v="1415534400"/>
    <n v="1414538031"/>
    <b v="0"/>
    <n v="4"/>
    <b v="0"/>
    <s v="theater/plays"/>
    <n v="5"/>
    <n v="18.75"/>
    <x v="8"/>
    <s v="plays"/>
  </r>
  <r>
    <x v="1"/>
    <x v="0"/>
    <s v="USD"/>
    <n v="1415828820"/>
    <n v="1412258977"/>
    <b v="0"/>
    <n v="1"/>
    <b v="0"/>
    <s v="theater/plays"/>
    <n v="5"/>
    <n v="100"/>
    <x v="8"/>
    <s v="plays"/>
  </r>
  <r>
    <x v="0"/>
    <x v="0"/>
    <s v="USD"/>
    <n v="1487550399"/>
    <n v="1484958399"/>
    <b v="0"/>
    <n v="1"/>
    <b v="0"/>
    <s v="theater/musical"/>
    <n v="5"/>
    <n v="25"/>
    <x v="8"/>
    <s v="musical"/>
  </r>
  <r>
    <x v="1"/>
    <x v="0"/>
    <s v="USD"/>
    <n v="1425103218"/>
    <n v="1422424818"/>
    <b v="0"/>
    <n v="1"/>
    <b v="0"/>
    <s v="theater/plays"/>
    <n v="5"/>
    <n v="50"/>
    <x v="8"/>
    <s v="plays"/>
  </r>
  <r>
    <x v="1"/>
    <x v="9"/>
    <s v="EUR"/>
    <n v="1437889336"/>
    <n v="1432705336"/>
    <b v="0"/>
    <n v="4"/>
    <b v="0"/>
    <s v="theater/plays"/>
    <n v="5"/>
    <n v="62.5"/>
    <x v="8"/>
    <s v="plays"/>
  </r>
  <r>
    <x v="1"/>
    <x v="1"/>
    <s v="GBP"/>
    <n v="1417474761"/>
    <n v="1414879161"/>
    <b v="0"/>
    <n v="10"/>
    <b v="0"/>
    <s v="music/jazz"/>
    <n v="5.0256410256410255"/>
    <n v="19.600000000000001"/>
    <x v="3"/>
    <s v="jazz"/>
  </r>
  <r>
    <x v="1"/>
    <x v="0"/>
    <s v="USD"/>
    <n v="1377867220"/>
    <n v="1375275220"/>
    <b v="0"/>
    <n v="94"/>
    <b v="0"/>
    <s v="games/video games"/>
    <n v="5.0347999999999997"/>
    <n v="267.80851063829789"/>
    <x v="5"/>
    <s v="video games"/>
  </r>
  <r>
    <x v="1"/>
    <x v="0"/>
    <s v="USD"/>
    <n v="1438451580"/>
    <n v="1434609424"/>
    <b v="0"/>
    <n v="28"/>
    <b v="0"/>
    <s v="technology/web"/>
    <n v="5.0413333333333332"/>
    <n v="135.03571428571428"/>
    <x v="1"/>
    <s v="web"/>
  </r>
  <r>
    <x v="1"/>
    <x v="0"/>
    <s v="USD"/>
    <n v="1446693040"/>
    <n v="1443233440"/>
    <b v="0"/>
    <n v="12"/>
    <b v="0"/>
    <s v="technology/wearables"/>
    <n v="5.0509090909090908"/>
    <n v="115.75"/>
    <x v="1"/>
    <s v="wearables"/>
  </r>
  <r>
    <x v="0"/>
    <x v="0"/>
    <s v="USD"/>
    <n v="1424211329"/>
    <n v="1421187329"/>
    <b v="0"/>
    <n v="6"/>
    <b v="0"/>
    <s v="publishing/art books"/>
    <n v="5.0599999999999996"/>
    <n v="84.333333333333329"/>
    <x v="2"/>
    <s v="art books"/>
  </r>
  <r>
    <x v="1"/>
    <x v="7"/>
    <s v="CAD"/>
    <n v="1404926665"/>
    <n v="1402334665"/>
    <b v="0"/>
    <n v="12"/>
    <b v="0"/>
    <s v="photography/people"/>
    <n v="5.08"/>
    <n v="31.75"/>
    <x v="7"/>
    <s v="people"/>
  </r>
  <r>
    <x v="1"/>
    <x v="0"/>
    <s v="USD"/>
    <n v="1430505545"/>
    <n v="1425325145"/>
    <b v="0"/>
    <n v="9"/>
    <b v="0"/>
    <s v="theater/spaces"/>
    <n v="5.0808888888888886"/>
    <n v="1270.2222222222222"/>
    <x v="8"/>
    <s v="spaces"/>
  </r>
  <r>
    <x v="0"/>
    <x v="7"/>
    <s v="CAD"/>
    <n v="1407034796"/>
    <n v="1401850796"/>
    <b v="0"/>
    <n v="15"/>
    <b v="0"/>
    <s v="film &amp; video/science fiction"/>
    <n v="5.0999999999999996"/>
    <n v="119"/>
    <x v="0"/>
    <s v="science fiction"/>
  </r>
  <r>
    <x v="1"/>
    <x v="0"/>
    <s v="USD"/>
    <n v="1406913120"/>
    <n v="1404927690"/>
    <b v="0"/>
    <n v="4"/>
    <b v="0"/>
    <s v="theater/plays"/>
    <n v="5.2"/>
    <n v="65"/>
    <x v="8"/>
    <s v="plays"/>
  </r>
  <r>
    <x v="1"/>
    <x v="0"/>
    <s v="USD"/>
    <n v="1330478998"/>
    <n v="1327886998"/>
    <b v="0"/>
    <n v="22"/>
    <b v="0"/>
    <s v="publishing/children's books"/>
    <n v="5.21875"/>
    <n v="37.954545454545453"/>
    <x v="2"/>
    <s v="children's books"/>
  </r>
  <r>
    <x v="1"/>
    <x v="0"/>
    <s v="USD"/>
    <n v="1386568740"/>
    <n v="1383095125"/>
    <b v="0"/>
    <n v="24"/>
    <b v="0"/>
    <s v="games/video games"/>
    <n v="5.3125"/>
    <n v="17.708333333333332"/>
    <x v="5"/>
    <s v="video games"/>
  </r>
  <r>
    <x v="1"/>
    <x v="7"/>
    <s v="CAD"/>
    <n v="1446052627"/>
    <n v="1443460627"/>
    <b v="0"/>
    <n v="5"/>
    <b v="0"/>
    <s v="food/food trucks"/>
    <n v="5.3333333333333339"/>
    <n v="640"/>
    <x v="6"/>
    <s v="food trucks"/>
  </r>
  <r>
    <x v="2"/>
    <x v="12"/>
    <s v="MXN"/>
    <n v="1490416380"/>
    <n v="1487485760"/>
    <b v="0"/>
    <n v="6"/>
    <b v="0"/>
    <s v="theater/plays"/>
    <n v="5.4"/>
    <n v="450"/>
    <x v="8"/>
    <s v="plays"/>
  </r>
  <r>
    <x v="1"/>
    <x v="0"/>
    <s v="USD"/>
    <n v="1433988791"/>
    <n v="1431396791"/>
    <b v="0"/>
    <n v="5"/>
    <b v="0"/>
    <s v="theater/plays"/>
    <n v="5.4"/>
    <n v="27"/>
    <x v="8"/>
    <s v="plays"/>
  </r>
  <r>
    <x v="1"/>
    <x v="1"/>
    <s v="GBP"/>
    <n v="1479032260"/>
    <n v="1476436660"/>
    <b v="0"/>
    <n v="3"/>
    <b v="0"/>
    <s v="theater/plays"/>
    <n v="5.4"/>
    <n v="45"/>
    <x v="8"/>
    <s v="plays"/>
  </r>
  <r>
    <x v="1"/>
    <x v="0"/>
    <s v="USD"/>
    <n v="1449876859"/>
    <n v="1444689259"/>
    <b v="0"/>
    <n v="9"/>
    <b v="0"/>
    <s v="theater/plays"/>
    <n v="5.41"/>
    <n v="60.111111111111114"/>
    <x v="8"/>
    <s v="plays"/>
  </r>
  <r>
    <x v="1"/>
    <x v="0"/>
    <s v="USD"/>
    <n v="1385735295"/>
    <n v="1383139695"/>
    <b v="0"/>
    <n v="12"/>
    <b v="0"/>
    <s v="music/jazz"/>
    <n v="5.416666666666667"/>
    <n v="27.083333333333332"/>
    <x v="3"/>
    <s v="jazz"/>
  </r>
  <r>
    <x v="1"/>
    <x v="0"/>
    <s v="USD"/>
    <n v="1478196008"/>
    <n v="1475604008"/>
    <b v="0"/>
    <n v="56"/>
    <b v="0"/>
    <s v="games/video games"/>
    <n v="5.42"/>
    <n v="29.035714285714285"/>
    <x v="5"/>
    <s v="video games"/>
  </r>
  <r>
    <x v="1"/>
    <x v="0"/>
    <s v="USD"/>
    <n v="1484684186"/>
    <n v="1482092186"/>
    <b v="0"/>
    <n v="3"/>
    <b v="0"/>
    <s v="theater/plays"/>
    <n v="5.42"/>
    <n v="90.333333333333329"/>
    <x v="8"/>
    <s v="plays"/>
  </r>
  <r>
    <x v="1"/>
    <x v="18"/>
    <s v="EUR"/>
    <n v="1483535180"/>
    <n v="1480943180"/>
    <b v="0"/>
    <n v="1"/>
    <b v="0"/>
    <s v="theater/plays"/>
    <n v="5.4545454545454541"/>
    <n v="30"/>
    <x v="8"/>
    <s v="plays"/>
  </r>
  <r>
    <x v="1"/>
    <x v="13"/>
    <s v="NOK"/>
    <n v="1471557139"/>
    <n v="1468965139"/>
    <b v="0"/>
    <n v="10"/>
    <b v="0"/>
    <s v="film &amp; video/drama"/>
    <n v="5.5"/>
    <n v="220"/>
    <x v="0"/>
    <s v="drama"/>
  </r>
  <r>
    <x v="1"/>
    <x v="0"/>
    <s v="USD"/>
    <n v="1431283530"/>
    <n v="1428691530"/>
    <b v="0"/>
    <n v="3"/>
    <b v="0"/>
    <s v="theater/musical"/>
    <n v="5.5"/>
    <n v="18.333333333333332"/>
    <x v="8"/>
    <s v="musical"/>
  </r>
  <r>
    <x v="0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x v="1"/>
    <x v="0"/>
    <s v="USD"/>
    <n v="1485905520"/>
    <n v="1481150949"/>
    <b v="0"/>
    <n v="7"/>
    <b v="0"/>
    <s v="technology/wearables"/>
    <n v="5.58"/>
    <n v="119.57142857142857"/>
    <x v="1"/>
    <s v="wearables"/>
  </r>
  <r>
    <x v="1"/>
    <x v="0"/>
    <s v="USD"/>
    <n v="1415562471"/>
    <n v="1412966871"/>
    <b v="0"/>
    <n v="8"/>
    <b v="0"/>
    <s v="music/faith"/>
    <n v="5.625"/>
    <n v="28.125"/>
    <x v="3"/>
    <s v="faith"/>
  </r>
  <r>
    <x v="1"/>
    <x v="0"/>
    <s v="USD"/>
    <n v="1402956000"/>
    <n v="1400523845"/>
    <b v="0"/>
    <n v="13"/>
    <b v="0"/>
    <s v="film &amp; video/animation"/>
    <n v="5.6333333333333329"/>
    <n v="52"/>
    <x v="0"/>
    <s v="animation"/>
  </r>
  <r>
    <x v="1"/>
    <x v="0"/>
    <s v="USD"/>
    <n v="1419538560"/>
    <n v="1416600960"/>
    <b v="0"/>
    <n v="38"/>
    <b v="0"/>
    <s v="food/food trucks"/>
    <n v="5.65"/>
    <n v="89.21052631578948"/>
    <x v="6"/>
    <s v="food trucks"/>
  </r>
  <r>
    <x v="1"/>
    <x v="0"/>
    <s v="USD"/>
    <n v="1473750300"/>
    <n v="1470294300"/>
    <b v="0"/>
    <n v="93"/>
    <b v="0"/>
    <s v="technology/wearables"/>
    <n v="5.6613333333333333"/>
    <n v="182.6236559139785"/>
    <x v="1"/>
    <s v="wearables"/>
  </r>
  <r>
    <x v="1"/>
    <x v="0"/>
    <s v="USD"/>
    <n v="1474507065"/>
    <n v="1471915065"/>
    <b v="0"/>
    <n v="3"/>
    <b v="0"/>
    <s v="food/food trucks"/>
    <n v="5.6666666666666661"/>
    <n v="340"/>
    <x v="6"/>
    <s v="food trucks"/>
  </r>
  <r>
    <x v="1"/>
    <x v="1"/>
    <s v="GBP"/>
    <n v="1466323917"/>
    <n v="1463731917"/>
    <b v="0"/>
    <n v="7"/>
    <b v="0"/>
    <s v="food/food trucks"/>
    <n v="5.6666666666666661"/>
    <n v="12.142857142857142"/>
    <x v="6"/>
    <s v="food trucks"/>
  </r>
  <r>
    <x v="0"/>
    <x v="0"/>
    <s v="USD"/>
    <n v="1467398138"/>
    <n v="1465670138"/>
    <b v="0"/>
    <n v="9"/>
    <b v="0"/>
    <s v="technology/web"/>
    <n v="5.6833333333333336"/>
    <n v="37.888888888888886"/>
    <x v="1"/>
    <s v="web"/>
  </r>
  <r>
    <x v="1"/>
    <x v="0"/>
    <s v="USD"/>
    <n v="1431709312"/>
    <n v="1429117312"/>
    <b v="0"/>
    <n v="15"/>
    <b v="0"/>
    <s v="food/food trucks"/>
    <n v="5.6937500000000005"/>
    <n v="60.733333333333334"/>
    <x v="6"/>
    <s v="food trucks"/>
  </r>
  <r>
    <x v="1"/>
    <x v="6"/>
    <s v="EUR"/>
    <n v="1451494210"/>
    <n v="1449075010"/>
    <b v="0"/>
    <n v="12"/>
    <b v="0"/>
    <s v="games/video games"/>
    <n v="5.7238095238095239"/>
    <n v="50.083333333333336"/>
    <x v="5"/>
    <s v="video games"/>
  </r>
  <r>
    <x v="0"/>
    <x v="2"/>
    <s v="DKK"/>
    <n v="1469109600"/>
    <n v="1464586746"/>
    <b v="0"/>
    <n v="19"/>
    <b v="0"/>
    <s v="technology/wearables"/>
    <n v="5.7334999999999994"/>
    <n v="603.52631578947364"/>
    <x v="1"/>
    <s v="wearables"/>
  </r>
  <r>
    <x v="1"/>
    <x v="0"/>
    <s v="USD"/>
    <n v="1330577940"/>
    <n v="1327853914"/>
    <b v="0"/>
    <n v="9"/>
    <b v="0"/>
    <s v="music/jazz"/>
    <n v="5.7692307692307692"/>
    <n v="41.666666666666664"/>
    <x v="3"/>
    <s v="jazz"/>
  </r>
  <r>
    <x v="0"/>
    <x v="0"/>
    <s v="USD"/>
    <n v="1418368260"/>
    <n v="1417654672"/>
    <b v="0"/>
    <n v="8"/>
    <b v="0"/>
    <s v="technology/wearables"/>
    <n v="5.8500000000000005"/>
    <n v="29.25"/>
    <x v="1"/>
    <s v="wearables"/>
  </r>
  <r>
    <x v="1"/>
    <x v="0"/>
    <s v="USD"/>
    <n v="1462738327"/>
    <n v="1460146327"/>
    <b v="0"/>
    <n v="19"/>
    <b v="0"/>
    <s v="food/food trucks"/>
    <n v="5.9066666666666672"/>
    <n v="46.631578947368418"/>
    <x v="6"/>
    <s v="food trucks"/>
  </r>
  <r>
    <x v="1"/>
    <x v="0"/>
    <s v="USD"/>
    <n v="1399867409"/>
    <n v="1394683409"/>
    <b v="0"/>
    <n v="2"/>
    <b v="0"/>
    <s v="music/jazz"/>
    <n v="6"/>
    <n v="60"/>
    <x v="3"/>
    <s v="jazz"/>
  </r>
  <r>
    <x v="1"/>
    <x v="1"/>
    <s v="GBP"/>
    <n v="1475258327"/>
    <n v="1471370327"/>
    <b v="0"/>
    <n v="2"/>
    <b v="0"/>
    <s v="theater/musical"/>
    <n v="6"/>
    <n v="15"/>
    <x v="8"/>
    <s v="musical"/>
  </r>
  <r>
    <x v="1"/>
    <x v="1"/>
    <s v="GBP"/>
    <n v="1437606507"/>
    <n v="1435014507"/>
    <b v="0"/>
    <n v="4"/>
    <b v="0"/>
    <s v="theater/plays"/>
    <n v="6"/>
    <n v="15"/>
    <x v="8"/>
    <s v="plays"/>
  </r>
  <r>
    <x v="2"/>
    <x v="0"/>
    <s v="USD"/>
    <n v="1491421314"/>
    <n v="1487709714"/>
    <b v="0"/>
    <n v="7"/>
    <b v="0"/>
    <s v="theater/spaces"/>
    <n v="6.0263157894736841"/>
    <n v="163.57142857142858"/>
    <x v="8"/>
    <s v="spaces"/>
  </r>
  <r>
    <x v="1"/>
    <x v="0"/>
    <s v="USD"/>
    <n v="1349885289"/>
    <n v="1347293289"/>
    <b v="0"/>
    <n v="21"/>
    <b v="0"/>
    <s v="film &amp; video/animation"/>
    <n v="6.1"/>
    <n v="87.142857142857139"/>
    <x v="0"/>
    <s v="animation"/>
  </r>
  <r>
    <x v="1"/>
    <x v="0"/>
    <s v="USD"/>
    <n v="1421691298"/>
    <n v="1417803298"/>
    <b v="1"/>
    <n v="19"/>
    <b v="0"/>
    <s v="photography/photobooks"/>
    <n v="6.2566666666666677"/>
    <n v="98.78947368421052"/>
    <x v="7"/>
    <s v="photobooks"/>
  </r>
  <r>
    <x v="1"/>
    <x v="6"/>
    <s v="EUR"/>
    <n v="1451602800"/>
    <n v="1449011610"/>
    <b v="0"/>
    <n v="23"/>
    <b v="0"/>
    <s v="technology/wearables"/>
    <n v="6.293333333333333"/>
    <n v="82.086956521739125"/>
    <x v="1"/>
    <s v="wearables"/>
  </r>
  <r>
    <x v="1"/>
    <x v="0"/>
    <s v="USD"/>
    <n v="1429460386"/>
    <n v="1424279986"/>
    <b v="0"/>
    <n v="3"/>
    <b v="0"/>
    <s v="theater/plays"/>
    <n v="6.3"/>
    <n v="42"/>
    <x v="8"/>
    <s v="plays"/>
  </r>
  <r>
    <x v="1"/>
    <x v="0"/>
    <s v="USD"/>
    <n v="1388808545"/>
    <n v="1386216545"/>
    <b v="0"/>
    <n v="30"/>
    <b v="0"/>
    <s v="games/video games"/>
    <n v="6.3092592592592585"/>
    <n v="113.56666666666666"/>
    <x v="5"/>
    <s v="video games"/>
  </r>
  <r>
    <x v="1"/>
    <x v="1"/>
    <s v="GBP"/>
    <n v="1415404800"/>
    <n v="1412809644"/>
    <b v="0"/>
    <n v="10"/>
    <b v="0"/>
    <s v="theater/plays"/>
    <n v="6.3333333333333339"/>
    <n v="9.5"/>
    <x v="8"/>
    <s v="plays"/>
  </r>
  <r>
    <x v="1"/>
    <x v="3"/>
    <s v="AUD"/>
    <n v="1406593780"/>
    <n v="1404174580"/>
    <b v="1"/>
    <n v="60"/>
    <b v="0"/>
    <s v="technology/makerspaces"/>
    <n v="6.4158609339642041"/>
    <n v="41.583333333333336"/>
    <x v="1"/>
    <s v="makerspaces"/>
  </r>
  <r>
    <x v="1"/>
    <x v="9"/>
    <s v="EUR"/>
    <n v="1450541229"/>
    <n v="1447949229"/>
    <b v="0"/>
    <n v="6"/>
    <b v="0"/>
    <s v="games/mobile games"/>
    <n v="6.4439140811455857"/>
    <n v="45"/>
    <x v="5"/>
    <s v="mobile games"/>
  </r>
  <r>
    <x v="1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x v="1"/>
    <x v="0"/>
    <s v="USD"/>
    <n v="1441507006"/>
    <n v="1438915006"/>
    <b v="0"/>
    <n v="3"/>
    <b v="0"/>
    <s v="food/food trucks"/>
    <n v="6.5"/>
    <n v="108.33333333333333"/>
    <x v="6"/>
    <s v="food trucks"/>
  </r>
  <r>
    <x v="1"/>
    <x v="0"/>
    <s v="USD"/>
    <n v="1435730400"/>
    <n v="1430855315"/>
    <b v="0"/>
    <n v="3"/>
    <b v="0"/>
    <s v="music/faith"/>
    <n v="6.5"/>
    <n v="216.66666666666666"/>
    <x v="3"/>
    <s v="faith"/>
  </r>
  <r>
    <x v="1"/>
    <x v="1"/>
    <s v="GBP"/>
    <n v="1482397263"/>
    <n v="1479805263"/>
    <b v="0"/>
    <n v="201"/>
    <b v="0"/>
    <s v="technology/wearables"/>
    <n v="6.5299999999999994"/>
    <n v="6.4975124378109452"/>
    <x v="1"/>
    <s v="wearables"/>
  </r>
  <r>
    <x v="1"/>
    <x v="7"/>
    <s v="CAD"/>
    <n v="1429456132"/>
    <n v="1424275732"/>
    <b v="0"/>
    <n v="2"/>
    <b v="0"/>
    <s v="theater/musical"/>
    <n v="6.5454545454545459"/>
    <n v="108"/>
    <x v="8"/>
    <s v="musical"/>
  </r>
  <r>
    <x v="1"/>
    <x v="1"/>
    <s v="GBP"/>
    <n v="1395007200"/>
    <n v="1392021502"/>
    <b v="0"/>
    <n v="7"/>
    <b v="0"/>
    <s v="music/jazz"/>
    <n v="6.5500000000000007"/>
    <n v="18.714285714285715"/>
    <x v="3"/>
    <s v="jazz"/>
  </r>
  <r>
    <x v="1"/>
    <x v="0"/>
    <s v="USD"/>
    <n v="1427850090"/>
    <n v="1425261690"/>
    <b v="0"/>
    <n v="8"/>
    <b v="0"/>
    <s v="photography/photobooks"/>
    <n v="6.565384615384616"/>
    <n v="213.375"/>
    <x v="7"/>
    <s v="photobooks"/>
  </r>
  <r>
    <x v="1"/>
    <x v="0"/>
    <s v="USD"/>
    <n v="1360009774"/>
    <n v="1356121774"/>
    <b v="0"/>
    <n v="311"/>
    <b v="0"/>
    <s v="games/video games"/>
    <n v="6.5900366666666672"/>
    <n v="63.569485530546629"/>
    <x v="5"/>
    <s v="video games"/>
  </r>
  <r>
    <x v="1"/>
    <x v="7"/>
    <s v="CAD"/>
    <n v="1425758101"/>
    <n v="1423166101"/>
    <b v="0"/>
    <n v="6"/>
    <b v="0"/>
    <s v="publishing/translations"/>
    <n v="6.6055045871559637"/>
    <n v="30"/>
    <x v="2"/>
    <s v="translations"/>
  </r>
  <r>
    <x v="1"/>
    <x v="0"/>
    <s v="USD"/>
    <n v="1336188019"/>
    <n v="1333596019"/>
    <b v="0"/>
    <n v="24"/>
    <b v="0"/>
    <s v="music/jazz"/>
    <n v="6.6066666666666665"/>
    <n v="82.583333333333329"/>
    <x v="3"/>
    <s v="jazz"/>
  </r>
  <r>
    <x v="0"/>
    <x v="0"/>
    <s v="USD"/>
    <n v="1418056315"/>
    <n v="1414164715"/>
    <b v="0"/>
    <n v="37"/>
    <b v="0"/>
    <s v="technology/wearables"/>
    <n v="6.6339999999999995"/>
    <n v="89.648648648648646"/>
    <x v="1"/>
    <s v="wearables"/>
  </r>
  <r>
    <x v="1"/>
    <x v="0"/>
    <s v="USD"/>
    <n v="1466363576"/>
    <n v="1461179576"/>
    <b v="0"/>
    <n v="9"/>
    <b v="0"/>
    <s v="theater/plays"/>
    <n v="6.65"/>
    <n v="29.555555555555557"/>
    <x v="8"/>
    <s v="plays"/>
  </r>
  <r>
    <x v="1"/>
    <x v="1"/>
    <s v="GBP"/>
    <n v="1414623471"/>
    <n v="1411513071"/>
    <b v="1"/>
    <n v="4"/>
    <b v="0"/>
    <s v="photography/photobooks"/>
    <n v="6.7"/>
    <n v="83.75"/>
    <x v="7"/>
    <s v="photobooks"/>
  </r>
  <r>
    <x v="1"/>
    <x v="10"/>
    <s v="EUR"/>
    <n v="1481367600"/>
    <n v="1477839675"/>
    <b v="0"/>
    <n v="10"/>
    <b v="0"/>
    <s v="publishing/translations"/>
    <n v="6.708333333333333"/>
    <n v="80.5"/>
    <x v="2"/>
    <s v="translations"/>
  </r>
  <r>
    <x v="1"/>
    <x v="0"/>
    <s v="USD"/>
    <n v="1332748899"/>
    <n v="1327568499"/>
    <b v="0"/>
    <n v="5"/>
    <b v="0"/>
    <s v="film &amp; video/animation"/>
    <n v="6.7966666666666677"/>
    <n v="40.78"/>
    <x v="0"/>
    <s v="animation"/>
  </r>
  <r>
    <x v="1"/>
    <x v="0"/>
    <s v="USD"/>
    <n v="1450211116"/>
    <n v="1445023516"/>
    <b v="0"/>
    <n v="7"/>
    <b v="0"/>
    <s v="theater/plays"/>
    <n v="6.8287037037037033"/>
    <n v="59"/>
    <x v="8"/>
    <s v="plays"/>
  </r>
  <r>
    <x v="1"/>
    <x v="0"/>
    <s v="USD"/>
    <n v="1458938200"/>
    <n v="1453757800"/>
    <b v="0"/>
    <n v="30"/>
    <b v="0"/>
    <s v="food/food trucks"/>
    <n v="6.9320000000000004"/>
    <n v="115.53333333333333"/>
    <x v="6"/>
    <s v="food trucks"/>
  </r>
  <r>
    <x v="1"/>
    <x v="12"/>
    <s v="MXN"/>
    <n v="1482711309"/>
    <n v="1479860109"/>
    <b v="0"/>
    <n v="6"/>
    <b v="0"/>
    <s v="theater/plays"/>
    <n v="6.9696969696969706"/>
    <n v="383.33333333333331"/>
    <x v="8"/>
    <s v="plays"/>
  </r>
  <r>
    <x v="1"/>
    <x v="0"/>
    <s v="USD"/>
    <n v="1435958786"/>
    <n v="1434144386"/>
    <b v="0"/>
    <n v="3"/>
    <b v="0"/>
    <s v="photography/people"/>
    <n v="7.0000000000000009"/>
    <n v="46.666666666666664"/>
    <x v="7"/>
    <s v="people"/>
  </r>
  <r>
    <x v="1"/>
    <x v="6"/>
    <s v="EUR"/>
    <n v="1434047084"/>
    <n v="1431455084"/>
    <b v="1"/>
    <n v="28"/>
    <b v="0"/>
    <s v="theater/plays"/>
    <n v="7.043333333333333"/>
    <n v="75.464285714285708"/>
    <x v="8"/>
    <s v="plays"/>
  </r>
  <r>
    <x v="1"/>
    <x v="0"/>
    <s v="USD"/>
    <n v="1476010619"/>
    <n v="1473418619"/>
    <b v="0"/>
    <n v="10"/>
    <b v="0"/>
    <s v="publishing/translations"/>
    <n v="7.0634920634920633"/>
    <n v="44.5"/>
    <x v="2"/>
    <s v="translations"/>
  </r>
  <r>
    <x v="0"/>
    <x v="0"/>
    <s v="USD"/>
    <n v="1402060302"/>
    <n v="1396876302"/>
    <b v="0"/>
    <n v="18"/>
    <b v="0"/>
    <s v="music/world music"/>
    <n v="7.0666666666666673"/>
    <n v="58.888888888888886"/>
    <x v="3"/>
    <s v="world music"/>
  </r>
  <r>
    <x v="1"/>
    <x v="0"/>
    <s v="USD"/>
    <n v="1487811600"/>
    <n v="1486077481"/>
    <b v="0"/>
    <n v="7"/>
    <b v="0"/>
    <s v="theater/plays"/>
    <n v="7.166666666666667"/>
    <n v="30.714285714285715"/>
    <x v="8"/>
    <s v="plays"/>
  </r>
  <r>
    <x v="1"/>
    <x v="0"/>
    <s v="USD"/>
    <n v="1314856800"/>
    <n v="1311789885"/>
    <b v="0"/>
    <n v="4"/>
    <b v="0"/>
    <s v="music/indie rock"/>
    <n v="7.1999999999999993"/>
    <n v="18"/>
    <x v="3"/>
    <s v="indie rock"/>
  </r>
  <r>
    <x v="1"/>
    <x v="1"/>
    <s v="GBP"/>
    <n v="1447451756"/>
    <n v="1444856156"/>
    <b v="0"/>
    <n v="6"/>
    <b v="0"/>
    <s v="publishing/translations"/>
    <n v="7.1999999999999993"/>
    <n v="12"/>
    <x v="2"/>
    <s v="translations"/>
  </r>
  <r>
    <x v="1"/>
    <x v="0"/>
    <s v="USD"/>
    <n v="1397413095"/>
    <n v="1394821095"/>
    <b v="0"/>
    <n v="22"/>
    <b v="0"/>
    <s v="games/video games"/>
    <n v="7.2120000000000006"/>
    <n v="81.954545454545453"/>
    <x v="5"/>
    <s v="video games"/>
  </r>
  <r>
    <x v="1"/>
    <x v="0"/>
    <s v="USD"/>
    <n v="1427082912"/>
    <n v="1423198512"/>
    <b v="0"/>
    <n v="5"/>
    <b v="0"/>
    <s v="theater/plays"/>
    <n v="7.24"/>
    <n v="72.400000000000006"/>
    <x v="8"/>
    <s v="plays"/>
  </r>
  <r>
    <x v="1"/>
    <x v="0"/>
    <s v="USD"/>
    <n v="1417276800"/>
    <n v="1415140480"/>
    <b v="0"/>
    <n v="9"/>
    <b v="0"/>
    <s v="technology/wearables"/>
    <n v="7.26"/>
    <n v="80.666666666666671"/>
    <x v="1"/>
    <s v="wearables"/>
  </r>
  <r>
    <x v="1"/>
    <x v="0"/>
    <s v="USD"/>
    <n v="1425434420"/>
    <n v="1422842420"/>
    <b v="0"/>
    <n v="16"/>
    <b v="0"/>
    <s v="film &amp; video/animation"/>
    <n v="7.2952380952380951"/>
    <n v="47.875"/>
    <x v="0"/>
    <s v="animation"/>
  </r>
  <r>
    <x v="1"/>
    <x v="0"/>
    <s v="USD"/>
    <n v="1405401060"/>
    <n v="1401585752"/>
    <b v="0"/>
    <n v="9"/>
    <b v="0"/>
    <s v="photography/places"/>
    <n v="7.3400000000000007"/>
    <n v="40.777777777777779"/>
    <x v="7"/>
    <s v="places"/>
  </r>
  <r>
    <x v="1"/>
    <x v="0"/>
    <s v="USD"/>
    <n v="1472442900"/>
    <n v="1471638646"/>
    <b v="0"/>
    <n v="6"/>
    <b v="0"/>
    <s v="theater/plays"/>
    <n v="7.4690265486725664"/>
    <n v="35.166666666666664"/>
    <x v="8"/>
    <s v="plays"/>
  </r>
  <r>
    <x v="1"/>
    <x v="0"/>
    <s v="USD"/>
    <n v="1406257200"/>
    <n v="1403176891"/>
    <b v="0"/>
    <n v="135"/>
    <b v="0"/>
    <s v="technology/wearables"/>
    <n v="7.4837500000000006"/>
    <n v="177.39259259259259"/>
    <x v="1"/>
    <s v="wearables"/>
  </r>
  <r>
    <x v="1"/>
    <x v="0"/>
    <s v="USD"/>
    <n v="1311309721"/>
    <n v="1307421721"/>
    <b v="0"/>
    <n v="5"/>
    <b v="0"/>
    <s v="games/video games"/>
    <n v="7.5"/>
    <n v="9"/>
    <x v="5"/>
    <s v="video games"/>
  </r>
  <r>
    <x v="1"/>
    <x v="0"/>
    <s v="USD"/>
    <n v="1481295099"/>
    <n v="1477835499"/>
    <b v="0"/>
    <n v="3"/>
    <b v="0"/>
    <s v="music/faith"/>
    <n v="7.5"/>
    <n v="50"/>
    <x v="3"/>
    <s v="faith"/>
  </r>
  <r>
    <x v="0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x v="1"/>
    <x v="0"/>
    <s v="USD"/>
    <n v="1428940775"/>
    <n v="1426348775"/>
    <b v="0"/>
    <n v="29"/>
    <b v="0"/>
    <s v="technology/wearables"/>
    <n v="7.5333333333333332"/>
    <n v="31.172413793103448"/>
    <x v="1"/>
    <s v="wearables"/>
  </r>
  <r>
    <x v="1"/>
    <x v="0"/>
    <s v="USD"/>
    <n v="1415655289"/>
    <n v="1413059689"/>
    <b v="1"/>
    <n v="29"/>
    <b v="0"/>
    <s v="technology/makerspaces"/>
    <n v="7.5880000000000001"/>
    <n v="65.41379310344827"/>
    <x v="1"/>
    <s v="makerspaces"/>
  </r>
  <r>
    <x v="1"/>
    <x v="1"/>
    <s v="GBP"/>
    <n v="1422450278"/>
    <n v="1419858278"/>
    <b v="0"/>
    <n v="4"/>
    <b v="0"/>
    <s v="theater/plays"/>
    <n v="7.6"/>
    <n v="4.75"/>
    <x v="8"/>
    <s v="plays"/>
  </r>
  <r>
    <x v="1"/>
    <x v="7"/>
    <s v="CAD"/>
    <n v="1415865720"/>
    <n v="1413270690"/>
    <b v="0"/>
    <n v="40"/>
    <b v="0"/>
    <s v="technology/wearables"/>
    <n v="7.7886666666666677"/>
    <n v="292.07499999999999"/>
    <x v="1"/>
    <s v="wearables"/>
  </r>
  <r>
    <x v="1"/>
    <x v="7"/>
    <s v="CAD"/>
    <n v="1437082736"/>
    <n v="1435354736"/>
    <b v="0"/>
    <n v="3"/>
    <b v="0"/>
    <s v="photography/people"/>
    <n v="7.8"/>
    <n v="26"/>
    <x v="7"/>
    <s v="people"/>
  </r>
  <r>
    <x v="1"/>
    <x v="9"/>
    <s v="EUR"/>
    <n v="1435293175"/>
    <n v="1432701175"/>
    <b v="0"/>
    <n v="49"/>
    <b v="0"/>
    <s v="games/video games"/>
    <n v="7.8266666666666662"/>
    <n v="23.959183673469386"/>
    <x v="5"/>
    <s v="video games"/>
  </r>
  <r>
    <x v="1"/>
    <x v="1"/>
    <s v="GBP"/>
    <n v="1400498789"/>
    <n v="1398511589"/>
    <b v="0"/>
    <n v="7"/>
    <b v="0"/>
    <s v="theater/plays"/>
    <n v="7.8378378378378386"/>
    <n v="20.714285714285715"/>
    <x v="8"/>
    <s v="plays"/>
  </r>
  <r>
    <x v="1"/>
    <x v="0"/>
    <s v="USD"/>
    <n v="1430517761"/>
    <n v="1427925761"/>
    <b v="0"/>
    <n v="17"/>
    <b v="0"/>
    <s v="music/faith"/>
    <n v="7.8680000000000003"/>
    <n v="115.70588235294117"/>
    <x v="3"/>
    <s v="faith"/>
  </r>
  <r>
    <x v="1"/>
    <x v="0"/>
    <s v="USD"/>
    <n v="1434092876"/>
    <n v="1431414476"/>
    <b v="0"/>
    <n v="36"/>
    <b v="0"/>
    <s v="publishing/children's books"/>
    <n v="7.8809523809523814"/>
    <n v="45.972222222222221"/>
    <x v="2"/>
    <s v="children's books"/>
  </r>
  <r>
    <x v="2"/>
    <x v="0"/>
    <s v="USD"/>
    <n v="1490830331"/>
    <n v="1488241931"/>
    <b v="0"/>
    <n v="7"/>
    <b v="0"/>
    <s v="food/small batch"/>
    <n v="8"/>
    <n v="11.428571428571429"/>
    <x v="6"/>
    <s v="small batch"/>
  </r>
  <r>
    <x v="0"/>
    <x v="0"/>
    <s v="USD"/>
    <n v="1476676800"/>
    <n v="1473957239"/>
    <b v="0"/>
    <n v="8"/>
    <b v="0"/>
    <s v="theater/spaces"/>
    <n v="8.0250000000000004"/>
    <n v="200.625"/>
    <x v="8"/>
    <s v="spaces"/>
  </r>
  <r>
    <x v="1"/>
    <x v="0"/>
    <s v="USD"/>
    <n v="1419017488"/>
    <n v="1416339088"/>
    <b v="0"/>
    <n v="5"/>
    <b v="0"/>
    <s v="publishing/translations"/>
    <n v="8.06"/>
    <n v="80.599999999999994"/>
    <x v="2"/>
    <s v="translations"/>
  </r>
  <r>
    <x v="1"/>
    <x v="0"/>
    <s v="USD"/>
    <n v="1488958200"/>
    <n v="1484912974"/>
    <b v="0"/>
    <n v="16"/>
    <b v="0"/>
    <s v="games/mobile games"/>
    <n v="8.0833333333333321"/>
    <n v="90.9375"/>
    <x v="5"/>
    <s v="mobile games"/>
  </r>
  <r>
    <x v="1"/>
    <x v="0"/>
    <s v="USD"/>
    <n v="1425337200"/>
    <n v="1421432810"/>
    <b v="0"/>
    <n v="6"/>
    <b v="0"/>
    <s v="theater/plays"/>
    <n v="8.1333333333333329"/>
    <n v="10.166666666666666"/>
    <x v="8"/>
    <s v="plays"/>
  </r>
  <r>
    <x v="1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x v="1"/>
    <x v="0"/>
    <s v="USD"/>
    <n v="1413992210"/>
    <n v="1411400210"/>
    <b v="0"/>
    <n v="12"/>
    <b v="0"/>
    <s v="theater/plays"/>
    <n v="8.2142857142857135"/>
    <n v="38.333333333333336"/>
    <x v="8"/>
    <s v="plays"/>
  </r>
  <r>
    <x v="1"/>
    <x v="6"/>
    <s v="EUR"/>
    <n v="1451053313"/>
    <n v="1448461313"/>
    <b v="0"/>
    <n v="8"/>
    <b v="0"/>
    <s v="games/video games"/>
    <n v="8.3000000000000007"/>
    <n v="10.375"/>
    <x v="5"/>
    <s v="video games"/>
  </r>
  <r>
    <x v="1"/>
    <x v="0"/>
    <s v="USD"/>
    <n v="1424014680"/>
    <n v="1418922443"/>
    <b v="0"/>
    <n v="1"/>
    <b v="0"/>
    <s v="publishing/fiction"/>
    <n v="8.3333333333333321"/>
    <n v="100"/>
    <x v="2"/>
    <s v="fiction"/>
  </r>
  <r>
    <x v="1"/>
    <x v="6"/>
    <s v="EUR"/>
    <n v="1474230385"/>
    <n v="1471638385"/>
    <b v="0"/>
    <n v="4"/>
    <b v="0"/>
    <s v="publishing/translations"/>
    <n v="8.3800000000000008"/>
    <n v="104.75"/>
    <x v="2"/>
    <s v="translations"/>
  </r>
  <r>
    <x v="0"/>
    <x v="0"/>
    <s v="USD"/>
    <n v="1441783869"/>
    <n v="1439191869"/>
    <b v="1"/>
    <n v="535"/>
    <b v="0"/>
    <s v="technology/space exploration"/>
    <n v="8.4172840000000004"/>
    <n v="78.666205607476627"/>
    <x v="1"/>
    <s v="space exploration"/>
  </r>
  <r>
    <x v="1"/>
    <x v="0"/>
    <s v="USD"/>
    <n v="1407250329"/>
    <n v="1404658329"/>
    <b v="0"/>
    <n v="6"/>
    <b v="0"/>
    <s v="theater/plays"/>
    <n v="8.5"/>
    <n v="8.5"/>
    <x v="8"/>
    <s v="plays"/>
  </r>
  <r>
    <x v="1"/>
    <x v="0"/>
    <s v="USD"/>
    <n v="1420215216"/>
    <n v="1417536816"/>
    <b v="0"/>
    <n v="9"/>
    <b v="0"/>
    <s v="theater/musical"/>
    <n v="8.52"/>
    <n v="47.333333333333336"/>
    <x v="8"/>
    <s v="musical"/>
  </r>
  <r>
    <x v="0"/>
    <x v="0"/>
    <s v="USD"/>
    <n v="1432101855"/>
    <n v="1429509855"/>
    <b v="0"/>
    <n v="292"/>
    <b v="0"/>
    <s v="journalism/audio"/>
    <n v="8.5370000000000008"/>
    <n v="29.236301369863014"/>
    <x v="4"/>
    <s v="audio"/>
  </r>
  <r>
    <x v="1"/>
    <x v="0"/>
    <s v="USD"/>
    <n v="1447020620"/>
    <n v="1444425020"/>
    <b v="0"/>
    <n v="1"/>
    <b v="0"/>
    <s v="photography/nature"/>
    <n v="8.5714285714285712"/>
    <n v="60"/>
    <x v="7"/>
    <s v="nature"/>
  </r>
  <r>
    <x v="1"/>
    <x v="0"/>
    <s v="USD"/>
    <n v="1471573640"/>
    <n v="1467253640"/>
    <b v="0"/>
    <n v="20"/>
    <b v="0"/>
    <s v="theater/spaces"/>
    <n v="8.64"/>
    <n v="64.8"/>
    <x v="8"/>
    <s v="spaces"/>
  </r>
  <r>
    <x v="1"/>
    <x v="0"/>
    <s v="USD"/>
    <n v="1406603696"/>
    <n v="1405307696"/>
    <b v="0"/>
    <n v="4"/>
    <b v="0"/>
    <s v="theater/plays"/>
    <n v="8.6666666666666679"/>
    <n v="16.25"/>
    <x v="8"/>
    <s v="plays"/>
  </r>
  <r>
    <x v="1"/>
    <x v="1"/>
    <s v="GBP"/>
    <n v="1475877108"/>
    <n v="1473285108"/>
    <b v="0"/>
    <n v="4"/>
    <b v="0"/>
    <s v="theater/plays"/>
    <n v="8.6666666666666679"/>
    <n v="32.5"/>
    <x v="8"/>
    <s v="plays"/>
  </r>
  <r>
    <x v="1"/>
    <x v="0"/>
    <s v="USD"/>
    <n v="1405882287"/>
    <n v="1400698287"/>
    <b v="1"/>
    <n v="34"/>
    <b v="0"/>
    <s v="theater/plays"/>
    <n v="8.7200000000000006"/>
    <n v="25.647058823529413"/>
    <x v="8"/>
    <s v="plays"/>
  </r>
  <r>
    <x v="1"/>
    <x v="0"/>
    <s v="USD"/>
    <n v="1399071173"/>
    <n v="1395787973"/>
    <b v="0"/>
    <n v="12"/>
    <b v="0"/>
    <s v="food/food trucks"/>
    <n v="8.8333333333333339"/>
    <n v="44.166666666666664"/>
    <x v="6"/>
    <s v="food trucks"/>
  </r>
  <r>
    <x v="0"/>
    <x v="0"/>
    <s v="USD"/>
    <n v="1461653700"/>
    <n v="1458665146"/>
    <b v="0"/>
    <n v="44"/>
    <b v="0"/>
    <s v="technology/wearables"/>
    <n v="8.8800000000000008"/>
    <n v="30.272727272727273"/>
    <x v="1"/>
    <s v="wearables"/>
  </r>
  <r>
    <x v="1"/>
    <x v="0"/>
    <s v="USD"/>
    <n v="1428075480"/>
    <n v="1425489613"/>
    <b v="0"/>
    <n v="11"/>
    <b v="0"/>
    <s v="publishing/fiction"/>
    <n v="8.9"/>
    <n v="40.454545454545453"/>
    <x v="2"/>
    <s v="fiction"/>
  </r>
  <r>
    <x v="1"/>
    <x v="0"/>
    <s v="USD"/>
    <n v="1482339794"/>
    <n v="1479747794"/>
    <b v="0"/>
    <n v="6"/>
    <b v="0"/>
    <s v="theater/plays"/>
    <n v="8.9"/>
    <n v="222.5"/>
    <x v="8"/>
    <s v="plays"/>
  </r>
  <r>
    <x v="1"/>
    <x v="0"/>
    <s v="USD"/>
    <n v="1455826460"/>
    <n v="1452716060"/>
    <b v="0"/>
    <n v="16"/>
    <b v="0"/>
    <s v="technology/wearables"/>
    <n v="8.9066666666666663"/>
    <n v="41.75"/>
    <x v="1"/>
    <s v="wearables"/>
  </r>
  <r>
    <x v="1"/>
    <x v="0"/>
    <s v="USD"/>
    <n v="1373174903"/>
    <n v="1369286903"/>
    <b v="0"/>
    <n v="123"/>
    <b v="0"/>
    <s v="games/video games"/>
    <n v="8.974444444444444"/>
    <n v="65.666666666666671"/>
    <x v="5"/>
    <s v="video games"/>
  </r>
  <r>
    <x v="1"/>
    <x v="0"/>
    <s v="USD"/>
    <n v="1414814340"/>
    <n v="1413519073"/>
    <b v="0"/>
    <n v="2"/>
    <b v="0"/>
    <s v="technology/gadgets"/>
    <n v="9.0090090090090094"/>
    <n v="30"/>
    <x v="1"/>
    <s v="gadgets"/>
  </r>
  <r>
    <x v="1"/>
    <x v="7"/>
    <s v="CAD"/>
    <n v="1429207833"/>
    <n v="1426615833"/>
    <b v="0"/>
    <n v="7"/>
    <b v="0"/>
    <s v="technology/web"/>
    <n v="9.0833333333333339"/>
    <n v="389.28571428571428"/>
    <x v="1"/>
    <s v="web"/>
  </r>
  <r>
    <x v="1"/>
    <x v="0"/>
    <s v="USD"/>
    <n v="1409000400"/>
    <n v="1408381704"/>
    <b v="0"/>
    <n v="17"/>
    <b v="0"/>
    <s v="theater/plays"/>
    <n v="9.0909090909090917"/>
    <n v="29.411764705882351"/>
    <x v="8"/>
    <s v="plays"/>
  </r>
  <r>
    <x v="1"/>
    <x v="0"/>
    <s v="USD"/>
    <n v="1399778333"/>
    <n v="1397186333"/>
    <b v="0"/>
    <n v="98"/>
    <b v="0"/>
    <s v="games/video games"/>
    <n v="9.1050000000000004"/>
    <n v="18.581632653061224"/>
    <x v="5"/>
    <s v="video games"/>
  </r>
  <r>
    <x v="1"/>
    <x v="0"/>
    <s v="USD"/>
    <n v="1445894400"/>
    <n v="1440961053"/>
    <b v="0"/>
    <n v="3"/>
    <b v="0"/>
    <s v="photography/places"/>
    <n v="9.3000000000000007"/>
    <n v="31"/>
    <x v="7"/>
    <s v="places"/>
  </r>
  <r>
    <x v="1"/>
    <x v="0"/>
    <s v="USD"/>
    <n v="1439957176"/>
    <n v="1437365176"/>
    <b v="0"/>
    <n v="31"/>
    <b v="0"/>
    <s v="theater/plays"/>
    <n v="9.31"/>
    <n v="60.064516129032256"/>
    <x v="8"/>
    <s v="plays"/>
  </r>
  <r>
    <x v="2"/>
    <x v="1"/>
    <s v="GBP"/>
    <n v="1491768000"/>
    <n v="1489097112"/>
    <b v="0"/>
    <n v="8"/>
    <b v="0"/>
    <s v="music/faith"/>
    <n v="9.3333333333333339"/>
    <n v="35"/>
    <x v="3"/>
    <s v="faith"/>
  </r>
  <r>
    <x v="1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x v="1"/>
    <x v="0"/>
    <s v="USD"/>
    <n v="1438390800"/>
    <n v="1436888066"/>
    <b v="0"/>
    <n v="7"/>
    <b v="0"/>
    <s v="theater/plays"/>
    <n v="9.4166666666666661"/>
    <n v="80.714285714285708"/>
    <x v="8"/>
    <s v="plays"/>
  </r>
  <r>
    <x v="1"/>
    <x v="0"/>
    <s v="USD"/>
    <n v="1412534943"/>
    <n v="1409942943"/>
    <b v="0"/>
    <n v="32"/>
    <b v="0"/>
    <s v="music/indie rock"/>
    <n v="9.4412800000000008"/>
    <n v="73.760000000000005"/>
    <x v="3"/>
    <s v="indie rock"/>
  </r>
  <r>
    <x v="1"/>
    <x v="0"/>
    <s v="USD"/>
    <n v="1445448381"/>
    <n v="1440264381"/>
    <b v="0"/>
    <n v="8"/>
    <b v="0"/>
    <s v="film &amp; video/animation"/>
    <n v="9.5"/>
    <n v="71.25"/>
    <x v="0"/>
    <s v="animation"/>
  </r>
  <r>
    <x v="1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x v="1"/>
    <x v="0"/>
    <s v="USD"/>
    <n v="1349392033"/>
    <n v="1346800033"/>
    <b v="0"/>
    <n v="22"/>
    <b v="0"/>
    <s v="games/video games"/>
    <n v="9.56"/>
    <n v="21.727272727272727"/>
    <x v="5"/>
    <s v="video games"/>
  </r>
  <r>
    <x v="0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x v="1"/>
    <x v="0"/>
    <s v="USD"/>
    <n v="1480438905"/>
    <n v="1477843305"/>
    <b v="0"/>
    <n v="12"/>
    <b v="0"/>
    <s v="technology/wearables"/>
    <n v="9.6333333333333346"/>
    <n v="24.083333333333332"/>
    <x v="1"/>
    <s v="wearables"/>
  </r>
  <r>
    <x v="1"/>
    <x v="0"/>
    <s v="USD"/>
    <n v="1459181895"/>
    <n v="1456593495"/>
    <b v="0"/>
    <n v="9"/>
    <b v="0"/>
    <s v="music/faith"/>
    <n v="9.74"/>
    <n v="54.111111111111114"/>
    <x v="3"/>
    <s v="faith"/>
  </r>
  <r>
    <x v="1"/>
    <x v="1"/>
    <s v="GBP"/>
    <n v="1462539840"/>
    <n v="1460034594"/>
    <b v="0"/>
    <n v="13"/>
    <b v="0"/>
    <s v="theater/plays"/>
    <n v="9.76"/>
    <n v="37.53846153846154"/>
    <x v="8"/>
    <s v="plays"/>
  </r>
  <r>
    <x v="1"/>
    <x v="7"/>
    <s v="CAD"/>
    <n v="1426788930"/>
    <n v="1424200530"/>
    <b v="0"/>
    <n v="33"/>
    <b v="0"/>
    <s v="food/restaurants"/>
    <n v="9.8166666666666664"/>
    <n v="53.545454545454547"/>
    <x v="6"/>
    <s v="restaurants"/>
  </r>
  <r>
    <x v="0"/>
    <x v="0"/>
    <s v="USD"/>
    <n v="1476371552"/>
    <n v="1473779552"/>
    <b v="0"/>
    <n v="90"/>
    <b v="0"/>
    <s v="technology/wearables"/>
    <n v="9.84"/>
    <n v="54.666666666666664"/>
    <x v="1"/>
    <s v="wearables"/>
  </r>
  <r>
    <x v="1"/>
    <x v="2"/>
    <s v="DKK"/>
    <n v="1433775600"/>
    <n v="1431973478"/>
    <b v="0"/>
    <n v="11"/>
    <b v="0"/>
    <s v="publishing/translations"/>
    <n v="9.9878048780487809"/>
    <n v="744.5454545454545"/>
    <x v="2"/>
    <s v="translations"/>
  </r>
  <r>
    <x v="1"/>
    <x v="0"/>
    <s v="USD"/>
    <n v="1427920363"/>
    <n v="1425331963"/>
    <b v="0"/>
    <n v="5"/>
    <b v="0"/>
    <s v="music/indie rock"/>
    <n v="10"/>
    <n v="40"/>
    <x v="3"/>
    <s v="indie rock"/>
  </r>
  <r>
    <x v="1"/>
    <x v="0"/>
    <s v="USD"/>
    <n v="1268636340"/>
    <n v="1263982307"/>
    <b v="0"/>
    <n v="5"/>
    <b v="0"/>
    <s v="games/video games"/>
    <n v="10"/>
    <n v="10"/>
    <x v="5"/>
    <s v="video games"/>
  </r>
  <r>
    <x v="1"/>
    <x v="0"/>
    <s v="USD"/>
    <n v="1439828159"/>
    <n v="1437236159"/>
    <b v="0"/>
    <n v="1"/>
    <b v="0"/>
    <s v="theater/plays"/>
    <n v="10"/>
    <n v="100"/>
    <x v="8"/>
    <s v="plays"/>
  </r>
  <r>
    <x v="1"/>
    <x v="0"/>
    <s v="USD"/>
    <n v="1407689102"/>
    <n v="1405097102"/>
    <b v="0"/>
    <n v="1"/>
    <b v="0"/>
    <s v="theater/plays"/>
    <n v="10"/>
    <n v="10"/>
    <x v="8"/>
    <s v="plays"/>
  </r>
  <r>
    <x v="1"/>
    <x v="0"/>
    <s v="USD"/>
    <n v="1448863449"/>
    <n v="1446267849"/>
    <b v="0"/>
    <n v="7"/>
    <b v="0"/>
    <s v="theater/plays"/>
    <n v="10"/>
    <n v="142.85714285714286"/>
    <x v="8"/>
    <s v="plays"/>
  </r>
  <r>
    <x v="1"/>
    <x v="0"/>
    <s v="USD"/>
    <n v="1406753639"/>
    <n v="1404161639"/>
    <b v="0"/>
    <n v="3"/>
    <b v="0"/>
    <s v="theater/plays"/>
    <n v="10"/>
    <n v="5"/>
    <x v="8"/>
    <s v="plays"/>
  </r>
  <r>
    <x v="1"/>
    <x v="0"/>
    <s v="USD"/>
    <n v="1440613920"/>
    <n v="1435953566"/>
    <b v="0"/>
    <n v="6"/>
    <b v="0"/>
    <s v="theater/plays"/>
    <n v="10"/>
    <n v="16.666666666666668"/>
    <x v="8"/>
    <s v="plays"/>
  </r>
  <r>
    <x v="1"/>
    <x v="10"/>
    <s v="EUR"/>
    <n v="1477731463"/>
    <n v="1474275463"/>
    <b v="0"/>
    <n v="28"/>
    <b v="0"/>
    <s v="technology/wearables"/>
    <n v="10.02"/>
    <n v="178.92857142857142"/>
    <x v="1"/>
    <s v="wearables"/>
  </r>
  <r>
    <x v="1"/>
    <x v="0"/>
    <s v="USD"/>
    <n v="1424009147"/>
    <n v="1421417147"/>
    <b v="0"/>
    <n v="2"/>
    <b v="0"/>
    <s v="theater/plays"/>
    <n v="10.050000000000001"/>
    <n v="100.5"/>
    <x v="8"/>
    <s v="plays"/>
  </r>
  <r>
    <x v="1"/>
    <x v="0"/>
    <s v="USD"/>
    <n v="1452293675"/>
    <n v="1447109675"/>
    <b v="0"/>
    <n v="6"/>
    <b v="0"/>
    <s v="food/food trucks"/>
    <n v="10.08"/>
    <n v="42"/>
    <x v="6"/>
    <s v="food trucks"/>
  </r>
  <r>
    <x v="1"/>
    <x v="0"/>
    <s v="USD"/>
    <n v="1408922049"/>
    <n v="1406330049"/>
    <b v="0"/>
    <n v="9"/>
    <b v="0"/>
    <s v="music/faith"/>
    <n v="10.181818181818182"/>
    <n v="62.222222222222221"/>
    <x v="3"/>
    <s v="faith"/>
  </r>
  <r>
    <x v="1"/>
    <x v="0"/>
    <s v="USD"/>
    <n v="1417392000"/>
    <n v="1414511307"/>
    <b v="0"/>
    <n v="16"/>
    <b v="0"/>
    <s v="technology/wearables"/>
    <n v="10.214285714285715"/>
    <n v="44.6875"/>
    <x v="1"/>
    <s v="wearables"/>
  </r>
  <r>
    <x v="1"/>
    <x v="0"/>
    <s v="USD"/>
    <n v="1454213820"/>
    <n v="1451723535"/>
    <b v="0"/>
    <n v="11"/>
    <b v="0"/>
    <s v="games/mobile games"/>
    <n v="10.314285714285715"/>
    <n v="32.81818181818182"/>
    <x v="5"/>
    <s v="mobile games"/>
  </r>
  <r>
    <x v="1"/>
    <x v="0"/>
    <s v="USD"/>
    <n v="1395158130"/>
    <n v="1392569730"/>
    <b v="0"/>
    <n v="33"/>
    <b v="0"/>
    <s v="publishing/children's books"/>
    <n v="10.411249999999999"/>
    <n v="63.098484848484851"/>
    <x v="2"/>
    <s v="children's books"/>
  </r>
  <r>
    <x v="1"/>
    <x v="0"/>
    <s v="USD"/>
    <n v="1291093200"/>
    <n v="1286930435"/>
    <b v="0"/>
    <n v="5"/>
    <b v="0"/>
    <s v="games/video games"/>
    <n v="10.454545454545453"/>
    <n v="23"/>
    <x v="5"/>
    <s v="video games"/>
  </r>
  <r>
    <x v="1"/>
    <x v="1"/>
    <s v="GBP"/>
    <n v="1487365200"/>
    <n v="1483734100"/>
    <b v="0"/>
    <n v="8"/>
    <b v="0"/>
    <s v="film &amp; video/drama"/>
    <n v="10.48"/>
    <n v="32.75"/>
    <x v="0"/>
    <s v="drama"/>
  </r>
  <r>
    <x v="1"/>
    <x v="0"/>
    <s v="USD"/>
    <n v="1389476201"/>
    <n v="1386884201"/>
    <b v="0"/>
    <n v="33"/>
    <b v="0"/>
    <s v="publishing/children's books"/>
    <n v="10.48"/>
    <n v="31.757575757575758"/>
    <x v="2"/>
    <s v="children's books"/>
  </r>
  <r>
    <x v="0"/>
    <x v="0"/>
    <s v="USD"/>
    <n v="1409924340"/>
    <n v="1405181320"/>
    <b v="0"/>
    <n v="7"/>
    <b v="0"/>
    <s v="publishing/translations"/>
    <n v="10.5"/>
    <n v="225"/>
    <x v="2"/>
    <s v="translations"/>
  </r>
  <r>
    <x v="1"/>
    <x v="0"/>
    <s v="USD"/>
    <n v="1409585434"/>
    <n v="1406907034"/>
    <b v="0"/>
    <n v="2"/>
    <b v="0"/>
    <s v="music/faith"/>
    <n v="10.5"/>
    <n v="525"/>
    <x v="3"/>
    <s v="faith"/>
  </r>
  <r>
    <x v="0"/>
    <x v="3"/>
    <s v="AUD"/>
    <n v="1415481203"/>
    <n v="1412885603"/>
    <b v="1"/>
    <n v="23"/>
    <b v="0"/>
    <s v="technology/space exploration"/>
    <n v="10.5"/>
    <n v="91.304347826086953"/>
    <x v="1"/>
    <s v="space exploration"/>
  </r>
  <r>
    <x v="1"/>
    <x v="3"/>
    <s v="AUD"/>
    <n v="1468658866"/>
    <n v="1464943666"/>
    <b v="0"/>
    <n v="2"/>
    <b v="0"/>
    <s v="publishing/children's books"/>
    <n v="10.5"/>
    <n v="52.5"/>
    <x v="2"/>
    <s v="children's books"/>
  </r>
  <r>
    <x v="2"/>
    <x v="12"/>
    <s v="MXN"/>
    <n v="1492356166"/>
    <n v="1488471766"/>
    <b v="0"/>
    <n v="12"/>
    <b v="0"/>
    <s v="theater/plays"/>
    <n v="10.5"/>
    <n v="437.5"/>
    <x v="8"/>
    <s v="plays"/>
  </r>
  <r>
    <x v="0"/>
    <x v="1"/>
    <s v="GBP"/>
    <n v="1445431533"/>
    <n v="1442839533"/>
    <b v="0"/>
    <n v="27"/>
    <b v="0"/>
    <s v="technology/web"/>
    <n v="10.52"/>
    <n v="97.407407407407405"/>
    <x v="1"/>
    <s v="web"/>
  </r>
  <r>
    <x v="2"/>
    <x v="0"/>
    <s v="USD"/>
    <n v="1490389158"/>
    <n v="1486504758"/>
    <b v="0"/>
    <n v="8"/>
    <b v="0"/>
    <s v="theater/spaces"/>
    <n v="10.539393939393939"/>
    <n v="217.375"/>
    <x v="8"/>
    <s v="spaces"/>
  </r>
  <r>
    <x v="1"/>
    <x v="0"/>
    <s v="USD"/>
    <n v="1463945673"/>
    <n v="1458761673"/>
    <b v="0"/>
    <n v="11"/>
    <b v="0"/>
    <s v="theater/plays"/>
    <n v="10.54"/>
    <n v="47.909090909090907"/>
    <x v="8"/>
    <s v="plays"/>
  </r>
  <r>
    <x v="1"/>
    <x v="0"/>
    <s v="USD"/>
    <n v="1447689898"/>
    <n v="1445094298"/>
    <b v="0"/>
    <n v="11"/>
    <b v="0"/>
    <s v="food/food trucks"/>
    <n v="10.6"/>
    <n v="48.18181818181818"/>
    <x v="6"/>
    <s v="food trucks"/>
  </r>
  <r>
    <x v="1"/>
    <x v="0"/>
    <s v="USD"/>
    <n v="1402979778"/>
    <n v="1401770178"/>
    <b v="0"/>
    <n v="4"/>
    <b v="0"/>
    <s v="theater/plays"/>
    <n v="10.625"/>
    <n v="42.5"/>
    <x v="8"/>
    <s v="plays"/>
  </r>
  <r>
    <x v="1"/>
    <x v="0"/>
    <s v="USD"/>
    <n v="1422717953"/>
    <n v="1417533953"/>
    <b v="0"/>
    <n v="8"/>
    <b v="0"/>
    <s v="theater/plays"/>
    <n v="10.7"/>
    <n v="26.75"/>
    <x v="8"/>
    <s v="plays"/>
  </r>
  <r>
    <x v="1"/>
    <x v="0"/>
    <s v="USD"/>
    <n v="1433298676"/>
    <n v="1429410676"/>
    <b v="0"/>
    <n v="118"/>
    <b v="0"/>
    <s v="food/food trucks"/>
    <n v="10.7325"/>
    <n v="72.762711864406782"/>
    <x v="6"/>
    <s v="food trucks"/>
  </r>
  <r>
    <x v="0"/>
    <x v="0"/>
    <s v="USD"/>
    <n v="1457721287"/>
    <n v="1455129287"/>
    <b v="0"/>
    <n v="276"/>
    <b v="0"/>
    <s v="technology/wearables"/>
    <n v="10.754135338345865"/>
    <n v="51.822463768115945"/>
    <x v="1"/>
    <s v="wearables"/>
  </r>
  <r>
    <x v="0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x v="1"/>
    <x v="1"/>
    <s v="GBP"/>
    <n v="1421403960"/>
    <n v="1418827324"/>
    <b v="0"/>
    <n v="3"/>
    <b v="0"/>
    <s v="theater/plays"/>
    <n v="10.8"/>
    <n v="72"/>
    <x v="8"/>
    <s v="plays"/>
  </r>
  <r>
    <x v="0"/>
    <x v="0"/>
    <s v="USD"/>
    <n v="1283392800"/>
    <n v="1281317691"/>
    <b v="0"/>
    <n v="4"/>
    <b v="0"/>
    <s v="publishing/art books"/>
    <n v="10.806536636794938"/>
    <n v="51.25"/>
    <x v="2"/>
    <s v="art books"/>
  </r>
  <r>
    <x v="1"/>
    <x v="0"/>
    <s v="USD"/>
    <n v="1480525200"/>
    <n v="1477781724"/>
    <b v="0"/>
    <n v="6"/>
    <b v="0"/>
    <s v="theater/plays"/>
    <n v="10.833333333333334"/>
    <n v="108.33333333333333"/>
    <x v="8"/>
    <s v="plays"/>
  </r>
  <r>
    <x v="1"/>
    <x v="7"/>
    <s v="CAD"/>
    <n v="1425246439"/>
    <n v="1422222439"/>
    <b v="1"/>
    <n v="9"/>
    <b v="0"/>
    <s v="photography/photobooks"/>
    <n v="10.857142857142858"/>
    <n v="42.222222222222221"/>
    <x v="7"/>
    <s v="photobooks"/>
  </r>
  <r>
    <x v="1"/>
    <x v="0"/>
    <s v="USD"/>
    <n v="1353196800"/>
    <n v="1348864913"/>
    <b v="0"/>
    <n v="28"/>
    <b v="0"/>
    <s v="music/jazz"/>
    <n v="10.86206896551724"/>
    <n v="56.25"/>
    <x v="3"/>
    <s v="jazz"/>
  </r>
  <r>
    <x v="0"/>
    <x v="0"/>
    <s v="USD"/>
    <n v="1449785566"/>
    <n v="1447193566"/>
    <b v="0"/>
    <n v="4"/>
    <b v="0"/>
    <s v="technology/web"/>
    <n v="10.877666666666666"/>
    <n v="81.582499999999996"/>
    <x v="1"/>
    <s v="web"/>
  </r>
  <r>
    <x v="1"/>
    <x v="0"/>
    <s v="USD"/>
    <n v="1360795069"/>
    <n v="1358203069"/>
    <b v="0"/>
    <n v="15"/>
    <b v="0"/>
    <s v="music/jazz"/>
    <n v="10.9"/>
    <n v="21.8"/>
    <x v="3"/>
    <s v="jazz"/>
  </r>
  <r>
    <x v="1"/>
    <x v="0"/>
    <s v="USD"/>
    <n v="1470598345"/>
    <n v="1468006345"/>
    <b v="0"/>
    <n v="2"/>
    <b v="0"/>
    <s v="music/faith"/>
    <n v="11"/>
    <n v="55"/>
    <x v="3"/>
    <s v="faith"/>
  </r>
  <r>
    <x v="1"/>
    <x v="0"/>
    <s v="USD"/>
    <n v="1443704400"/>
    <n v="1439827639"/>
    <b v="0"/>
    <n v="12"/>
    <b v="0"/>
    <s v="theater/plays"/>
    <n v="11"/>
    <n v="45.833333333333336"/>
    <x v="8"/>
    <s v="plays"/>
  </r>
  <r>
    <x v="1"/>
    <x v="0"/>
    <s v="USD"/>
    <n v="1411868313"/>
    <n v="1409276313"/>
    <b v="1"/>
    <n v="8"/>
    <b v="0"/>
    <s v="photography/photobooks"/>
    <n v="11.06"/>
    <n v="69.125"/>
    <x v="7"/>
    <s v="photobooks"/>
  </r>
  <r>
    <x v="1"/>
    <x v="0"/>
    <s v="USD"/>
    <n v="1423660422"/>
    <n v="1420636422"/>
    <b v="1"/>
    <n v="18"/>
    <b v="0"/>
    <s v="photography/photobooks"/>
    <n v="11.077777777777778"/>
    <n v="55.388888888888886"/>
    <x v="7"/>
    <s v="photobooks"/>
  </r>
  <r>
    <x v="1"/>
    <x v="0"/>
    <s v="USD"/>
    <n v="1279738800"/>
    <n v="1275599812"/>
    <b v="0"/>
    <n v="5"/>
    <b v="0"/>
    <s v="games/video games"/>
    <n v="11.25"/>
    <n v="45"/>
    <x v="5"/>
    <s v="video games"/>
  </r>
  <r>
    <x v="1"/>
    <x v="0"/>
    <s v="USD"/>
    <n v="1420860180"/>
    <n v="1418234646"/>
    <b v="0"/>
    <n v="12"/>
    <b v="0"/>
    <s v="theater/plays"/>
    <n v="11.272727272727273"/>
    <n v="51.666666666666664"/>
    <x v="8"/>
    <s v="plays"/>
  </r>
  <r>
    <x v="1"/>
    <x v="0"/>
    <s v="USD"/>
    <n v="1448175540"/>
    <n v="1445483246"/>
    <b v="0"/>
    <n v="72"/>
    <b v="0"/>
    <s v="theater/spaces"/>
    <n v="11.294666666666666"/>
    <n v="117.65277777777777"/>
    <x v="8"/>
    <s v="spaces"/>
  </r>
  <r>
    <x v="1"/>
    <x v="0"/>
    <s v="USD"/>
    <n v="1428641940"/>
    <n v="1426792563"/>
    <b v="0"/>
    <n v="17"/>
    <b v="0"/>
    <s v="technology/wearables"/>
    <n v="11.328275684711327"/>
    <n v="51.823529411764703"/>
    <x v="1"/>
    <s v="wearables"/>
  </r>
  <r>
    <x v="1"/>
    <x v="0"/>
    <s v="USD"/>
    <n v="1419017880"/>
    <n v="1416419916"/>
    <b v="1"/>
    <n v="84"/>
    <b v="0"/>
    <s v="technology/makerspaces"/>
    <n v="11.343999999999999"/>
    <n v="33.761904761904759"/>
    <x v="1"/>
    <s v="makerspaces"/>
  </r>
  <r>
    <x v="0"/>
    <x v="0"/>
    <s v="USD"/>
    <n v="1475937812"/>
    <n v="1472481812"/>
    <b v="0"/>
    <n v="38"/>
    <b v="0"/>
    <s v="technology/wearables"/>
    <n v="11.360000000000001"/>
    <n v="29.894736842105264"/>
    <x v="1"/>
    <s v="wearables"/>
  </r>
  <r>
    <x v="1"/>
    <x v="0"/>
    <s v="USD"/>
    <n v="1464099900"/>
    <n v="1462585315"/>
    <b v="0"/>
    <n v="2"/>
    <b v="0"/>
    <s v="theater/plays"/>
    <n v="11.428571428571429"/>
    <n v="40"/>
    <x v="8"/>
    <s v="plays"/>
  </r>
  <r>
    <x v="1"/>
    <x v="1"/>
    <s v="GBP"/>
    <n v="1488271860"/>
    <n v="1484484219"/>
    <b v="0"/>
    <n v="5"/>
    <b v="0"/>
    <s v="theater/plays"/>
    <n v="11.428571428571429"/>
    <n v="80"/>
    <x v="8"/>
    <s v="plays"/>
  </r>
  <r>
    <x v="0"/>
    <x v="0"/>
    <s v="USD"/>
    <n v="1489345200"/>
    <n v="1485966688"/>
    <b v="0"/>
    <n v="152"/>
    <b v="0"/>
    <s v="technology/space exploration"/>
    <n v="11.436666666666667"/>
    <n v="112.86184210526316"/>
    <x v="1"/>
    <s v="space exploration"/>
  </r>
  <r>
    <x v="1"/>
    <x v="13"/>
    <s v="NOK"/>
    <n v="1423050618"/>
    <n v="1420458618"/>
    <b v="0"/>
    <n v="4"/>
    <b v="0"/>
    <s v="theater/musical"/>
    <n v="11.450000000000001"/>
    <n v="286.25"/>
    <x v="8"/>
    <s v="musical"/>
  </r>
  <r>
    <x v="1"/>
    <x v="0"/>
    <s v="USD"/>
    <n v="1324232504"/>
    <n v="1320776504"/>
    <b v="0"/>
    <n v="14"/>
    <b v="0"/>
    <s v="publishing/children's books"/>
    <n v="11.458333333333332"/>
    <n v="39.285714285714285"/>
    <x v="2"/>
    <s v="children's books"/>
  </r>
  <r>
    <x v="0"/>
    <x v="0"/>
    <s v="USD"/>
    <n v="1455710679"/>
    <n v="1453118679"/>
    <b v="0"/>
    <n v="45"/>
    <b v="0"/>
    <s v="technology/wearables"/>
    <n v="11.514000000000001"/>
    <n v="127.93333333333334"/>
    <x v="1"/>
    <s v="wearables"/>
  </r>
  <r>
    <x v="0"/>
    <x v="0"/>
    <s v="USD"/>
    <n v="1402632000"/>
    <n v="1399909127"/>
    <b v="0"/>
    <n v="70"/>
    <b v="0"/>
    <s v="technology/space exploration"/>
    <n v="11.52156862745098"/>
    <n v="83.942857142857136"/>
    <x v="1"/>
    <s v="space exploration"/>
  </r>
  <r>
    <x v="1"/>
    <x v="1"/>
    <s v="GBP"/>
    <n v="1434063600"/>
    <n v="1430405903"/>
    <b v="0"/>
    <n v="7"/>
    <b v="0"/>
    <s v="theater/plays"/>
    <n v="11.533333333333333"/>
    <n v="24.714285714285715"/>
    <x v="8"/>
    <s v="plays"/>
  </r>
  <r>
    <x v="1"/>
    <x v="0"/>
    <s v="USD"/>
    <n v="1430851680"/>
    <n v="1428340931"/>
    <b v="0"/>
    <n v="6"/>
    <b v="0"/>
    <s v="theater/spaces"/>
    <n v="11.57920670115792"/>
    <n v="78.333333333333329"/>
    <x v="8"/>
    <s v="spaces"/>
  </r>
  <r>
    <x v="0"/>
    <x v="0"/>
    <s v="USD"/>
    <n v="1329864374"/>
    <n v="1328049974"/>
    <b v="0"/>
    <n v="6"/>
    <b v="0"/>
    <s v="music/world music"/>
    <n v="11.600000000000001"/>
    <n v="19.333333333333332"/>
    <x v="3"/>
    <s v="world music"/>
  </r>
  <r>
    <x v="1"/>
    <x v="3"/>
    <s v="AUD"/>
    <n v="1476095783"/>
    <n v="1474886183"/>
    <b v="0"/>
    <n v="6"/>
    <b v="0"/>
    <s v="publishing/children's books"/>
    <n v="11.700000000000001"/>
    <n v="39"/>
    <x v="2"/>
    <s v="children's books"/>
  </r>
  <r>
    <x v="2"/>
    <x v="0"/>
    <s v="USD"/>
    <n v="1491786000"/>
    <n v="1488847514"/>
    <b v="0"/>
    <n v="23"/>
    <b v="0"/>
    <s v="music/faith"/>
    <n v="11.708333333333334"/>
    <n v="61.086956521739133"/>
    <x v="3"/>
    <s v="faith"/>
  </r>
  <r>
    <x v="1"/>
    <x v="1"/>
    <s v="GBP"/>
    <n v="1424474056"/>
    <n v="1420586056"/>
    <b v="0"/>
    <n v="24"/>
    <b v="0"/>
    <s v="theater/musical"/>
    <n v="11.74"/>
    <n v="24.458333333333332"/>
    <x v="8"/>
    <s v="musical"/>
  </r>
  <r>
    <x v="1"/>
    <x v="0"/>
    <s v="USD"/>
    <n v="1403983314"/>
    <n v="1400786514"/>
    <b v="0"/>
    <n v="85"/>
    <b v="0"/>
    <s v="food/food trucks"/>
    <n v="11.75"/>
    <n v="69.117647058823536"/>
    <x v="6"/>
    <s v="food trucks"/>
  </r>
  <r>
    <x v="1"/>
    <x v="0"/>
    <s v="USD"/>
    <n v="1457570100"/>
    <n v="1454978100"/>
    <b v="0"/>
    <n v="12"/>
    <b v="0"/>
    <s v="games/video games"/>
    <n v="11.799999999999999"/>
    <n v="19.666666666666668"/>
    <x v="5"/>
    <s v="video games"/>
  </r>
  <r>
    <x v="1"/>
    <x v="0"/>
    <s v="USD"/>
    <n v="1365448657"/>
    <n v="1362860257"/>
    <b v="0"/>
    <n v="3"/>
    <b v="0"/>
    <s v="music/jazz"/>
    <n v="11.818181818181818"/>
    <n v="346.66666666666669"/>
    <x v="3"/>
    <s v="jazz"/>
  </r>
  <r>
    <x v="1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x v="1"/>
    <x v="8"/>
    <s v="SEK"/>
    <n v="1419780149"/>
    <n v="1417101749"/>
    <b v="0"/>
    <n v="38"/>
    <b v="0"/>
    <s v="film &amp; video/drama"/>
    <n v="11.943"/>
    <n v="314.28947368421052"/>
    <x v="0"/>
    <s v="drama"/>
  </r>
  <r>
    <x v="1"/>
    <x v="3"/>
    <s v="AUD"/>
    <n v="1468128537"/>
    <n v="1465536537"/>
    <b v="0"/>
    <n v="15"/>
    <b v="0"/>
    <s v="theater/spaces"/>
    <n v="11.985714285714286"/>
    <n v="2796.6666666666665"/>
    <x v="8"/>
    <s v="spaces"/>
  </r>
  <r>
    <x v="1"/>
    <x v="4"/>
    <s v="EUR"/>
    <n v="1457812364"/>
    <n v="1455220364"/>
    <b v="0"/>
    <n v="8"/>
    <b v="0"/>
    <s v="technology/wearables"/>
    <n v="12"/>
    <n v="60"/>
    <x v="1"/>
    <s v="wearables"/>
  </r>
  <r>
    <x v="1"/>
    <x v="9"/>
    <s v="EUR"/>
    <n v="1437033360"/>
    <n v="1434445937"/>
    <b v="0"/>
    <n v="12"/>
    <b v="0"/>
    <s v="theater/spaces"/>
    <n v="12"/>
    <n v="25"/>
    <x v="8"/>
    <s v="spaces"/>
  </r>
  <r>
    <x v="1"/>
    <x v="1"/>
    <s v="GBP"/>
    <n v="1428622271"/>
    <n v="1426203071"/>
    <b v="0"/>
    <n v="17"/>
    <b v="0"/>
    <s v="theater/plays"/>
    <n v="12.034782608695652"/>
    <n v="81.411764705882348"/>
    <x v="8"/>
    <s v="plays"/>
  </r>
  <r>
    <x v="1"/>
    <x v="0"/>
    <s v="USD"/>
    <n v="1413573010"/>
    <n v="1408389010"/>
    <b v="0"/>
    <n v="4"/>
    <b v="0"/>
    <s v="theater/plays"/>
    <n v="12.04"/>
    <n v="75.25"/>
    <x v="8"/>
    <s v="plays"/>
  </r>
  <r>
    <x v="1"/>
    <x v="0"/>
    <s v="USD"/>
    <n v="1487915500"/>
    <n v="1485323500"/>
    <b v="0"/>
    <n v="19"/>
    <b v="0"/>
    <s v="food/food trucks"/>
    <n v="12.166666666666668"/>
    <n v="96.05263157894737"/>
    <x v="6"/>
    <s v="food trucks"/>
  </r>
  <r>
    <x v="1"/>
    <x v="0"/>
    <s v="USD"/>
    <n v="1435441454"/>
    <n v="1432763054"/>
    <b v="0"/>
    <n v="5"/>
    <b v="0"/>
    <s v="theater/plays"/>
    <n v="12.196620583717358"/>
    <n v="79.400000000000006"/>
    <x v="8"/>
    <s v="plays"/>
  </r>
  <r>
    <x v="1"/>
    <x v="8"/>
    <s v="SEK"/>
    <n v="1432455532"/>
    <n v="1429863532"/>
    <b v="0"/>
    <n v="19"/>
    <b v="0"/>
    <s v="theater/musical"/>
    <n v="12.327272727272726"/>
    <n v="356.84210526315792"/>
    <x v="8"/>
    <s v="musical"/>
  </r>
  <r>
    <x v="1"/>
    <x v="0"/>
    <s v="USD"/>
    <n v="1473400800"/>
    <n v="1469718841"/>
    <b v="0"/>
    <n v="34"/>
    <b v="0"/>
    <s v="technology/wearables"/>
    <n v="12.34"/>
    <n v="72.588235294117652"/>
    <x v="1"/>
    <s v="wearables"/>
  </r>
  <r>
    <x v="0"/>
    <x v="0"/>
    <s v="USD"/>
    <n v="1466204400"/>
    <n v="1463469062"/>
    <b v="0"/>
    <n v="25"/>
    <b v="0"/>
    <s v="technology/web"/>
    <n v="12.45"/>
    <n v="49.8"/>
    <x v="1"/>
    <s v="web"/>
  </r>
  <r>
    <x v="1"/>
    <x v="1"/>
    <s v="GBP"/>
    <n v="1460313672"/>
    <n v="1457725272"/>
    <b v="0"/>
    <n v="2"/>
    <b v="0"/>
    <s v="games/video games"/>
    <n v="12.5"/>
    <n v="12.5"/>
    <x v="5"/>
    <s v="video games"/>
  </r>
  <r>
    <x v="1"/>
    <x v="7"/>
    <s v="CAD"/>
    <n v="1452120613"/>
    <n v="1449528613"/>
    <b v="0"/>
    <n v="25"/>
    <b v="0"/>
    <s v="photography/people"/>
    <n v="12.5"/>
    <n v="25"/>
    <x v="7"/>
    <s v="people"/>
  </r>
  <r>
    <x v="1"/>
    <x v="0"/>
    <s v="USD"/>
    <n v="1466278339"/>
    <n v="1463686339"/>
    <b v="0"/>
    <n v="5"/>
    <b v="0"/>
    <s v="theater/plays"/>
    <n v="12.55"/>
    <n v="50.2"/>
    <x v="8"/>
    <s v="plays"/>
  </r>
  <r>
    <x v="1"/>
    <x v="1"/>
    <s v="GBP"/>
    <n v="1452384000"/>
    <n v="1447698300"/>
    <b v="0"/>
    <n v="23"/>
    <b v="0"/>
    <s v="technology/wearables"/>
    <n v="12.75"/>
    <n v="110.8695652173913"/>
    <x v="1"/>
    <s v="wearables"/>
  </r>
  <r>
    <x v="1"/>
    <x v="0"/>
    <s v="USD"/>
    <n v="1421410151"/>
    <n v="1418818151"/>
    <b v="0"/>
    <n v="8"/>
    <b v="0"/>
    <s v="theater/plays"/>
    <n v="12.75"/>
    <n v="25.5"/>
    <x v="8"/>
    <s v="plays"/>
  </r>
  <r>
    <x v="1"/>
    <x v="1"/>
    <s v="GBP"/>
    <n v="1383959939"/>
    <n v="1381364339"/>
    <b v="0"/>
    <n v="12"/>
    <b v="0"/>
    <s v="games/video games"/>
    <n v="12.8"/>
    <n v="10.666666666666666"/>
    <x v="5"/>
    <s v="video games"/>
  </r>
  <r>
    <x v="1"/>
    <x v="0"/>
    <s v="USD"/>
    <n v="1427423940"/>
    <n v="1422383318"/>
    <b v="0"/>
    <n v="2"/>
    <b v="0"/>
    <s v="film &amp; video/drama"/>
    <n v="13"/>
    <n v="65"/>
    <x v="0"/>
    <s v="drama"/>
  </r>
  <r>
    <x v="0"/>
    <x v="0"/>
    <s v="USD"/>
    <n v="1435698368"/>
    <n v="1431810368"/>
    <b v="0"/>
    <n v="10"/>
    <b v="0"/>
    <s v="publishing/art books"/>
    <n v="13"/>
    <n v="65"/>
    <x v="2"/>
    <s v="art books"/>
  </r>
  <r>
    <x v="1"/>
    <x v="0"/>
    <s v="USD"/>
    <n v="1444971540"/>
    <n v="1442593427"/>
    <b v="0"/>
    <n v="7"/>
    <b v="0"/>
    <s v="theater/plays"/>
    <n v="13.020000000000001"/>
    <n v="93"/>
    <x v="8"/>
    <s v="plays"/>
  </r>
  <r>
    <x v="0"/>
    <x v="1"/>
    <s v="GBP"/>
    <n v="1406761200"/>
    <n v="1403724820"/>
    <b v="0"/>
    <n v="17"/>
    <b v="0"/>
    <s v="theater/musical"/>
    <n v="13.066666666666665"/>
    <n v="57.647058823529413"/>
    <x v="8"/>
    <s v="musical"/>
  </r>
  <r>
    <x v="0"/>
    <x v="0"/>
    <s v="USD"/>
    <n v="1466346646"/>
    <n v="1463754646"/>
    <b v="0"/>
    <n v="101"/>
    <b v="0"/>
    <s v="technology/wearables"/>
    <n v="13.13"/>
    <n v="65"/>
    <x v="1"/>
    <s v="wearables"/>
  </r>
  <r>
    <x v="1"/>
    <x v="4"/>
    <s v="EUR"/>
    <n v="1403507050"/>
    <n v="1400051050"/>
    <b v="0"/>
    <n v="41"/>
    <b v="0"/>
    <s v="technology/wearables"/>
    <n v="13.22"/>
    <n v="161.21951219512195"/>
    <x v="1"/>
    <s v="wearables"/>
  </r>
  <r>
    <x v="1"/>
    <x v="1"/>
    <s v="GBP"/>
    <n v="1467531536"/>
    <n v="1464939536"/>
    <b v="0"/>
    <n v="23"/>
    <b v="0"/>
    <s v="photography/photobooks"/>
    <n v="13.307692307692307"/>
    <n v="37.608695652173914"/>
    <x v="7"/>
    <s v="photobooks"/>
  </r>
  <r>
    <x v="1"/>
    <x v="0"/>
    <s v="USD"/>
    <n v="1460988000"/>
    <n v="1458050450"/>
    <b v="0"/>
    <n v="96"/>
    <b v="0"/>
    <s v="technology/wearables"/>
    <n v="13.325999999999999"/>
    <n v="69.40625"/>
    <x v="1"/>
    <s v="wearables"/>
  </r>
  <r>
    <x v="1"/>
    <x v="1"/>
    <s v="GBP"/>
    <n v="1432831089"/>
    <n v="1430239089"/>
    <b v="0"/>
    <n v="2"/>
    <b v="0"/>
    <s v="theater/plays"/>
    <n v="13.333333333333334"/>
    <n v="10"/>
    <x v="8"/>
    <s v="plays"/>
  </r>
  <r>
    <x v="0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x v="1"/>
    <x v="1"/>
    <s v="GBP"/>
    <n v="1463050034"/>
    <n v="1460458034"/>
    <b v="0"/>
    <n v="7"/>
    <b v="0"/>
    <s v="photography/nature"/>
    <n v="13.466666666666665"/>
    <n v="14.428571428571429"/>
    <x v="7"/>
    <s v="nature"/>
  </r>
  <r>
    <x v="1"/>
    <x v="4"/>
    <s v="EUR"/>
    <n v="1424421253"/>
    <n v="1421829253"/>
    <b v="1"/>
    <n v="10"/>
    <b v="0"/>
    <s v="photography/photobooks"/>
    <n v="13.5625"/>
    <n v="65.099999999999994"/>
    <x v="7"/>
    <s v="photobooks"/>
  </r>
  <r>
    <x v="1"/>
    <x v="0"/>
    <s v="USD"/>
    <n v="1454572233"/>
    <n v="1449388233"/>
    <b v="1"/>
    <n v="37"/>
    <b v="0"/>
    <s v="photography/photobooks"/>
    <n v="13.637499999999999"/>
    <n v="58.972972972972975"/>
    <x v="7"/>
    <s v="photobooks"/>
  </r>
  <r>
    <x v="0"/>
    <x v="0"/>
    <s v="USD"/>
    <n v="1419384585"/>
    <n v="1416360585"/>
    <b v="0"/>
    <n v="22"/>
    <b v="0"/>
    <s v="publishing/art books"/>
    <n v="13.639999999999999"/>
    <n v="155"/>
    <x v="2"/>
    <s v="art books"/>
  </r>
  <r>
    <x v="1"/>
    <x v="1"/>
    <s v="GBP"/>
    <n v="1467752083"/>
    <n v="1465160083"/>
    <b v="0"/>
    <n v="8"/>
    <b v="0"/>
    <s v="film &amp; video/animation"/>
    <n v="13.833333333333334"/>
    <n v="51.875"/>
    <x v="0"/>
    <s v="animation"/>
  </r>
  <r>
    <x v="1"/>
    <x v="1"/>
    <s v="GBP"/>
    <n v="1450181400"/>
    <n v="1447429868"/>
    <b v="1"/>
    <n v="37"/>
    <b v="0"/>
    <s v="photography/photobooks"/>
    <n v="13.852941176470587"/>
    <n v="63.648648648648646"/>
    <x v="7"/>
    <s v="photobooks"/>
  </r>
  <r>
    <x v="1"/>
    <x v="0"/>
    <s v="USD"/>
    <n v="1455251591"/>
    <n v="1452659591"/>
    <b v="0"/>
    <n v="5"/>
    <b v="0"/>
    <s v="theater/spaces"/>
    <n v="13.900000000000002"/>
    <n v="55.6"/>
    <x v="8"/>
    <s v="spaces"/>
  </r>
  <r>
    <x v="1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x v="0"/>
    <x v="7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x v="1"/>
    <x v="1"/>
    <s v="GBP"/>
    <n v="1410987400"/>
    <n v="1408395400"/>
    <b v="0"/>
    <n v="7"/>
    <b v="0"/>
    <s v="theater/plays"/>
    <n v="14.000000000000002"/>
    <n v="10"/>
    <x v="8"/>
    <s v="plays"/>
  </r>
  <r>
    <x v="1"/>
    <x v="0"/>
    <s v="USD"/>
    <n v="1452827374"/>
    <n v="1450235374"/>
    <b v="0"/>
    <n v="26"/>
    <b v="0"/>
    <s v="theater/plays"/>
    <n v="14.058171745152354"/>
    <n v="78.07692307692308"/>
    <x v="8"/>
    <s v="plays"/>
  </r>
  <r>
    <x v="1"/>
    <x v="7"/>
    <s v="CAD"/>
    <n v="1455232937"/>
    <n v="1453936937"/>
    <b v="0"/>
    <n v="4"/>
    <b v="0"/>
    <s v="games/video games"/>
    <n v="14.083333333333334"/>
    <n v="10.5625"/>
    <x v="5"/>
    <s v="video games"/>
  </r>
  <r>
    <x v="0"/>
    <x v="0"/>
    <s v="USD"/>
    <n v="1310158800"/>
    <n v="1304888771"/>
    <b v="0"/>
    <n v="38"/>
    <b v="0"/>
    <s v="music/world music"/>
    <n v="14.091666666666667"/>
    <n v="44.5"/>
    <x v="3"/>
    <s v="world music"/>
  </r>
  <r>
    <x v="1"/>
    <x v="0"/>
    <s v="USD"/>
    <n v="1418587234"/>
    <n v="1415995234"/>
    <b v="0"/>
    <n v="7"/>
    <b v="0"/>
    <s v="theater/spaces"/>
    <n v="14.099999999999998"/>
    <n v="20.142857142857142"/>
    <x v="8"/>
    <s v="spaces"/>
  </r>
  <r>
    <x v="1"/>
    <x v="0"/>
    <s v="USD"/>
    <n v="1414059479"/>
    <n v="1411467479"/>
    <b v="0"/>
    <n v="38"/>
    <b v="0"/>
    <s v="technology/gadgets"/>
    <n v="14.111428571428572"/>
    <n v="129.97368421052633"/>
    <x v="1"/>
    <s v="gadgets"/>
  </r>
  <r>
    <x v="1"/>
    <x v="0"/>
    <s v="USD"/>
    <n v="1398366667"/>
    <n v="1395774667"/>
    <b v="0"/>
    <n v="147"/>
    <b v="0"/>
    <s v="games/video games"/>
    <n v="14.182977777777777"/>
    <n v="43.41727891156463"/>
    <x v="5"/>
    <s v="video games"/>
  </r>
  <r>
    <x v="1"/>
    <x v="0"/>
    <s v="USD"/>
    <n v="1362711728"/>
    <n v="1360119728"/>
    <b v="0"/>
    <n v="13"/>
    <b v="0"/>
    <s v="publishing/children's books"/>
    <n v="14.249999999999998"/>
    <n v="43.846153846153847"/>
    <x v="2"/>
    <s v="children's books"/>
  </r>
  <r>
    <x v="1"/>
    <x v="0"/>
    <s v="USD"/>
    <n v="1460608780"/>
    <n v="1455428380"/>
    <b v="0"/>
    <n v="4"/>
    <b v="0"/>
    <s v="theater/plays"/>
    <n v="14.249999999999998"/>
    <n v="71.25"/>
    <x v="8"/>
    <s v="plays"/>
  </r>
  <r>
    <x v="1"/>
    <x v="0"/>
    <s v="USD"/>
    <n v="1333028723"/>
    <n v="1330440323"/>
    <b v="0"/>
    <n v="34"/>
    <b v="0"/>
    <s v="publishing/children's books"/>
    <n v="14.314285714285715"/>
    <n v="29.470588235294116"/>
    <x v="2"/>
    <s v="children's books"/>
  </r>
  <r>
    <x v="1"/>
    <x v="7"/>
    <s v="CAD"/>
    <n v="1483238771"/>
    <n v="1480646771"/>
    <b v="0"/>
    <n v="13"/>
    <b v="0"/>
    <s v="games/mobile games"/>
    <n v="14.38"/>
    <n v="110.61538461538461"/>
    <x v="5"/>
    <s v="mobile games"/>
  </r>
  <r>
    <x v="1"/>
    <x v="0"/>
    <s v="USD"/>
    <n v="1363990545"/>
    <n v="1360106145"/>
    <b v="0"/>
    <n v="30"/>
    <b v="0"/>
    <s v="music/jazz"/>
    <n v="14.536842105263158"/>
    <n v="46.033333333333331"/>
    <x v="3"/>
    <s v="jazz"/>
  </r>
  <r>
    <x v="0"/>
    <x v="0"/>
    <s v="USD"/>
    <n v="1438616124"/>
    <n v="1433432124"/>
    <b v="0"/>
    <n v="3"/>
    <b v="0"/>
    <s v="technology/web"/>
    <n v="14.680000000000001"/>
    <n v="367"/>
    <x v="1"/>
    <s v="web"/>
  </r>
  <r>
    <x v="1"/>
    <x v="0"/>
    <s v="USD"/>
    <n v="1475766932"/>
    <n v="1473174932"/>
    <b v="0"/>
    <n v="30"/>
    <b v="0"/>
    <s v="technology/wearables"/>
    <n v="14.799999999999999"/>
    <n v="59.2"/>
    <x v="1"/>
    <s v="wearables"/>
  </r>
  <r>
    <x v="1"/>
    <x v="0"/>
    <s v="USD"/>
    <n v="1415583695"/>
    <n v="1410396095"/>
    <b v="0"/>
    <n v="36"/>
    <b v="0"/>
    <s v="food/food trucks"/>
    <n v="14.825133372851216"/>
    <n v="69.472222222222229"/>
    <x v="6"/>
    <s v="food trucks"/>
  </r>
  <r>
    <x v="1"/>
    <x v="0"/>
    <s v="USD"/>
    <n v="1420095540"/>
    <n v="1417558804"/>
    <b v="0"/>
    <n v="26"/>
    <b v="0"/>
    <s v="technology/wearables"/>
    <n v="14.85"/>
    <n v="34.269230769230766"/>
    <x v="1"/>
    <s v="wearables"/>
  </r>
  <r>
    <x v="1"/>
    <x v="0"/>
    <s v="USD"/>
    <n v="1417387322"/>
    <n v="1413495722"/>
    <b v="0"/>
    <n v="31"/>
    <b v="0"/>
    <s v="technology/wearables"/>
    <n v="14.860000000000001"/>
    <n v="47.935483870967744"/>
    <x v="1"/>
    <s v="wearables"/>
  </r>
  <r>
    <x v="1"/>
    <x v="0"/>
    <s v="USD"/>
    <n v="1488308082"/>
    <n v="1483124082"/>
    <b v="0"/>
    <n v="28"/>
    <b v="0"/>
    <s v="technology/wearables"/>
    <n v="14.993333333333334"/>
    <n v="80.321428571428569"/>
    <x v="1"/>
    <s v="wearables"/>
  </r>
  <r>
    <x v="1"/>
    <x v="0"/>
    <s v="USD"/>
    <n v="1400301165"/>
    <n v="1397709165"/>
    <b v="0"/>
    <n v="9"/>
    <b v="0"/>
    <s v="theater/plays"/>
    <n v="15"/>
    <n v="83.333333333333329"/>
    <x v="8"/>
    <s v="plays"/>
  </r>
  <r>
    <x v="0"/>
    <x v="0"/>
    <s v="USD"/>
    <n v="1404360478"/>
    <n v="1401768478"/>
    <b v="0"/>
    <n v="10"/>
    <b v="0"/>
    <s v="theater/musical"/>
    <n v="15"/>
    <n v="150"/>
    <x v="8"/>
    <s v="musical"/>
  </r>
  <r>
    <x v="1"/>
    <x v="0"/>
    <s v="USD"/>
    <n v="1444405123"/>
    <n v="1439221123"/>
    <b v="0"/>
    <n v="50"/>
    <b v="0"/>
    <s v="theater/spaces"/>
    <n v="15.06"/>
    <n v="30.12"/>
    <x v="8"/>
    <s v="spaces"/>
  </r>
  <r>
    <x v="0"/>
    <x v="1"/>
    <s v="GBP"/>
    <n v="1405094400"/>
    <n v="1403810965"/>
    <b v="0"/>
    <n v="9"/>
    <b v="0"/>
    <s v="technology/wearables"/>
    <n v="15.103448275862069"/>
    <n v="97.333333333333329"/>
    <x v="1"/>
    <s v="wearables"/>
  </r>
  <r>
    <x v="1"/>
    <x v="7"/>
    <s v="CAD"/>
    <n v="1420346638"/>
    <n v="1417754638"/>
    <b v="0"/>
    <n v="13"/>
    <b v="0"/>
    <s v="film &amp; video/drama"/>
    <n v="15.214285714285714"/>
    <n v="163.84615384615384"/>
    <x v="0"/>
    <s v="drama"/>
  </r>
  <r>
    <x v="1"/>
    <x v="0"/>
    <s v="USD"/>
    <n v="1413816975"/>
    <n v="1411224975"/>
    <b v="0"/>
    <n v="13"/>
    <b v="0"/>
    <s v="theater/spaces"/>
    <n v="15.225"/>
    <n v="140.53846153846155"/>
    <x v="8"/>
    <s v="spaces"/>
  </r>
  <r>
    <x v="1"/>
    <x v="0"/>
    <s v="USD"/>
    <n v="1403823722"/>
    <n v="1401231722"/>
    <b v="0"/>
    <n v="40"/>
    <b v="0"/>
    <s v="theater/plays"/>
    <n v="15.266666666666667"/>
    <n v="57.25"/>
    <x v="8"/>
    <s v="plays"/>
  </r>
  <r>
    <x v="1"/>
    <x v="0"/>
    <s v="USD"/>
    <n v="1414354080"/>
    <n v="1411587606"/>
    <b v="0"/>
    <n v="4"/>
    <b v="0"/>
    <s v="theater/plays"/>
    <n v="15.299999999999999"/>
    <n v="38.25"/>
    <x v="8"/>
    <s v="plays"/>
  </r>
  <r>
    <x v="0"/>
    <x v="0"/>
    <s v="USD"/>
    <n v="1420938172"/>
    <n v="1418346172"/>
    <b v="0"/>
    <n v="135"/>
    <b v="0"/>
    <s v="technology/wearables"/>
    <n v="15.324999999999999"/>
    <n v="45.407407407407405"/>
    <x v="1"/>
    <s v="wearables"/>
  </r>
  <r>
    <x v="1"/>
    <x v="0"/>
    <s v="USD"/>
    <n v="1428158637"/>
    <n v="1425570237"/>
    <b v="1"/>
    <n v="24"/>
    <b v="0"/>
    <s v="photography/photobooks"/>
    <n v="15.329999999999998"/>
    <n v="63.875"/>
    <x v="7"/>
    <s v="photobooks"/>
  </r>
  <r>
    <x v="1"/>
    <x v="0"/>
    <s v="USD"/>
    <n v="1411005600"/>
    <n v="1408141245"/>
    <b v="0"/>
    <n v="29"/>
    <b v="0"/>
    <s v="technology/wearables"/>
    <n v="15.39"/>
    <n v="530.68965517241384"/>
    <x v="1"/>
    <s v="wearables"/>
  </r>
  <r>
    <x v="1"/>
    <x v="4"/>
    <s v="EUR"/>
    <n v="1422100800"/>
    <n v="1416932133"/>
    <b v="0"/>
    <n v="4"/>
    <b v="0"/>
    <s v="theater/plays"/>
    <n v="15.411764705882353"/>
    <n v="32.75"/>
    <x v="8"/>
    <s v="plays"/>
  </r>
  <r>
    <x v="1"/>
    <x v="0"/>
    <s v="USD"/>
    <n v="1472920909"/>
    <n v="1467736909"/>
    <b v="0"/>
    <n v="94"/>
    <b v="0"/>
    <s v="technology/wearables"/>
    <n v="15.485964912280703"/>
    <n v="93.90425531914893"/>
    <x v="1"/>
    <s v="wearables"/>
  </r>
  <r>
    <x v="1"/>
    <x v="0"/>
    <s v="USD"/>
    <n v="1456062489"/>
    <n v="1453211289"/>
    <b v="1"/>
    <n v="76"/>
    <b v="0"/>
    <s v="photography/photobooks"/>
    <n v="15.491428571428573"/>
    <n v="71.34210526315789"/>
    <x v="7"/>
    <s v="photobooks"/>
  </r>
  <r>
    <x v="0"/>
    <x v="0"/>
    <s v="USD"/>
    <n v="1471622450"/>
    <n v="1467734450"/>
    <b v="0"/>
    <n v="24"/>
    <b v="0"/>
    <s v="technology/wearables"/>
    <n v="15.5"/>
    <n v="129.16666666666666"/>
    <x v="1"/>
    <s v="wearables"/>
  </r>
  <r>
    <x v="1"/>
    <x v="0"/>
    <s v="USD"/>
    <n v="1408232520"/>
    <n v="1405393356"/>
    <b v="0"/>
    <n v="10"/>
    <b v="0"/>
    <s v="film &amp; video/drama"/>
    <n v="15.535714285714286"/>
    <n v="43.5"/>
    <x v="0"/>
    <s v="drama"/>
  </r>
  <r>
    <x v="1"/>
    <x v="1"/>
    <s v="GBP"/>
    <n v="1404666836"/>
    <n v="1399482836"/>
    <b v="1"/>
    <n v="19"/>
    <b v="0"/>
    <s v="photography/photobooks"/>
    <n v="15.6"/>
    <n v="45.157894736842103"/>
    <x v="7"/>
    <s v="photobooks"/>
  </r>
  <r>
    <x v="2"/>
    <x v="0"/>
    <s v="USD"/>
    <n v="1491656045"/>
    <n v="1489067645"/>
    <b v="0"/>
    <n v="12"/>
    <b v="0"/>
    <s v="theater/plays"/>
    <n v="15.731707317073171"/>
    <n v="53.75"/>
    <x v="8"/>
    <s v="plays"/>
  </r>
  <r>
    <x v="1"/>
    <x v="0"/>
    <s v="USD"/>
    <n v="1425819425"/>
    <n v="1423231025"/>
    <b v="0"/>
    <n v="12"/>
    <b v="0"/>
    <s v="theater/plays"/>
    <n v="15.737410071942445"/>
    <n v="29.166666666666668"/>
    <x v="8"/>
    <s v="plays"/>
  </r>
  <r>
    <x v="1"/>
    <x v="0"/>
    <s v="USD"/>
    <n v="1468716180"/>
    <n v="1466205262"/>
    <b v="0"/>
    <n v="12"/>
    <b v="0"/>
    <s v="theater/plays"/>
    <n v="15.742857142857142"/>
    <n v="91.833333333333329"/>
    <x v="8"/>
    <s v="plays"/>
  </r>
  <r>
    <x v="1"/>
    <x v="3"/>
    <s v="AUD"/>
    <n v="1423623221"/>
    <n v="1421031221"/>
    <b v="0"/>
    <n v="32"/>
    <b v="0"/>
    <s v="theater/plays"/>
    <n v="15.770000000000001"/>
    <n v="49.28125"/>
    <x v="8"/>
    <s v="plays"/>
  </r>
  <r>
    <x v="1"/>
    <x v="0"/>
    <s v="USD"/>
    <n v="1471214743"/>
    <n v="1468622743"/>
    <b v="0"/>
    <n v="9"/>
    <b v="0"/>
    <s v="theater/spaces"/>
    <n v="15.920000000000002"/>
    <n v="88.444444444444443"/>
    <x v="8"/>
    <s v="spaces"/>
  </r>
  <r>
    <x v="1"/>
    <x v="0"/>
    <s v="USD"/>
    <n v="1437461940"/>
    <n v="1435383457"/>
    <b v="0"/>
    <n v="5"/>
    <b v="0"/>
    <s v="film &amp; video/drama"/>
    <n v="16"/>
    <n v="160"/>
    <x v="0"/>
    <s v="drama"/>
  </r>
  <r>
    <x v="1"/>
    <x v="0"/>
    <s v="USD"/>
    <n v="1454525340"/>
    <n v="1452008599"/>
    <b v="0"/>
    <n v="6"/>
    <b v="0"/>
    <s v="theater/plays"/>
    <n v="16"/>
    <n v="66.666666666666671"/>
    <x v="8"/>
    <s v="plays"/>
  </r>
  <r>
    <x v="0"/>
    <x v="9"/>
    <s v="EUR"/>
    <n v="1489680061"/>
    <n v="1487091661"/>
    <b v="0"/>
    <n v="15"/>
    <b v="0"/>
    <s v="technology/wearables"/>
    <n v="16.055"/>
    <n v="214.06666666666666"/>
    <x v="1"/>
    <s v="wearables"/>
  </r>
  <r>
    <x v="1"/>
    <x v="0"/>
    <s v="USD"/>
    <n v="1437283391"/>
    <n v="1433395391"/>
    <b v="1"/>
    <n v="9"/>
    <b v="0"/>
    <s v="theater/plays"/>
    <n v="16.161904761904761"/>
    <n v="188.55555555555554"/>
    <x v="8"/>
    <s v="plays"/>
  </r>
  <r>
    <x v="1"/>
    <x v="0"/>
    <s v="USD"/>
    <n v="1444144222"/>
    <n v="1441120222"/>
    <b v="0"/>
    <n v="17"/>
    <b v="0"/>
    <s v="film &amp; video/drama"/>
    <n v="16.25"/>
    <n v="76.470588235294116"/>
    <x v="0"/>
    <s v="drama"/>
  </r>
  <r>
    <x v="1"/>
    <x v="0"/>
    <s v="USD"/>
    <n v="1431206058"/>
    <n v="1428614058"/>
    <b v="0"/>
    <n v="20"/>
    <b v="0"/>
    <s v="theater/plays"/>
    <n v="16.254545454545454"/>
    <n v="89.4"/>
    <x v="8"/>
    <s v="plays"/>
  </r>
  <r>
    <x v="1"/>
    <x v="0"/>
    <s v="USD"/>
    <n v="1445196989"/>
    <n v="1442604989"/>
    <b v="1"/>
    <n v="43"/>
    <b v="0"/>
    <s v="theater/plays"/>
    <n v="16.376923076923077"/>
    <n v="49.511627906976742"/>
    <x v="8"/>
    <s v="plays"/>
  </r>
  <r>
    <x v="1"/>
    <x v="0"/>
    <s v="USD"/>
    <n v="1457413140"/>
    <n v="1454996887"/>
    <b v="0"/>
    <n v="12"/>
    <b v="0"/>
    <s v="theater/musical"/>
    <n v="16.420000000000002"/>
    <n v="68.416666666666671"/>
    <x v="8"/>
    <s v="musical"/>
  </r>
  <r>
    <x v="1"/>
    <x v="0"/>
    <s v="USD"/>
    <n v="1425178800"/>
    <n v="1422374420"/>
    <b v="0"/>
    <n v="6"/>
    <b v="0"/>
    <s v="theater/plays"/>
    <n v="16.5"/>
    <n v="27.5"/>
    <x v="8"/>
    <s v="plays"/>
  </r>
  <r>
    <x v="1"/>
    <x v="0"/>
    <s v="USD"/>
    <n v="1409514709"/>
    <n v="1406058798"/>
    <b v="0"/>
    <n v="14"/>
    <b v="0"/>
    <s v="theater/plays"/>
    <n v="16.514285714285716"/>
    <n v="82.571428571428569"/>
    <x v="8"/>
    <s v="plays"/>
  </r>
  <r>
    <x v="1"/>
    <x v="0"/>
    <s v="USD"/>
    <n v="1416499440"/>
    <n v="1415341464"/>
    <b v="0"/>
    <n v="17"/>
    <b v="0"/>
    <s v="theater/plays"/>
    <n v="16.566666666666666"/>
    <n v="29.235294117647058"/>
    <x v="8"/>
    <s v="plays"/>
  </r>
  <r>
    <x v="1"/>
    <x v="0"/>
    <s v="USD"/>
    <n v="1427168099"/>
    <n v="1424579699"/>
    <b v="0"/>
    <n v="3"/>
    <b v="0"/>
    <s v="theater/plays"/>
    <n v="16.666666666666664"/>
    <n v="33.333333333333336"/>
    <x v="8"/>
    <s v="plays"/>
  </r>
  <r>
    <x v="0"/>
    <x v="0"/>
    <s v="USD"/>
    <n v="1462402850"/>
    <n v="1459810850"/>
    <b v="0"/>
    <n v="20"/>
    <b v="0"/>
    <s v="theater/spaces"/>
    <n v="16.734177215189874"/>
    <n v="66.099999999999994"/>
    <x v="8"/>
    <s v="spaces"/>
  </r>
  <r>
    <x v="1"/>
    <x v="0"/>
    <s v="USD"/>
    <n v="1475101495"/>
    <n v="1472509495"/>
    <b v="0"/>
    <n v="32"/>
    <b v="0"/>
    <s v="technology/wearables"/>
    <n v="16.77"/>
    <n v="52.40625"/>
    <x v="1"/>
    <s v="wearables"/>
  </r>
  <r>
    <x v="1"/>
    <x v="0"/>
    <s v="USD"/>
    <n v="1439662344"/>
    <n v="1434478344"/>
    <b v="0"/>
    <n v="8"/>
    <b v="0"/>
    <s v="theater/plays"/>
    <n v="16.826666666666668"/>
    <n v="315.5"/>
    <x v="8"/>
    <s v="plays"/>
  </r>
  <r>
    <x v="1"/>
    <x v="1"/>
    <s v="GBP"/>
    <n v="1459368658"/>
    <n v="1454188258"/>
    <b v="0"/>
    <n v="12"/>
    <b v="0"/>
    <s v="food/food trucks"/>
    <n v="16.833333333333332"/>
    <n v="16.833333333333332"/>
    <x v="6"/>
    <s v="food trucks"/>
  </r>
  <r>
    <x v="1"/>
    <x v="0"/>
    <s v="USD"/>
    <n v="1455338532"/>
    <n v="1454042532"/>
    <b v="0"/>
    <n v="5"/>
    <b v="0"/>
    <s v="photography/people"/>
    <n v="16.966666666666665"/>
    <n v="101.8"/>
    <x v="7"/>
    <s v="people"/>
  </r>
  <r>
    <x v="1"/>
    <x v="1"/>
    <s v="GBP"/>
    <n v="1475848800"/>
    <n v="1474027501"/>
    <b v="0"/>
    <n v="42"/>
    <b v="0"/>
    <s v="theater/spaces"/>
    <n v="17.150000000000002"/>
    <n v="40.833333333333336"/>
    <x v="8"/>
    <s v="spaces"/>
  </r>
  <r>
    <x v="1"/>
    <x v="0"/>
    <s v="USD"/>
    <n v="1439251926"/>
    <n v="1435363926"/>
    <b v="0"/>
    <n v="14"/>
    <b v="0"/>
    <s v="technology/wearables"/>
    <n v="17.155555555555555"/>
    <n v="110.28571428571429"/>
    <x v="1"/>
    <s v="wearables"/>
  </r>
  <r>
    <x v="0"/>
    <x v="0"/>
    <s v="USD"/>
    <n v="1439644920"/>
    <n v="1436793939"/>
    <b v="0"/>
    <n v="39"/>
    <b v="0"/>
    <s v="technology/web"/>
    <n v="17.380000000000003"/>
    <n v="111.41025641025641"/>
    <x v="1"/>
    <s v="web"/>
  </r>
  <r>
    <x v="1"/>
    <x v="0"/>
    <s v="USD"/>
    <n v="1404348143"/>
    <n v="1401756143"/>
    <b v="0"/>
    <n v="27"/>
    <b v="0"/>
    <s v="technology/makerspaces"/>
    <n v="17.512820512820511"/>
    <n v="126.48148148148148"/>
    <x v="1"/>
    <s v="makerspaces"/>
  </r>
  <r>
    <x v="1"/>
    <x v="11"/>
    <s v="NZD"/>
    <n v="1420750683"/>
    <n v="1418158683"/>
    <b v="0"/>
    <n v="10"/>
    <b v="0"/>
    <s v="theater/plays"/>
    <n v="17.599999999999998"/>
    <n v="44"/>
    <x v="8"/>
    <s v="plays"/>
  </r>
  <r>
    <x v="1"/>
    <x v="1"/>
    <s v="GBP"/>
    <n v="1403192031"/>
    <n v="1400600031"/>
    <b v="0"/>
    <n v="21"/>
    <b v="0"/>
    <s v="theater/plays"/>
    <n v="17.62"/>
    <n v="41.952380952380949"/>
    <x v="8"/>
    <s v="plays"/>
  </r>
  <r>
    <x v="1"/>
    <x v="0"/>
    <s v="USD"/>
    <n v="1408831718"/>
    <n v="1406239718"/>
    <b v="0"/>
    <n v="5"/>
    <b v="0"/>
    <s v="film &amp; video/animation"/>
    <n v="17.625"/>
    <n v="28.2"/>
    <x v="0"/>
    <s v="animation"/>
  </r>
  <r>
    <x v="1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x v="1"/>
    <x v="1"/>
    <s v="GBP"/>
    <n v="1460373187"/>
    <n v="1457352787"/>
    <b v="0"/>
    <n v="91"/>
    <b v="0"/>
    <s v="theater/plays"/>
    <n v="17.652941176470588"/>
    <n v="32.978021978021978"/>
    <x v="8"/>
    <s v="plays"/>
  </r>
  <r>
    <x v="1"/>
    <x v="0"/>
    <s v="USD"/>
    <n v="1407858710"/>
    <n v="1405266710"/>
    <b v="0"/>
    <n v="13"/>
    <b v="0"/>
    <s v="theater/plays"/>
    <n v="17.666666666666668"/>
    <n v="81.538461538461533"/>
    <x v="8"/>
    <s v="plays"/>
  </r>
  <r>
    <x v="1"/>
    <x v="0"/>
    <s v="USD"/>
    <n v="1473211313"/>
    <n v="1472001713"/>
    <b v="0"/>
    <n v="17"/>
    <b v="0"/>
    <s v="theater/plays"/>
    <n v="17.771428571428572"/>
    <n v="36.588235294117645"/>
    <x v="8"/>
    <s v="plays"/>
  </r>
  <r>
    <x v="0"/>
    <x v="0"/>
    <s v="USD"/>
    <n v="1312641536"/>
    <n v="1310049536"/>
    <b v="0"/>
    <n v="3"/>
    <b v="0"/>
    <s v="music/world music"/>
    <n v="17.8"/>
    <n v="59.333333333333336"/>
    <x v="3"/>
    <s v="world music"/>
  </r>
  <r>
    <x v="1"/>
    <x v="0"/>
    <s v="USD"/>
    <n v="1461301574"/>
    <n v="1456121174"/>
    <b v="0"/>
    <n v="81"/>
    <b v="0"/>
    <s v="technology/wearables"/>
    <n v="17.810000000000002"/>
    <n v="43.97530864197531"/>
    <x v="1"/>
    <s v="wearables"/>
  </r>
  <r>
    <x v="1"/>
    <x v="0"/>
    <s v="USD"/>
    <n v="1407808438"/>
    <n v="1405217355"/>
    <b v="0"/>
    <n v="14"/>
    <b v="0"/>
    <s v="theater/plays"/>
    <n v="17.899999999999999"/>
    <n v="25.571428571428573"/>
    <x v="8"/>
    <s v="plays"/>
  </r>
  <r>
    <x v="1"/>
    <x v="0"/>
    <s v="USD"/>
    <n v="1412393400"/>
    <n v="1409747154"/>
    <b v="0"/>
    <n v="29"/>
    <b v="0"/>
    <s v="games/video games"/>
    <n v="17.933333333333334"/>
    <n v="74.206896551724142"/>
    <x v="5"/>
    <s v="video games"/>
  </r>
  <r>
    <x v="1"/>
    <x v="1"/>
    <s v="GBP"/>
    <n v="1405461600"/>
    <n v="1403562705"/>
    <b v="0"/>
    <n v="6"/>
    <b v="0"/>
    <s v="theater/plays"/>
    <n v="18"/>
    <n v="45"/>
    <x v="8"/>
    <s v="plays"/>
  </r>
  <r>
    <x v="1"/>
    <x v="0"/>
    <s v="USD"/>
    <n v="1404570147"/>
    <n v="1401978147"/>
    <b v="0"/>
    <n v="7"/>
    <b v="0"/>
    <s v="theater/plays"/>
    <n v="18"/>
    <n v="64.285714285714292"/>
    <x v="8"/>
    <s v="plays"/>
  </r>
  <r>
    <x v="1"/>
    <x v="0"/>
    <s v="USD"/>
    <n v="1385123713"/>
    <n v="1382528113"/>
    <b v="0"/>
    <n v="48"/>
    <b v="0"/>
    <s v="music/jazz"/>
    <n v="18.142857142857142"/>
    <n v="52.916666666666664"/>
    <x v="3"/>
    <s v="jazz"/>
  </r>
  <r>
    <x v="1"/>
    <x v="0"/>
    <s v="USD"/>
    <n v="1439741591"/>
    <n v="1436285591"/>
    <b v="0"/>
    <n v="9"/>
    <b v="0"/>
    <s v="publishing/translations"/>
    <n v="18.181818181818183"/>
    <n v="88.888888888888886"/>
    <x v="2"/>
    <s v="translations"/>
  </r>
  <r>
    <x v="1"/>
    <x v="0"/>
    <s v="USD"/>
    <n v="1425136200"/>
    <n v="1421853518"/>
    <b v="0"/>
    <n v="11"/>
    <b v="0"/>
    <s v="music/jazz"/>
    <n v="18.285714285714285"/>
    <n v="58.18181818181818"/>
    <x v="3"/>
    <s v="jazz"/>
  </r>
  <r>
    <x v="1"/>
    <x v="0"/>
    <s v="USD"/>
    <n v="1318180033"/>
    <n v="1315588033"/>
    <b v="0"/>
    <n v="27"/>
    <b v="0"/>
    <s v="games/video games"/>
    <n v="18.300055555555556"/>
    <n v="122.00037037037038"/>
    <x v="5"/>
    <s v="video games"/>
  </r>
  <r>
    <x v="1"/>
    <x v="0"/>
    <s v="USD"/>
    <n v="1424635753"/>
    <n v="1422043753"/>
    <b v="0"/>
    <n v="12"/>
    <b v="0"/>
    <s v="food/restaurants"/>
    <n v="18.600000000000001"/>
    <n v="77.5"/>
    <x v="6"/>
    <s v="restaurants"/>
  </r>
  <r>
    <x v="1"/>
    <x v="0"/>
    <s v="USD"/>
    <n v="1484327061"/>
    <n v="1479143061"/>
    <b v="0"/>
    <n v="12"/>
    <b v="0"/>
    <s v="technology/wearables"/>
    <n v="18.64"/>
    <n v="155.33333333333334"/>
    <x v="1"/>
    <s v="wearables"/>
  </r>
  <r>
    <x v="0"/>
    <x v="0"/>
    <s v="USD"/>
    <n v="1470187800"/>
    <n v="1467325053"/>
    <b v="0"/>
    <n v="59"/>
    <b v="0"/>
    <s v="technology/space exploration"/>
    <n v="18.737933333333334"/>
    <n v="95.277627118644077"/>
    <x v="1"/>
    <s v="space exploration"/>
  </r>
  <r>
    <x v="1"/>
    <x v="0"/>
    <s v="USD"/>
    <n v="1346017023"/>
    <n v="1343425023"/>
    <b v="0"/>
    <n v="8"/>
    <b v="0"/>
    <s v="publishing/children's books"/>
    <n v="19"/>
    <n v="47.5"/>
    <x v="2"/>
    <s v="children's books"/>
  </r>
  <r>
    <x v="1"/>
    <x v="0"/>
    <s v="USD"/>
    <n v="1454734740"/>
    <n v="1451684437"/>
    <b v="0"/>
    <n v="5"/>
    <b v="0"/>
    <s v="theater/plays"/>
    <n v="19.079999999999998"/>
    <n v="381.6"/>
    <x v="8"/>
    <s v="plays"/>
  </r>
  <r>
    <x v="1"/>
    <x v="0"/>
    <s v="USD"/>
    <n v="1435291200"/>
    <n v="1432640342"/>
    <b v="0"/>
    <n v="8"/>
    <b v="0"/>
    <s v="food/food trucks"/>
    <n v="19.139999999999997"/>
    <n v="358.875"/>
    <x v="6"/>
    <s v="food trucks"/>
  </r>
  <r>
    <x v="1"/>
    <x v="3"/>
    <s v="AUD"/>
    <n v="1430316426"/>
    <n v="1427724426"/>
    <b v="0"/>
    <n v="6"/>
    <b v="0"/>
    <s v="theater/plays"/>
    <n v="19.25"/>
    <n v="64.166666666666671"/>
    <x v="8"/>
    <s v="plays"/>
  </r>
  <r>
    <x v="1"/>
    <x v="0"/>
    <s v="USD"/>
    <n v="1376049615"/>
    <n v="1373457615"/>
    <b v="0"/>
    <n v="140"/>
    <b v="0"/>
    <s v="film &amp; video/animation"/>
    <n v="19.41"/>
    <n v="55.457142857142856"/>
    <x v="0"/>
    <s v="animation"/>
  </r>
  <r>
    <x v="1"/>
    <x v="0"/>
    <s v="USD"/>
    <n v="1477174138"/>
    <n v="1474150138"/>
    <b v="0"/>
    <n v="23"/>
    <b v="0"/>
    <s v="theater/spaces"/>
    <n v="19.566666666666666"/>
    <n v="25.521739130434781"/>
    <x v="8"/>
    <s v="spaces"/>
  </r>
  <r>
    <x v="1"/>
    <x v="1"/>
    <s v="GBP"/>
    <n v="1407065979"/>
    <n v="1404560379"/>
    <b v="1"/>
    <n v="39"/>
    <b v="0"/>
    <s v="photography/photobooks"/>
    <n v="19.600000000000001"/>
    <n v="55.282051282051285"/>
    <x v="7"/>
    <s v="photobooks"/>
  </r>
  <r>
    <x v="1"/>
    <x v="0"/>
    <s v="USD"/>
    <n v="1457133568"/>
    <n v="1454541568"/>
    <b v="0"/>
    <n v="40"/>
    <b v="0"/>
    <s v="theater/musical"/>
    <n v="19.650000000000002"/>
    <n v="58.95"/>
    <x v="8"/>
    <s v="musical"/>
  </r>
  <r>
    <x v="1"/>
    <x v="12"/>
    <s v="MXN"/>
    <n v="1487613600"/>
    <n v="1482444295"/>
    <b v="0"/>
    <n v="15"/>
    <b v="0"/>
    <s v="theater/plays"/>
    <n v="19.736842105263158"/>
    <n v="500"/>
    <x v="8"/>
    <s v="plays"/>
  </r>
  <r>
    <x v="0"/>
    <x v="0"/>
    <s v="USD"/>
    <n v="1449354502"/>
    <n v="1446762502"/>
    <b v="0"/>
    <n v="16"/>
    <b v="0"/>
    <s v="technology/wearables"/>
    <n v="19.759999999999998"/>
    <n v="308.75"/>
    <x v="1"/>
    <s v="wearables"/>
  </r>
  <r>
    <x v="1"/>
    <x v="0"/>
    <s v="USD"/>
    <n v="1431372751"/>
    <n v="1430767951"/>
    <b v="0"/>
    <n v="29"/>
    <b v="0"/>
    <s v="theater/spaces"/>
    <n v="19.762499999999999"/>
    <n v="272.58620689655174"/>
    <x v="8"/>
    <s v="spaces"/>
  </r>
  <r>
    <x v="1"/>
    <x v="0"/>
    <s v="USD"/>
    <n v="1457056555"/>
    <n v="1454464555"/>
    <b v="0"/>
    <n v="2"/>
    <b v="0"/>
    <s v="film &amp; video/drama"/>
    <n v="20"/>
    <n v="100"/>
    <x v="0"/>
    <s v="drama"/>
  </r>
  <r>
    <x v="1"/>
    <x v="1"/>
    <s v="GBP"/>
    <n v="1416781749"/>
    <n v="1415053749"/>
    <b v="0"/>
    <n v="1"/>
    <b v="0"/>
    <s v="theater/musical"/>
    <n v="20"/>
    <n v="100"/>
    <x v="8"/>
    <s v="musical"/>
  </r>
  <r>
    <x v="1"/>
    <x v="1"/>
    <s v="GBP"/>
    <n v="1436297180"/>
    <n v="1431113180"/>
    <b v="0"/>
    <n v="5"/>
    <b v="0"/>
    <s v="theater/plays"/>
    <n v="20"/>
    <n v="34"/>
    <x v="8"/>
    <s v="plays"/>
  </r>
  <r>
    <x v="1"/>
    <x v="0"/>
    <s v="USD"/>
    <n v="1433086082"/>
    <n v="1430494082"/>
    <b v="0"/>
    <n v="1"/>
    <b v="0"/>
    <s v="theater/plays"/>
    <n v="20"/>
    <n v="100"/>
    <x v="8"/>
    <s v="plays"/>
  </r>
  <r>
    <x v="1"/>
    <x v="1"/>
    <s v="GBP"/>
    <n v="1459341380"/>
    <n v="1456839380"/>
    <b v="0"/>
    <n v="24"/>
    <b v="0"/>
    <s v="games/mobile games"/>
    <n v="20.080000000000002"/>
    <n v="41.833333333333336"/>
    <x v="5"/>
    <s v="mobile games"/>
  </r>
  <r>
    <x v="1"/>
    <x v="1"/>
    <s v="GBP"/>
    <n v="1468752468"/>
    <n v="1467024468"/>
    <b v="0"/>
    <n v="8"/>
    <b v="0"/>
    <s v="theater/plays"/>
    <n v="20.125"/>
    <n v="100.625"/>
    <x v="8"/>
    <s v="plays"/>
  </r>
  <r>
    <x v="1"/>
    <x v="0"/>
    <s v="USD"/>
    <n v="1315341550"/>
    <n v="1312490350"/>
    <b v="0"/>
    <n v="14"/>
    <b v="0"/>
    <s v="music/indie rock"/>
    <n v="20.133333333333333"/>
    <n v="21.571428571428573"/>
    <x v="3"/>
    <s v="indie rock"/>
  </r>
  <r>
    <x v="1"/>
    <x v="0"/>
    <s v="USD"/>
    <n v="1467604800"/>
    <n v="1465533672"/>
    <b v="0"/>
    <n v="10"/>
    <b v="0"/>
    <s v="theater/plays"/>
    <n v="20.16"/>
    <n v="50.4"/>
    <x v="8"/>
    <s v="plays"/>
  </r>
  <r>
    <x v="2"/>
    <x v="0"/>
    <s v="USD"/>
    <n v="1491781648"/>
    <n v="1489193248"/>
    <b v="0"/>
    <n v="22"/>
    <b v="0"/>
    <s v="music/faith"/>
    <n v="20.208000000000002"/>
    <n v="114.81818181818181"/>
    <x v="3"/>
    <s v="faith"/>
  </r>
  <r>
    <x v="1"/>
    <x v="0"/>
    <s v="USD"/>
    <n v="1413417600"/>
    <n v="1410750855"/>
    <b v="1"/>
    <n v="108"/>
    <b v="0"/>
    <s v="photography/photobooks"/>
    <n v="20.220833333333331"/>
    <n v="44.935185185185183"/>
    <x v="7"/>
    <s v="photobooks"/>
  </r>
  <r>
    <x v="1"/>
    <x v="0"/>
    <s v="USD"/>
    <n v="1479233602"/>
    <n v="1478106802"/>
    <b v="0"/>
    <n v="14"/>
    <b v="0"/>
    <s v="publishing/translations"/>
    <n v="20.36"/>
    <n v="109.07142857142857"/>
    <x v="2"/>
    <s v="translations"/>
  </r>
  <r>
    <x v="1"/>
    <x v="7"/>
    <s v="CAD"/>
    <n v="1450297080"/>
    <n v="1448565459"/>
    <b v="0"/>
    <n v="202"/>
    <b v="0"/>
    <s v="theater/spaces"/>
    <n v="20.424999999999997"/>
    <n v="202.22772277227722"/>
    <x v="8"/>
    <s v="spaces"/>
  </r>
  <r>
    <x v="1"/>
    <x v="1"/>
    <s v="GBP"/>
    <n v="1476109970"/>
    <n v="1473517970"/>
    <b v="1"/>
    <n v="113"/>
    <b v="0"/>
    <s v="photography/photobooks"/>
    <n v="20.44963251188932"/>
    <n v="83.716814159292042"/>
    <x v="7"/>
    <s v="photobooks"/>
  </r>
  <r>
    <x v="1"/>
    <x v="0"/>
    <s v="USD"/>
    <n v="1463329260"/>
    <n v="1458147982"/>
    <b v="0"/>
    <n v="10"/>
    <b v="0"/>
    <s v="photography/places"/>
    <n v="20.5"/>
    <n v="20.5"/>
    <x v="7"/>
    <s v="places"/>
  </r>
  <r>
    <x v="1"/>
    <x v="0"/>
    <s v="USD"/>
    <n v="1404623330"/>
    <n v="1401685730"/>
    <b v="0"/>
    <n v="25"/>
    <b v="0"/>
    <s v="food/food trucks"/>
    <n v="20.705000000000002"/>
    <n v="82.82"/>
    <x v="6"/>
    <s v="food trucks"/>
  </r>
  <r>
    <x v="2"/>
    <x v="1"/>
    <s v="GBP"/>
    <n v="1490559285"/>
    <n v="1487970885"/>
    <b v="0"/>
    <n v="61"/>
    <b v="0"/>
    <s v="food/small batch"/>
    <n v="20.733333333333334"/>
    <n v="25.491803278688526"/>
    <x v="6"/>
    <s v="small batch"/>
  </r>
  <r>
    <x v="1"/>
    <x v="0"/>
    <s v="USD"/>
    <n v="1481522400"/>
    <n v="1480283321"/>
    <b v="0"/>
    <n v="12"/>
    <b v="0"/>
    <s v="theater/plays"/>
    <n v="20.833333333333336"/>
    <n v="52.083333333333336"/>
    <x v="8"/>
    <s v="plays"/>
  </r>
  <r>
    <x v="2"/>
    <x v="0"/>
    <s v="USD"/>
    <n v="1491277121"/>
    <n v="1489376321"/>
    <b v="0"/>
    <n v="7"/>
    <b v="0"/>
    <s v="theater/plays"/>
    <n v="20.849420849420849"/>
    <n v="23.142857142857142"/>
    <x v="8"/>
    <s v="plays"/>
  </r>
  <r>
    <x v="0"/>
    <x v="0"/>
    <s v="USD"/>
    <n v="1455048000"/>
    <n v="1452631647"/>
    <b v="0"/>
    <n v="43"/>
    <b v="0"/>
    <s v="technology/space exploration"/>
    <n v="21.033333333333335"/>
    <n v="73.372093023255815"/>
    <x v="1"/>
    <s v="space exploration"/>
  </r>
  <r>
    <x v="1"/>
    <x v="0"/>
    <s v="USD"/>
    <n v="1412167393"/>
    <n v="1409143393"/>
    <b v="0"/>
    <n v="30"/>
    <b v="0"/>
    <s v="music/jazz"/>
    <n v="21.037037037037038"/>
    <n v="189.33333333333334"/>
    <x v="3"/>
    <s v="jazz"/>
  </r>
  <r>
    <x v="1"/>
    <x v="1"/>
    <s v="GBP"/>
    <n v="1434995295"/>
    <n v="1432403295"/>
    <b v="0"/>
    <n v="4"/>
    <b v="0"/>
    <s v="film &amp; video/drama"/>
    <n v="21.092608822670172"/>
    <n v="180.5"/>
    <x v="0"/>
    <s v="drama"/>
  </r>
  <r>
    <x v="1"/>
    <x v="0"/>
    <s v="USD"/>
    <n v="1423186634"/>
    <n v="1418002634"/>
    <b v="0"/>
    <n v="8"/>
    <b v="0"/>
    <s v="theater/plays"/>
    <n v="21.099999999999998"/>
    <n v="26.375"/>
    <x v="8"/>
    <s v="plays"/>
  </r>
  <r>
    <x v="1"/>
    <x v="0"/>
    <s v="USD"/>
    <n v="1417377481"/>
    <n v="1412189881"/>
    <b v="0"/>
    <n v="7"/>
    <b v="0"/>
    <s v="photography/people"/>
    <n v="21.146666666666665"/>
    <n v="453.14285714285717"/>
    <x v="7"/>
    <s v="people"/>
  </r>
  <r>
    <x v="0"/>
    <x v="0"/>
    <s v="USD"/>
    <n v="1469656800"/>
    <n v="1467151204"/>
    <b v="0"/>
    <n v="59"/>
    <b v="0"/>
    <s v="publishing/art books"/>
    <n v="21.25"/>
    <n v="108.05084745762711"/>
    <x v="2"/>
    <s v="art books"/>
  </r>
  <r>
    <x v="1"/>
    <x v="0"/>
    <s v="USD"/>
    <n v="1437432392"/>
    <n v="1434840392"/>
    <b v="0"/>
    <n v="15"/>
    <b v="0"/>
    <s v="music/faith"/>
    <n v="21.25"/>
    <n v="56.666666666666664"/>
    <x v="3"/>
    <s v="faith"/>
  </r>
  <r>
    <x v="1"/>
    <x v="0"/>
    <s v="USD"/>
    <n v="1401587064"/>
    <n v="1399427064"/>
    <b v="1"/>
    <n v="19"/>
    <b v="0"/>
    <s v="theater/plays"/>
    <n v="21.3"/>
    <n v="56.05263157894737"/>
    <x v="8"/>
    <s v="plays"/>
  </r>
  <r>
    <x v="1"/>
    <x v="1"/>
    <s v="GBP"/>
    <n v="1414107040"/>
    <n v="1411515040"/>
    <b v="1"/>
    <n v="25"/>
    <b v="0"/>
    <s v="photography/photobooks"/>
    <n v="21.30952380952381"/>
    <n v="35.799999999999997"/>
    <x v="7"/>
    <s v="photobooks"/>
  </r>
  <r>
    <x v="0"/>
    <x v="0"/>
    <s v="USD"/>
    <n v="1443675540"/>
    <n v="1441022120"/>
    <b v="0"/>
    <n v="121"/>
    <b v="0"/>
    <s v="technology/web"/>
    <n v="21.363333333333333"/>
    <n v="105.93388429752066"/>
    <x v="1"/>
    <s v="web"/>
  </r>
  <r>
    <x v="1"/>
    <x v="3"/>
    <s v="AUD"/>
    <n v="1477550434"/>
    <n v="1474958434"/>
    <b v="0"/>
    <n v="14"/>
    <b v="0"/>
    <s v="theater/plays"/>
    <n v="21.366666666666667"/>
    <n v="45.785714285714285"/>
    <x v="8"/>
    <s v="plays"/>
  </r>
  <r>
    <x v="1"/>
    <x v="0"/>
    <s v="USD"/>
    <n v="1447311540"/>
    <n v="1445358903"/>
    <b v="0"/>
    <n v="4"/>
    <b v="0"/>
    <s v="theater/plays"/>
    <n v="21.428571428571427"/>
    <n v="37.5"/>
    <x v="8"/>
    <s v="plays"/>
  </r>
  <r>
    <x v="1"/>
    <x v="8"/>
    <s v="SEK"/>
    <n v="1467817258"/>
    <n v="1465225258"/>
    <b v="0"/>
    <n v="28"/>
    <b v="0"/>
    <s v="technology/wearables"/>
    <n v="21.5075"/>
    <n v="1536.25"/>
    <x v="1"/>
    <s v="wearables"/>
  </r>
  <r>
    <x v="1"/>
    <x v="0"/>
    <s v="USD"/>
    <n v="1404194400"/>
    <n v="1400600840"/>
    <b v="0"/>
    <n v="84"/>
    <b v="0"/>
    <s v="theater/plays"/>
    <n v="21.55"/>
    <n v="128.27380952380952"/>
    <x v="8"/>
    <s v="plays"/>
  </r>
  <r>
    <x v="1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x v="1"/>
    <x v="0"/>
    <s v="USD"/>
    <n v="1420088340"/>
    <n v="1417410964"/>
    <b v="0"/>
    <n v="215"/>
    <b v="0"/>
    <s v="technology/wearables"/>
    <n v="21.628"/>
    <n v="50.29767441860465"/>
    <x v="1"/>
    <s v="wearables"/>
  </r>
  <r>
    <x v="1"/>
    <x v="0"/>
    <s v="USD"/>
    <n v="1452795416"/>
    <n v="1450203416"/>
    <b v="0"/>
    <n v="6"/>
    <b v="0"/>
    <s v="theater/plays"/>
    <n v="21.685714285714287"/>
    <n v="126.5"/>
    <x v="8"/>
    <s v="plays"/>
  </r>
  <r>
    <x v="2"/>
    <x v="9"/>
    <s v="EUR"/>
    <n v="1491590738"/>
    <n v="1489517138"/>
    <b v="0"/>
    <n v="10"/>
    <b v="0"/>
    <s v="music/faith"/>
    <n v="21.714285714285715"/>
    <n v="76"/>
    <x v="3"/>
    <s v="faith"/>
  </r>
  <r>
    <x v="1"/>
    <x v="0"/>
    <s v="USD"/>
    <n v="1442381847"/>
    <n v="1440826647"/>
    <b v="0"/>
    <n v="9"/>
    <b v="0"/>
    <s v="theater/plays"/>
    <n v="21.85"/>
    <n v="48.555555555555557"/>
    <x v="8"/>
    <s v="plays"/>
  </r>
  <r>
    <x v="1"/>
    <x v="0"/>
    <s v="USD"/>
    <n v="1342309368"/>
    <n v="1337125368"/>
    <b v="0"/>
    <n v="49"/>
    <b v="0"/>
    <s v="publishing/children's books"/>
    <n v="21.887499999999999"/>
    <n v="35.734693877551024"/>
    <x v="2"/>
    <s v="children's books"/>
  </r>
  <r>
    <x v="1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x v="1"/>
    <x v="1"/>
    <s v="GBP"/>
    <n v="1399809052"/>
    <n v="1397217052"/>
    <b v="1"/>
    <n v="23"/>
    <b v="0"/>
    <s v="theater/plays"/>
    <n v="21.94"/>
    <n v="47.695652173913047"/>
    <x v="8"/>
    <s v="plays"/>
  </r>
  <r>
    <x v="1"/>
    <x v="1"/>
    <s v="GBP"/>
    <n v="1416081600"/>
    <n v="1413477228"/>
    <b v="0"/>
    <n v="2"/>
    <b v="0"/>
    <s v="theater/plays"/>
    <n v="22"/>
    <n v="55"/>
    <x v="8"/>
    <s v="plays"/>
  </r>
  <r>
    <x v="1"/>
    <x v="1"/>
    <s v="GBP"/>
    <n v="1469356366"/>
    <n v="1464172366"/>
    <b v="1"/>
    <n v="86"/>
    <b v="0"/>
    <s v="photography/photobooks"/>
    <n v="22.05263157894737"/>
    <n v="48.720930232558139"/>
    <x v="7"/>
    <s v="photobooks"/>
  </r>
  <r>
    <x v="1"/>
    <x v="1"/>
    <s v="GBP"/>
    <n v="1410616600"/>
    <n v="1405432600"/>
    <b v="0"/>
    <n v="369"/>
    <b v="0"/>
    <s v="technology/wearables"/>
    <n v="22.092500000000001"/>
    <n v="23.948509485094849"/>
    <x v="1"/>
    <s v="wearables"/>
  </r>
  <r>
    <x v="1"/>
    <x v="1"/>
    <s v="GBP"/>
    <n v="1448492400"/>
    <n v="1446506080"/>
    <b v="0"/>
    <n v="6"/>
    <b v="0"/>
    <s v="theater/plays"/>
    <n v="22.142857142857142"/>
    <n v="129.16666666666666"/>
    <x v="8"/>
    <s v="plays"/>
  </r>
  <r>
    <x v="1"/>
    <x v="1"/>
    <s v="GBP"/>
    <n v="1488546319"/>
    <n v="1483362319"/>
    <b v="0"/>
    <n v="5"/>
    <b v="0"/>
    <s v="music/jazz"/>
    <n v="22.363636363636363"/>
    <n v="24.6"/>
    <x v="3"/>
    <s v="jazz"/>
  </r>
  <r>
    <x v="1"/>
    <x v="1"/>
    <s v="GBP"/>
    <n v="1413634059"/>
    <n v="1411042059"/>
    <b v="0"/>
    <n v="10"/>
    <b v="0"/>
    <s v="film &amp; video/drama"/>
    <n v="22.400000000000002"/>
    <n v="56"/>
    <x v="0"/>
    <s v="drama"/>
  </r>
  <r>
    <x v="0"/>
    <x v="0"/>
    <s v="USD"/>
    <n v="1467432000"/>
    <n v="1464763109"/>
    <b v="0"/>
    <n v="50"/>
    <b v="0"/>
    <s v="technology/wearables"/>
    <n v="22.494285714285713"/>
    <n v="157.46"/>
    <x v="1"/>
    <s v="wearables"/>
  </r>
  <r>
    <x v="2"/>
    <x v="1"/>
    <s v="GBP"/>
    <n v="1490631419"/>
    <n v="1488820619"/>
    <b v="0"/>
    <n v="12"/>
    <b v="0"/>
    <s v="theater/plays"/>
    <n v="22.5"/>
    <n v="18.75"/>
    <x v="8"/>
    <s v="plays"/>
  </r>
  <r>
    <x v="1"/>
    <x v="0"/>
    <s v="USD"/>
    <n v="1472911375"/>
    <n v="1471096975"/>
    <b v="0"/>
    <n v="20"/>
    <b v="0"/>
    <s v="food/food trucks"/>
    <n v="22.52"/>
    <n v="56.3"/>
    <x v="6"/>
    <s v="food trucks"/>
  </r>
  <r>
    <x v="1"/>
    <x v="7"/>
    <s v="CAD"/>
    <n v="1401595140"/>
    <n v="1398980941"/>
    <b v="0"/>
    <n v="17"/>
    <b v="0"/>
    <s v="theater/spaces"/>
    <n v="22.75"/>
    <n v="53.529411764705884"/>
    <x v="8"/>
    <s v="spaces"/>
  </r>
  <r>
    <x v="0"/>
    <x v="0"/>
    <s v="USD"/>
    <n v="1448125935"/>
    <n v="1444666335"/>
    <b v="0"/>
    <n v="355"/>
    <b v="0"/>
    <s v="technology/wearables"/>
    <n v="22.878799999999998"/>
    <n v="161.11830985915492"/>
    <x v="1"/>
    <s v="wearables"/>
  </r>
  <r>
    <x v="1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x v="0"/>
    <x v="0"/>
    <s v="USD"/>
    <n v="1404909296"/>
    <n v="1402317296"/>
    <b v="0"/>
    <n v="35"/>
    <b v="0"/>
    <s v="publishing/art books"/>
    <n v="22.91"/>
    <n v="65.457142857142856"/>
    <x v="2"/>
    <s v="art books"/>
  </r>
  <r>
    <x v="1"/>
    <x v="1"/>
    <s v="GBP"/>
    <n v="1428333345"/>
    <n v="1425744945"/>
    <b v="0"/>
    <n v="7"/>
    <b v="0"/>
    <s v="technology/web"/>
    <n v="23"/>
    <n v="16.428571428571427"/>
    <x v="1"/>
    <s v="web"/>
  </r>
  <r>
    <x v="0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x v="1"/>
    <x v="0"/>
    <s v="USD"/>
    <n v="1440090300"/>
    <n v="1436305452"/>
    <b v="0"/>
    <n v="29"/>
    <b v="0"/>
    <s v="theater/plays"/>
    <n v="23.333333333333332"/>
    <n v="96.551724137931032"/>
    <x v="8"/>
    <s v="plays"/>
  </r>
  <r>
    <x v="1"/>
    <x v="0"/>
    <s v="USD"/>
    <n v="1468029540"/>
    <n v="1465304483"/>
    <b v="0"/>
    <n v="45"/>
    <b v="0"/>
    <s v="theater/spaces"/>
    <n v="23.416"/>
    <n v="130.0888888888889"/>
    <x v="8"/>
    <s v="spaces"/>
  </r>
  <r>
    <x v="1"/>
    <x v="7"/>
    <s v="CAD"/>
    <n v="1407427009"/>
    <n v="1404835009"/>
    <b v="0"/>
    <n v="27"/>
    <b v="0"/>
    <s v="food/food trucks"/>
    <n v="23.588571428571427"/>
    <n v="305.77777777777777"/>
    <x v="6"/>
    <s v="food trucks"/>
  </r>
  <r>
    <x v="1"/>
    <x v="1"/>
    <s v="GBP"/>
    <n v="1486547945"/>
    <n v="1483955945"/>
    <b v="1"/>
    <n v="35"/>
    <b v="0"/>
    <s v="theater/spaces"/>
    <n v="23.62857142857143"/>
    <n v="23.62857142857143"/>
    <x v="8"/>
    <s v="spaces"/>
  </r>
  <r>
    <x v="1"/>
    <x v="0"/>
    <s v="USD"/>
    <n v="1432248478"/>
    <n v="1429656478"/>
    <b v="1"/>
    <n v="185"/>
    <b v="0"/>
    <s v="photography/photobooks"/>
    <n v="23.692499999999999"/>
    <n v="51.227027027027027"/>
    <x v="7"/>
    <s v="photobooks"/>
  </r>
  <r>
    <x v="1"/>
    <x v="0"/>
    <s v="USD"/>
    <n v="1259643540"/>
    <n v="1254450706"/>
    <b v="0"/>
    <n v="11"/>
    <b v="0"/>
    <s v="music/jazz"/>
    <n v="24.02"/>
    <n v="109.18181818181819"/>
    <x v="3"/>
    <s v="jazz"/>
  </r>
  <r>
    <x v="1"/>
    <x v="0"/>
    <s v="USD"/>
    <n v="1488783507"/>
    <n v="1486191507"/>
    <b v="0"/>
    <n v="10"/>
    <b v="0"/>
    <s v="theater/plays"/>
    <n v="24.117647058823529"/>
    <n v="41"/>
    <x v="8"/>
    <s v="plays"/>
  </r>
  <r>
    <x v="1"/>
    <x v="0"/>
    <s v="USD"/>
    <n v="1414348166"/>
    <n v="1412879366"/>
    <b v="0"/>
    <n v="38"/>
    <b v="0"/>
    <s v="theater/plays"/>
    <n v="24.194444444444443"/>
    <n v="45.842105263157897"/>
    <x v="8"/>
    <s v="plays"/>
  </r>
  <r>
    <x v="1"/>
    <x v="0"/>
    <s v="USD"/>
    <n v="1448745741"/>
    <n v="1446150141"/>
    <b v="0"/>
    <n v="8"/>
    <b v="0"/>
    <s v="theater/plays"/>
    <n v="24.285714285714285"/>
    <n v="53.125"/>
    <x v="8"/>
    <s v="plays"/>
  </r>
  <r>
    <x v="1"/>
    <x v="0"/>
    <s v="USD"/>
    <n v="1367676034"/>
    <n v="1365084034"/>
    <b v="0"/>
    <n v="21"/>
    <b v="0"/>
    <s v="music/jazz"/>
    <n v="24.333333333333336"/>
    <n v="34.761904761904759"/>
    <x v="3"/>
    <s v="jazz"/>
  </r>
  <r>
    <x v="1"/>
    <x v="0"/>
    <s v="USD"/>
    <n v="1411930556"/>
    <n v="1409338556"/>
    <b v="0"/>
    <n v="12"/>
    <b v="0"/>
    <s v="theater/plays"/>
    <n v="24.333333333333336"/>
    <n v="24.333333333333332"/>
    <x v="8"/>
    <s v="plays"/>
  </r>
  <r>
    <x v="1"/>
    <x v="3"/>
    <s v="AUD"/>
    <n v="1446984000"/>
    <n v="1445308730"/>
    <b v="0"/>
    <n v="5"/>
    <b v="0"/>
    <s v="film &amp; video/drama"/>
    <n v="25"/>
    <n v="50"/>
    <x v="0"/>
    <s v="drama"/>
  </r>
  <r>
    <x v="1"/>
    <x v="0"/>
    <s v="USD"/>
    <n v="1443224622"/>
    <n v="1440632622"/>
    <b v="0"/>
    <n v="6"/>
    <b v="0"/>
    <s v="theater/musical"/>
    <n v="25"/>
    <n v="41.666666666666664"/>
    <x v="8"/>
    <s v="musical"/>
  </r>
  <r>
    <x v="1"/>
    <x v="0"/>
    <s v="USD"/>
    <n v="1409194810"/>
    <n v="1406170810"/>
    <b v="0"/>
    <n v="114"/>
    <b v="0"/>
    <s v="theater/spaces"/>
    <n v="25.030188679245285"/>
    <n v="58.184210526315788"/>
    <x v="8"/>
    <s v="spaces"/>
  </r>
  <r>
    <x v="1"/>
    <x v="0"/>
    <s v="USD"/>
    <n v="1367444557"/>
    <n v="1364852557"/>
    <b v="0"/>
    <n v="15"/>
    <b v="0"/>
    <s v="publishing/fiction"/>
    <n v="25.035714285714285"/>
    <n v="46.733333333333334"/>
    <x v="2"/>
    <s v="fiction"/>
  </r>
  <r>
    <x v="1"/>
    <x v="0"/>
    <s v="USD"/>
    <n v="1478926800"/>
    <n v="1476054568"/>
    <b v="0"/>
    <n v="196"/>
    <b v="0"/>
    <s v="technology/wearables"/>
    <n v="25.087142857142858"/>
    <n v="89.59693877551021"/>
    <x v="1"/>
    <s v="wearables"/>
  </r>
  <r>
    <x v="1"/>
    <x v="0"/>
    <s v="USD"/>
    <n v="1443675600"/>
    <n v="1441157592"/>
    <b v="0"/>
    <n v="33"/>
    <b v="0"/>
    <s v="film &amp; video/drama"/>
    <n v="25.25"/>
    <n v="91.818181818181813"/>
    <x v="0"/>
    <s v="drama"/>
  </r>
  <r>
    <x v="1"/>
    <x v="0"/>
    <s v="USD"/>
    <n v="1428732000"/>
    <n v="1426772928"/>
    <b v="0"/>
    <n v="33"/>
    <b v="0"/>
    <s v="food/food trucks"/>
    <n v="25.259090909090908"/>
    <n v="168.39393939393941"/>
    <x v="6"/>
    <s v="food trucks"/>
  </r>
  <r>
    <x v="2"/>
    <x v="0"/>
    <s v="USD"/>
    <n v="1491470442"/>
    <n v="1488882042"/>
    <b v="0"/>
    <n v="11"/>
    <b v="0"/>
    <s v="music/faith"/>
    <n v="25.4"/>
    <n v="57.727272727272727"/>
    <x v="3"/>
    <s v="faith"/>
  </r>
  <r>
    <x v="1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x v="1"/>
    <x v="0"/>
    <s v="USD"/>
    <n v="1409009306"/>
    <n v="1406417306"/>
    <b v="0"/>
    <n v="15"/>
    <b v="0"/>
    <s v="publishing/children's books"/>
    <n v="25.545454545454543"/>
    <n v="93.666666666666671"/>
    <x v="2"/>
    <s v="children's books"/>
  </r>
  <r>
    <x v="1"/>
    <x v="10"/>
    <s v="EUR"/>
    <n v="1467106895"/>
    <n v="1463218895"/>
    <b v="0"/>
    <n v="96"/>
    <b v="0"/>
    <s v="technology/wearables"/>
    <n v="25.584"/>
    <n v="133.25"/>
    <x v="1"/>
    <s v="wearables"/>
  </r>
  <r>
    <x v="1"/>
    <x v="1"/>
    <s v="GBP"/>
    <n v="1475398800"/>
    <n v="1472711224"/>
    <b v="0"/>
    <n v="94"/>
    <b v="0"/>
    <s v="theater/plays"/>
    <n v="25.698702928870294"/>
    <n v="65.340319148936175"/>
    <x v="8"/>
    <s v="plays"/>
  </r>
  <r>
    <x v="1"/>
    <x v="0"/>
    <s v="USD"/>
    <n v="1473950945"/>
    <n v="1471272545"/>
    <b v="1"/>
    <n v="24"/>
    <b v="0"/>
    <s v="photography/photobooks"/>
    <n v="25.763636363636365"/>
    <n v="59.041666666666664"/>
    <x v="7"/>
    <s v="photobooks"/>
  </r>
  <r>
    <x v="1"/>
    <x v="0"/>
    <s v="USD"/>
    <n v="1410955331"/>
    <n v="1407931331"/>
    <b v="0"/>
    <n v="129"/>
    <b v="0"/>
    <s v="technology/wearables"/>
    <n v="25.912000000000003"/>
    <n v="150.65116279069767"/>
    <x v="1"/>
    <s v="wearables"/>
  </r>
  <r>
    <x v="0"/>
    <x v="0"/>
    <s v="USD"/>
    <n v="1469122200"/>
    <n v="1466611108"/>
    <b v="0"/>
    <n v="86"/>
    <b v="0"/>
    <s v="technology/wearables"/>
    <n v="25.976666666666663"/>
    <n v="90.616279069767444"/>
    <x v="1"/>
    <s v="wearables"/>
  </r>
  <r>
    <x v="1"/>
    <x v="0"/>
    <s v="USD"/>
    <n v="1387657931"/>
    <n v="1385065931"/>
    <b v="0"/>
    <n v="10"/>
    <b v="0"/>
    <s v="games/video games"/>
    <n v="26"/>
    <n v="13"/>
    <x v="5"/>
    <s v="video games"/>
  </r>
  <r>
    <x v="2"/>
    <x v="0"/>
    <s v="USD"/>
    <n v="1491019200"/>
    <n v="1488418990"/>
    <b v="0"/>
    <n v="79"/>
    <b v="0"/>
    <s v="music/faith"/>
    <n v="26.06"/>
    <n v="65.974683544303801"/>
    <x v="3"/>
    <s v="faith"/>
  </r>
  <r>
    <x v="1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x v="1"/>
    <x v="0"/>
    <s v="USD"/>
    <n v="1406861438"/>
    <n v="1402973438"/>
    <b v="0"/>
    <n v="3"/>
    <b v="0"/>
    <s v="photography/people"/>
    <n v="26.200000000000003"/>
    <n v="218.33333333333334"/>
    <x v="7"/>
    <s v="people"/>
  </r>
  <r>
    <x v="1"/>
    <x v="0"/>
    <s v="USD"/>
    <n v="1438552800"/>
    <n v="1435876423"/>
    <b v="0"/>
    <n v="52"/>
    <b v="0"/>
    <s v="food/food trucks"/>
    <n v="26.35217391304348"/>
    <n v="116.55769230769231"/>
    <x v="6"/>
    <s v="food trucks"/>
  </r>
  <r>
    <x v="1"/>
    <x v="1"/>
    <s v="GBP"/>
    <n v="1406130880"/>
    <n v="1403538880"/>
    <b v="0"/>
    <n v="21"/>
    <b v="0"/>
    <s v="technology/wearables"/>
    <n v="26.6"/>
    <n v="291.33333333333331"/>
    <x v="1"/>
    <s v="wearables"/>
  </r>
  <r>
    <x v="1"/>
    <x v="0"/>
    <s v="USD"/>
    <n v="1412432220"/>
    <n v="1409753820"/>
    <b v="0"/>
    <n v="76"/>
    <b v="0"/>
    <s v="theater/spaces"/>
    <n v="26.640000000000004"/>
    <n v="70.10526315789474"/>
    <x v="8"/>
    <s v="spaces"/>
  </r>
  <r>
    <x v="1"/>
    <x v="0"/>
    <s v="USD"/>
    <n v="1409337911"/>
    <n v="1406745911"/>
    <b v="0"/>
    <n v="19"/>
    <b v="0"/>
    <s v="publishing/children's books"/>
    <n v="26.700000000000003"/>
    <n v="42.157894736842103"/>
    <x v="2"/>
    <s v="children's books"/>
  </r>
  <r>
    <x v="1"/>
    <x v="1"/>
    <s v="GBP"/>
    <n v="1446732975"/>
    <n v="1444137375"/>
    <b v="0"/>
    <n v="21"/>
    <b v="0"/>
    <s v="theater/plays"/>
    <n v="26.727272727272727"/>
    <n v="35"/>
    <x v="8"/>
    <s v="plays"/>
  </r>
  <r>
    <x v="1"/>
    <x v="7"/>
    <s v="CAD"/>
    <n v="1427306470"/>
    <n v="1424718070"/>
    <b v="0"/>
    <n v="13"/>
    <b v="0"/>
    <s v="theater/plays"/>
    <n v="26.840000000000003"/>
    <n v="51.615384615384613"/>
    <x v="8"/>
    <s v="plays"/>
  </r>
  <r>
    <x v="1"/>
    <x v="0"/>
    <s v="USD"/>
    <n v="1405227540"/>
    <n v="1402058739"/>
    <b v="0"/>
    <n v="22"/>
    <b v="0"/>
    <s v="publishing/translations"/>
    <n v="26.900000000000002"/>
    <n v="36.68181818181818"/>
    <x v="2"/>
    <s v="translations"/>
  </r>
  <r>
    <x v="1"/>
    <x v="7"/>
    <s v="CAD"/>
    <n v="1409376600"/>
    <n v="1405957098"/>
    <b v="0"/>
    <n v="14"/>
    <b v="0"/>
    <s v="theater/plays"/>
    <n v="26.937422295897225"/>
    <n v="46.428571428571431"/>
    <x v="8"/>
    <s v="plays"/>
  </r>
  <r>
    <x v="1"/>
    <x v="0"/>
    <s v="USD"/>
    <n v="1403837574"/>
    <n v="1402455174"/>
    <b v="0"/>
    <n v="8"/>
    <b v="0"/>
    <s v="film &amp; video/animation"/>
    <n v="26.953125"/>
    <n v="17.25"/>
    <x v="0"/>
    <s v="animation"/>
  </r>
  <r>
    <x v="1"/>
    <x v="1"/>
    <s v="GBP"/>
    <n v="1488114358"/>
    <n v="1485522358"/>
    <b v="0"/>
    <n v="14"/>
    <b v="0"/>
    <s v="theater/plays"/>
    <n v="27.1"/>
    <n v="38.714285714285715"/>
    <x v="8"/>
    <s v="plays"/>
  </r>
  <r>
    <x v="1"/>
    <x v="0"/>
    <s v="USD"/>
    <n v="1446131207"/>
    <n v="1443712007"/>
    <b v="0"/>
    <n v="20"/>
    <b v="0"/>
    <s v="theater/plays"/>
    <n v="27.24"/>
    <n v="68.099999999999994"/>
    <x v="8"/>
    <s v="plays"/>
  </r>
  <r>
    <x v="1"/>
    <x v="9"/>
    <s v="EUR"/>
    <n v="1447600389"/>
    <n v="1444140789"/>
    <b v="0"/>
    <n v="34"/>
    <b v="0"/>
    <s v="technology/web"/>
    <n v="27.383999999999997"/>
    <n v="402.70588235294116"/>
    <x v="1"/>
    <s v="web"/>
  </r>
  <r>
    <x v="1"/>
    <x v="0"/>
    <s v="USD"/>
    <n v="1463343673"/>
    <n v="1460751673"/>
    <b v="0"/>
    <n v="6"/>
    <b v="0"/>
    <s v="theater/plays"/>
    <n v="27.400000000000002"/>
    <n v="22.833333333333332"/>
    <x v="8"/>
    <s v="plays"/>
  </r>
  <r>
    <x v="1"/>
    <x v="0"/>
    <s v="USD"/>
    <n v="1414622700"/>
    <n v="1412081999"/>
    <b v="1"/>
    <n v="66"/>
    <b v="0"/>
    <s v="technology/makerspaces"/>
    <n v="27.58"/>
    <n v="167.15151515151516"/>
    <x v="1"/>
    <s v="makerspaces"/>
  </r>
  <r>
    <x v="0"/>
    <x v="7"/>
    <s v="CAD"/>
    <n v="1428945472"/>
    <n v="1423765072"/>
    <b v="0"/>
    <n v="37"/>
    <b v="0"/>
    <s v="film &amp; video/science fiction"/>
    <n v="27.6"/>
    <n v="55.945945945945944"/>
    <x v="0"/>
    <s v="science fiction"/>
  </r>
  <r>
    <x v="1"/>
    <x v="0"/>
    <s v="USD"/>
    <n v="1421095672"/>
    <n v="1417207672"/>
    <b v="0"/>
    <n v="10"/>
    <b v="0"/>
    <s v="technology/wearables"/>
    <n v="27.650000000000002"/>
    <n v="55.3"/>
    <x v="1"/>
    <s v="wearables"/>
  </r>
  <r>
    <x v="1"/>
    <x v="0"/>
    <s v="USD"/>
    <n v="1339816200"/>
    <n v="1337095997"/>
    <b v="0"/>
    <n v="4"/>
    <b v="0"/>
    <s v="publishing/children's books"/>
    <n v="28.000000000000004"/>
    <n v="35"/>
    <x v="2"/>
    <s v="children's books"/>
  </r>
  <r>
    <x v="1"/>
    <x v="7"/>
    <s v="CAD"/>
    <n v="1453053661"/>
    <n v="1450461661"/>
    <b v="0"/>
    <n v="24"/>
    <b v="0"/>
    <s v="technology/wearables"/>
    <n v="28.04"/>
    <n v="58.416666666666664"/>
    <x v="1"/>
    <s v="wearables"/>
  </r>
  <r>
    <x v="1"/>
    <x v="0"/>
    <s v="USD"/>
    <n v="1402007500"/>
    <n v="1399415500"/>
    <b v="0"/>
    <n v="11"/>
    <b v="0"/>
    <s v="theater/plays"/>
    <n v="28.050000000000004"/>
    <n v="51"/>
    <x v="8"/>
    <s v="plays"/>
  </r>
  <r>
    <x v="1"/>
    <x v="0"/>
    <s v="USD"/>
    <n v="1482479940"/>
    <n v="1479684783"/>
    <b v="0"/>
    <n v="57"/>
    <b v="0"/>
    <s v="games/video games"/>
    <n v="28.192"/>
    <n v="370.94736842105266"/>
    <x v="5"/>
    <s v="video games"/>
  </r>
  <r>
    <x v="1"/>
    <x v="0"/>
    <s v="USD"/>
    <n v="1416635940"/>
    <n v="1413838540"/>
    <b v="0"/>
    <n v="20"/>
    <b v="0"/>
    <s v="food/food trucks"/>
    <n v="28.299999999999997"/>
    <n v="84.9"/>
    <x v="6"/>
    <s v="food trucks"/>
  </r>
  <r>
    <x v="1"/>
    <x v="7"/>
    <s v="CAD"/>
    <n v="1417804229"/>
    <n v="1415212229"/>
    <b v="0"/>
    <n v="534"/>
    <b v="0"/>
    <s v="games/video games"/>
    <n v="28.405999999999999"/>
    <n v="26.59737827715356"/>
    <x v="5"/>
    <s v="video games"/>
  </r>
  <r>
    <x v="1"/>
    <x v="0"/>
    <s v="USD"/>
    <n v="1432589896"/>
    <n v="1427405896"/>
    <b v="0"/>
    <n v="7"/>
    <b v="0"/>
    <s v="theater/plays"/>
    <n v="28.466666666666669"/>
    <n v="61"/>
    <x v="8"/>
    <s v="plays"/>
  </r>
  <r>
    <x v="1"/>
    <x v="0"/>
    <s v="USD"/>
    <n v="1455210353"/>
    <n v="1451927153"/>
    <b v="0"/>
    <n v="37"/>
    <b v="0"/>
    <s v="technology/wearables"/>
    <n v="28.48"/>
    <n v="19.243243243243242"/>
    <x v="1"/>
    <s v="wearables"/>
  </r>
  <r>
    <x v="0"/>
    <x v="0"/>
    <s v="USD"/>
    <n v="1418315470"/>
    <n v="1415723470"/>
    <b v="0"/>
    <n v="2"/>
    <b v="0"/>
    <s v="technology/web"/>
    <n v="28.571428571428569"/>
    <n v="60"/>
    <x v="1"/>
    <s v="web"/>
  </r>
  <r>
    <x v="1"/>
    <x v="1"/>
    <s v="GBP"/>
    <n v="1469113351"/>
    <n v="1463929351"/>
    <b v="0"/>
    <n v="6"/>
    <b v="0"/>
    <s v="theater/plays"/>
    <n v="28.666666666666668"/>
    <n v="14.333333333333334"/>
    <x v="8"/>
    <s v="plays"/>
  </r>
  <r>
    <x v="1"/>
    <x v="1"/>
    <s v="GBP"/>
    <n v="1404149280"/>
    <n v="1400547969"/>
    <b v="0"/>
    <n v="13"/>
    <b v="0"/>
    <s v="theater/plays"/>
    <n v="28.799999999999997"/>
    <n v="44.307692307692307"/>
    <x v="8"/>
    <s v="plays"/>
  </r>
  <r>
    <x v="1"/>
    <x v="1"/>
    <s v="GBP"/>
    <n v="1426158463"/>
    <n v="1423570063"/>
    <b v="0"/>
    <n v="236"/>
    <b v="0"/>
    <s v="games/video games"/>
    <n v="28.842857142857142"/>
    <n v="34.220338983050844"/>
    <x v="5"/>
    <s v="video games"/>
  </r>
  <r>
    <x v="1"/>
    <x v="1"/>
    <s v="GBP"/>
    <n v="1410930399"/>
    <n v="1405746399"/>
    <b v="0"/>
    <n v="11"/>
    <b v="0"/>
    <s v="photography/nature"/>
    <n v="28.9"/>
    <n v="26.272727272727273"/>
    <x v="7"/>
    <s v="nature"/>
  </r>
  <r>
    <x v="1"/>
    <x v="1"/>
    <s v="GBP"/>
    <n v="1459700741"/>
    <n v="1457112341"/>
    <b v="0"/>
    <n v="92"/>
    <b v="0"/>
    <s v="photography/places"/>
    <n v="29.228571428571428"/>
    <n v="44.478260869565219"/>
    <x v="7"/>
    <s v="places"/>
  </r>
  <r>
    <x v="1"/>
    <x v="0"/>
    <s v="USD"/>
    <n v="1337102187"/>
    <n v="1335892587"/>
    <b v="0"/>
    <n v="18"/>
    <b v="0"/>
    <s v="publishing/children's books"/>
    <n v="29.24"/>
    <n v="40.611111111111114"/>
    <x v="2"/>
    <s v="children's books"/>
  </r>
  <r>
    <x v="1"/>
    <x v="10"/>
    <s v="EUR"/>
    <n v="1466323800"/>
    <n v="1463418120"/>
    <b v="0"/>
    <n v="310"/>
    <b v="0"/>
    <s v="technology/wearables"/>
    <n v="29.276666666666667"/>
    <n v="84.99677419354839"/>
    <x v="1"/>
    <s v="wearables"/>
  </r>
  <r>
    <x v="0"/>
    <x v="0"/>
    <s v="USD"/>
    <n v="1317231008"/>
    <n v="1312047008"/>
    <b v="0"/>
    <n v="24"/>
    <b v="0"/>
    <s v="music/world music"/>
    <n v="29.299999999999997"/>
    <n v="61.041666666666664"/>
    <x v="3"/>
    <s v="world music"/>
  </r>
  <r>
    <x v="1"/>
    <x v="0"/>
    <s v="USD"/>
    <n v="1452744011"/>
    <n v="1450152011"/>
    <b v="0"/>
    <n v="167"/>
    <b v="0"/>
    <s v="games/video games"/>
    <n v="29.376000000000001"/>
    <n v="43.976047904191617"/>
    <x v="5"/>
    <s v="video games"/>
  </r>
  <r>
    <x v="1"/>
    <x v="5"/>
    <s v="EUR"/>
    <n v="1471985640"/>
    <n v="1469289685"/>
    <b v="0"/>
    <n v="179"/>
    <b v="0"/>
    <s v="technology/wearables"/>
    <n v="29.506136117214709"/>
    <n v="171.79329608938548"/>
    <x v="1"/>
    <s v="wearables"/>
  </r>
  <r>
    <x v="0"/>
    <x v="0"/>
    <s v="USD"/>
    <n v="1450331940"/>
    <n v="1447777514"/>
    <b v="0"/>
    <n v="22"/>
    <b v="0"/>
    <s v="technology/wearables"/>
    <n v="29.6029602960296"/>
    <n v="134.54545454545453"/>
    <x v="1"/>
    <s v="wearables"/>
  </r>
  <r>
    <x v="1"/>
    <x v="3"/>
    <s v="AUD"/>
    <n v="1422928800"/>
    <n v="1420235311"/>
    <b v="0"/>
    <n v="5"/>
    <b v="0"/>
    <s v="theater/spaces"/>
    <n v="29.625"/>
    <n v="237"/>
    <x v="8"/>
    <s v="spaces"/>
  </r>
  <r>
    <x v="1"/>
    <x v="1"/>
    <s v="GBP"/>
    <n v="1422562864"/>
    <n v="1417378864"/>
    <b v="0"/>
    <n v="8"/>
    <b v="0"/>
    <s v="film &amp; video/drama"/>
    <n v="29.84"/>
    <n v="93.25"/>
    <x v="0"/>
    <s v="drama"/>
  </r>
  <r>
    <x v="1"/>
    <x v="0"/>
    <s v="USD"/>
    <n v="1428097739"/>
    <n v="1427492939"/>
    <b v="0"/>
    <n v="9"/>
    <b v="0"/>
    <s v="theater/musical"/>
    <n v="30.333333333333336"/>
    <n v="50.555555555555557"/>
    <x v="8"/>
    <s v="musical"/>
  </r>
  <r>
    <x v="1"/>
    <x v="7"/>
    <s v="CAD"/>
    <n v="1399183200"/>
    <n v="1396633284"/>
    <b v="0"/>
    <n v="30"/>
    <b v="0"/>
    <s v="music/jazz"/>
    <n v="30.4"/>
    <n v="50.666666666666664"/>
    <x v="3"/>
    <s v="jazz"/>
  </r>
  <r>
    <x v="1"/>
    <x v="0"/>
    <s v="USD"/>
    <n v="1385534514"/>
    <n v="1382938914"/>
    <b v="0"/>
    <n v="89"/>
    <b v="0"/>
    <s v="games/video games"/>
    <n v="30.433333333333334"/>
    <n v="51.292134831460672"/>
    <x v="5"/>
    <s v="video games"/>
  </r>
  <r>
    <x v="0"/>
    <x v="0"/>
    <s v="USD"/>
    <n v="1420070615"/>
    <n v="1415750615"/>
    <b v="0"/>
    <n v="16"/>
    <b v="0"/>
    <s v="technology/wearables"/>
    <n v="30.599999999999998"/>
    <n v="191.25"/>
    <x v="1"/>
    <s v="wearables"/>
  </r>
  <r>
    <x v="1"/>
    <x v="0"/>
    <s v="USD"/>
    <n v="1338321305"/>
    <n v="1336506905"/>
    <b v="0"/>
    <n v="30"/>
    <b v="0"/>
    <s v="music/jazz"/>
    <n v="30.666666666666664"/>
    <n v="21.466666666666665"/>
    <x v="3"/>
    <s v="jazz"/>
  </r>
  <r>
    <x v="1"/>
    <x v="0"/>
    <s v="USD"/>
    <n v="1423878182"/>
    <n v="1421199782"/>
    <b v="1"/>
    <n v="75"/>
    <b v="0"/>
    <s v="photography/photobooks"/>
    <n v="30.8"/>
    <n v="71.86666666666666"/>
    <x v="7"/>
    <s v="photobooks"/>
  </r>
  <r>
    <x v="1"/>
    <x v="0"/>
    <s v="USD"/>
    <n v="1480011987"/>
    <n v="1477416387"/>
    <b v="0"/>
    <n v="37"/>
    <b v="0"/>
    <s v="technology/wearables"/>
    <n v="30.813400000000001"/>
    <n v="124.9191891891892"/>
    <x v="1"/>
    <s v="wearables"/>
  </r>
  <r>
    <x v="1"/>
    <x v="0"/>
    <s v="USD"/>
    <n v="1380720474"/>
    <n v="1378214874"/>
    <b v="0"/>
    <n v="19"/>
    <b v="0"/>
    <s v="publishing/fiction"/>
    <n v="30.862068965517242"/>
    <n v="47.10526315789474"/>
    <x v="2"/>
    <s v="fiction"/>
  </r>
  <r>
    <x v="1"/>
    <x v="0"/>
    <s v="USD"/>
    <n v="1420130935"/>
    <n v="1417538935"/>
    <b v="0"/>
    <n v="14"/>
    <b v="0"/>
    <s v="theater/musical"/>
    <n v="30.866666666666664"/>
    <n v="66.142857142857139"/>
    <x v="8"/>
    <s v="musical"/>
  </r>
  <r>
    <x v="1"/>
    <x v="0"/>
    <s v="USD"/>
    <n v="1323666376"/>
    <n v="1320033976"/>
    <b v="0"/>
    <n v="20"/>
    <b v="0"/>
    <s v="music/jazz"/>
    <n v="30.9"/>
    <n v="231.75"/>
    <x v="3"/>
    <s v="jazz"/>
  </r>
  <r>
    <x v="0"/>
    <x v="0"/>
    <s v="USD"/>
    <n v="1457024514"/>
    <n v="1454432514"/>
    <b v="0"/>
    <n v="122"/>
    <b v="0"/>
    <s v="technology/wearables"/>
    <n v="31.114999999999998"/>
    <n v="102.01639344262296"/>
    <x v="1"/>
    <s v="wearables"/>
  </r>
  <r>
    <x v="2"/>
    <x v="0"/>
    <s v="USD"/>
    <n v="1491855300"/>
    <n v="1488935245"/>
    <b v="0"/>
    <n v="39"/>
    <b v="0"/>
    <s v="music/faith"/>
    <n v="31.25"/>
    <n v="80.128205128205124"/>
    <x v="3"/>
    <s v="faith"/>
  </r>
  <r>
    <x v="1"/>
    <x v="0"/>
    <s v="USD"/>
    <n v="1437188400"/>
    <n v="1432100004"/>
    <b v="0"/>
    <n v="2"/>
    <b v="0"/>
    <s v="theater/plays"/>
    <n v="31.25"/>
    <n v="1250"/>
    <x v="8"/>
    <s v="plays"/>
  </r>
  <r>
    <x v="1"/>
    <x v="0"/>
    <s v="USD"/>
    <n v="1433723033"/>
    <n v="1428539033"/>
    <b v="0"/>
    <n v="39"/>
    <b v="0"/>
    <s v="theater/plays"/>
    <n v="31.546666666666667"/>
    <n v="60.666666666666664"/>
    <x v="8"/>
    <s v="plays"/>
  </r>
  <r>
    <x v="1"/>
    <x v="0"/>
    <s v="USD"/>
    <n v="1448517816"/>
    <n v="1445922216"/>
    <b v="0"/>
    <n v="47"/>
    <b v="0"/>
    <s v="publishing/translations"/>
    <n v="31.94705882352941"/>
    <n v="115.55319148936171"/>
    <x v="2"/>
    <s v="translations"/>
  </r>
  <r>
    <x v="1"/>
    <x v="3"/>
    <s v="AUD"/>
    <n v="1443103848"/>
    <n v="1441894248"/>
    <b v="0"/>
    <n v="3"/>
    <b v="0"/>
    <s v="theater/plays"/>
    <n v="32"/>
    <n v="26.666666666666668"/>
    <x v="8"/>
    <s v="plays"/>
  </r>
  <r>
    <x v="1"/>
    <x v="1"/>
    <s v="GBP"/>
    <n v="1464872848"/>
    <n v="1462280848"/>
    <b v="0"/>
    <n v="11"/>
    <b v="0"/>
    <s v="theater/plays"/>
    <n v="32"/>
    <n v="29.09090909090909"/>
    <x v="8"/>
    <s v="plays"/>
  </r>
  <r>
    <x v="0"/>
    <x v="0"/>
    <s v="USD"/>
    <n v="1480536919"/>
    <n v="1477509319"/>
    <b v="0"/>
    <n v="100"/>
    <b v="0"/>
    <s v="technology/wearables"/>
    <n v="32.027999999999999"/>
    <n v="800.7"/>
    <x v="1"/>
    <s v="wearables"/>
  </r>
  <r>
    <x v="1"/>
    <x v="0"/>
    <s v="USD"/>
    <n v="1406988000"/>
    <n v="1403822912"/>
    <b v="0"/>
    <n v="16"/>
    <b v="0"/>
    <s v="theater/plays"/>
    <n v="32.049999999999997"/>
    <n v="40.0625"/>
    <x v="8"/>
    <s v="plays"/>
  </r>
  <r>
    <x v="1"/>
    <x v="0"/>
    <s v="USD"/>
    <n v="1456002300"/>
    <n v="1454173120"/>
    <b v="0"/>
    <n v="19"/>
    <b v="0"/>
    <s v="theater/plays"/>
    <n v="32.049999999999997"/>
    <n v="33.736842105263158"/>
    <x v="8"/>
    <s v="plays"/>
  </r>
  <r>
    <x v="1"/>
    <x v="0"/>
    <s v="USD"/>
    <n v="1426294201"/>
    <n v="1423705801"/>
    <b v="0"/>
    <n v="5"/>
    <b v="0"/>
    <s v="theater/plays"/>
    <n v="32.5"/>
    <n v="26"/>
    <x v="8"/>
    <s v="plays"/>
  </r>
  <r>
    <x v="1"/>
    <x v="0"/>
    <s v="USD"/>
    <n v="1427086740"/>
    <n v="1424488244"/>
    <b v="0"/>
    <n v="7"/>
    <b v="0"/>
    <s v="theater/plays"/>
    <n v="32.5"/>
    <n v="37.142857142857146"/>
    <x v="8"/>
    <s v="plays"/>
  </r>
  <r>
    <x v="1"/>
    <x v="0"/>
    <s v="USD"/>
    <n v="1416566835"/>
    <n v="1411379235"/>
    <b v="0"/>
    <n v="55"/>
    <b v="0"/>
    <s v="film &amp; video/animation"/>
    <n v="32.56"/>
    <n v="88.8"/>
    <x v="0"/>
    <s v="animation"/>
  </r>
  <r>
    <x v="1"/>
    <x v="1"/>
    <s v="GBP"/>
    <n v="1439827200"/>
    <n v="1436355270"/>
    <b v="0"/>
    <n v="16"/>
    <b v="0"/>
    <s v="theater/plays"/>
    <n v="32.56"/>
    <n v="50.875"/>
    <x v="8"/>
    <s v="plays"/>
  </r>
  <r>
    <x v="1"/>
    <x v="0"/>
    <s v="USD"/>
    <n v="1451282400"/>
    <n v="1449436390"/>
    <b v="1"/>
    <n v="47"/>
    <b v="0"/>
    <s v="technology/makerspaces"/>
    <n v="33.19"/>
    <n v="70.61702127659575"/>
    <x v="1"/>
    <s v="makerspaces"/>
  </r>
  <r>
    <x v="1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x v="2"/>
    <x v="0"/>
    <s v="USD"/>
    <n v="1491181200"/>
    <n v="1488387008"/>
    <b v="0"/>
    <n v="38"/>
    <b v="0"/>
    <s v="music/faith"/>
    <n v="33.473333333333329"/>
    <n v="264.26315789473682"/>
    <x v="3"/>
    <s v="faith"/>
  </r>
  <r>
    <x v="0"/>
    <x v="0"/>
    <s v="USD"/>
    <n v="1482307140"/>
    <n v="1479218315"/>
    <b v="1"/>
    <n v="1501"/>
    <b v="0"/>
    <s v="technology/space exploration"/>
    <n v="33.559730999999999"/>
    <n v="223.58248500999335"/>
    <x v="1"/>
    <s v="space exploration"/>
  </r>
  <r>
    <x v="1"/>
    <x v="0"/>
    <s v="USD"/>
    <n v="1462112318"/>
    <n v="1459520318"/>
    <b v="0"/>
    <n v="4"/>
    <b v="0"/>
    <s v="theater/plays"/>
    <n v="33.6"/>
    <n v="63"/>
    <x v="8"/>
    <s v="plays"/>
  </r>
  <r>
    <x v="1"/>
    <x v="18"/>
    <s v="EUR"/>
    <n v="1456094197"/>
    <n v="1453502197"/>
    <b v="0"/>
    <n v="12"/>
    <b v="0"/>
    <s v="technology/wearables"/>
    <n v="33.666666666666664"/>
    <n v="75.75"/>
    <x v="1"/>
    <s v="wearables"/>
  </r>
  <r>
    <x v="1"/>
    <x v="0"/>
    <s v="USD"/>
    <n v="1403906664"/>
    <n v="1401401064"/>
    <b v="0"/>
    <n v="16"/>
    <b v="0"/>
    <s v="music/faith"/>
    <n v="33.784615384615385"/>
    <n v="137.25"/>
    <x v="3"/>
    <s v="faith"/>
  </r>
  <r>
    <x v="1"/>
    <x v="4"/>
    <s v="EUR"/>
    <n v="1481716868"/>
    <n v="1478257268"/>
    <b v="0"/>
    <n v="338"/>
    <b v="0"/>
    <s v="technology/wearables"/>
    <n v="33.790999999999997"/>
    <n v="99.973372781065095"/>
    <x v="1"/>
    <s v="wearables"/>
  </r>
  <r>
    <x v="1"/>
    <x v="0"/>
    <s v="USD"/>
    <n v="1417737781"/>
    <n v="1415145781"/>
    <b v="0"/>
    <n v="7"/>
    <b v="0"/>
    <s v="technology/web"/>
    <n v="34"/>
    <n v="121.42857142857143"/>
    <x v="1"/>
    <s v="web"/>
  </r>
  <r>
    <x v="1"/>
    <x v="0"/>
    <s v="USD"/>
    <n v="1446524159"/>
    <n v="1443928559"/>
    <b v="0"/>
    <n v="6"/>
    <b v="0"/>
    <s v="photography/nature"/>
    <n v="34"/>
    <n v="28.333333333333332"/>
    <x v="7"/>
    <s v="nature"/>
  </r>
  <r>
    <x v="1"/>
    <x v="1"/>
    <s v="GBP"/>
    <n v="1437129179"/>
    <n v="1434537179"/>
    <b v="1"/>
    <n v="24"/>
    <b v="0"/>
    <s v="theater/plays"/>
    <n v="34.08"/>
    <n v="35.5"/>
    <x v="8"/>
    <s v="plays"/>
  </r>
  <r>
    <x v="1"/>
    <x v="1"/>
    <s v="GBP"/>
    <n v="1425124800"/>
    <n v="1421596356"/>
    <b v="0"/>
    <n v="13"/>
    <b v="0"/>
    <s v="theater/plays"/>
    <n v="34.4"/>
    <n v="33.07692307692308"/>
    <x v="8"/>
    <s v="plays"/>
  </r>
  <r>
    <x v="2"/>
    <x v="0"/>
    <s v="USD"/>
    <n v="1491416077"/>
    <n v="1488827677"/>
    <b v="1"/>
    <n v="26"/>
    <b v="0"/>
    <s v="theater/spaces"/>
    <n v="34.410000000000004"/>
    <n v="132.34615384615384"/>
    <x v="8"/>
    <s v="spaces"/>
  </r>
  <r>
    <x v="0"/>
    <x v="0"/>
    <s v="USD"/>
    <n v="1451419200"/>
    <n v="1449000056"/>
    <b v="0"/>
    <n v="90"/>
    <b v="0"/>
    <s v="technology/wearables"/>
    <n v="34.527999999999999"/>
    <n v="95.911111111111111"/>
    <x v="1"/>
    <s v="wearables"/>
  </r>
  <r>
    <x v="1"/>
    <x v="0"/>
    <s v="USD"/>
    <n v="1409813940"/>
    <n v="1407271598"/>
    <b v="0"/>
    <n v="45"/>
    <b v="0"/>
    <s v="technology/wearables"/>
    <n v="34.625"/>
    <n v="153.88888888888889"/>
    <x v="1"/>
    <s v="wearables"/>
  </r>
  <r>
    <x v="1"/>
    <x v="0"/>
    <s v="USD"/>
    <n v="1400569140"/>
    <n v="1397854356"/>
    <b v="0"/>
    <n v="46"/>
    <b v="0"/>
    <s v="theater/plays"/>
    <n v="34.802513464991023"/>
    <n v="84.282608695652172"/>
    <x v="8"/>
    <s v="plays"/>
  </r>
  <r>
    <x v="1"/>
    <x v="1"/>
    <s v="GBP"/>
    <n v="1423913220"/>
    <n v="1421339077"/>
    <b v="0"/>
    <n v="4"/>
    <b v="0"/>
    <s v="theater/plays"/>
    <n v="35"/>
    <n v="17.5"/>
    <x v="8"/>
    <s v="plays"/>
  </r>
  <r>
    <x v="1"/>
    <x v="0"/>
    <s v="USD"/>
    <n v="1447521404"/>
    <n v="1444061804"/>
    <b v="1"/>
    <n v="52"/>
    <b v="0"/>
    <s v="photography/photobooks"/>
    <n v="35.174193548387095"/>
    <n v="104.84615384615384"/>
    <x v="7"/>
    <s v="photobooks"/>
  </r>
  <r>
    <x v="1"/>
    <x v="0"/>
    <s v="USD"/>
    <n v="1479517200"/>
    <n v="1475765867"/>
    <b v="0"/>
    <n v="31"/>
    <b v="0"/>
    <s v="theater/musical"/>
    <n v="35.24"/>
    <n v="56.838709677419352"/>
    <x v="8"/>
    <s v="musical"/>
  </r>
  <r>
    <x v="1"/>
    <x v="0"/>
    <s v="USD"/>
    <n v="1430421827"/>
    <n v="1427829827"/>
    <b v="0"/>
    <n v="296"/>
    <b v="0"/>
    <s v="technology/wearables"/>
    <n v="35.338000000000001"/>
    <n v="119.38513513513513"/>
    <x v="1"/>
    <s v="wearables"/>
  </r>
  <r>
    <x v="1"/>
    <x v="0"/>
    <s v="USD"/>
    <n v="1421656200"/>
    <n v="1416507211"/>
    <b v="0"/>
    <n v="312"/>
    <b v="0"/>
    <s v="games/video games"/>
    <n v="35.537409090909087"/>
    <n v="100.23371794871794"/>
    <x v="5"/>
    <s v="video games"/>
  </r>
  <r>
    <x v="1"/>
    <x v="0"/>
    <s v="USD"/>
    <n v="1446483000"/>
    <n v="1443811268"/>
    <b v="0"/>
    <n v="13"/>
    <b v="0"/>
    <s v="theater/plays"/>
    <n v="35.64"/>
    <n v="137.07692307692307"/>
    <x v="8"/>
    <s v="plays"/>
  </r>
  <r>
    <x v="1"/>
    <x v="1"/>
    <s v="GBP"/>
    <n v="1417033610"/>
    <n v="1414438010"/>
    <b v="0"/>
    <n v="12"/>
    <b v="0"/>
    <s v="film &amp; video/drama"/>
    <n v="35.856000000000002"/>
    <n v="373.5"/>
    <x v="0"/>
    <s v="drama"/>
  </r>
  <r>
    <x v="1"/>
    <x v="0"/>
    <s v="USD"/>
    <n v="1413723684"/>
    <n v="1411131684"/>
    <b v="0"/>
    <n v="44"/>
    <b v="0"/>
    <s v="publishing/fiction"/>
    <n v="36.014285714285712"/>
    <n v="57.295454545454547"/>
    <x v="2"/>
    <s v="fiction"/>
  </r>
  <r>
    <x v="1"/>
    <x v="0"/>
    <s v="USD"/>
    <n v="1472834180"/>
    <n v="1470242180"/>
    <b v="1"/>
    <n v="38"/>
    <b v="0"/>
    <s v="photography/photobooks"/>
    <n v="36.236363636363642"/>
    <n v="104.89473684210526"/>
    <x v="7"/>
    <s v="photobooks"/>
  </r>
  <r>
    <x v="1"/>
    <x v="1"/>
    <s v="GBP"/>
    <n v="1431298740"/>
    <n v="1429558756"/>
    <b v="0"/>
    <n v="27"/>
    <b v="0"/>
    <s v="theater/plays"/>
    <n v="36.36"/>
    <n v="33.666666666666664"/>
    <x v="8"/>
    <s v="plays"/>
  </r>
  <r>
    <x v="1"/>
    <x v="6"/>
    <s v="EUR"/>
    <n v="1443808800"/>
    <n v="1441048658"/>
    <b v="1"/>
    <n v="122"/>
    <b v="0"/>
    <s v="photography/photobooks"/>
    <n v="36.404444444444444"/>
    <n v="67.139344262295083"/>
    <x v="7"/>
    <s v="photobooks"/>
  </r>
  <r>
    <x v="1"/>
    <x v="0"/>
    <s v="USD"/>
    <n v="1461186676"/>
    <n v="1458594676"/>
    <b v="0"/>
    <n v="10"/>
    <b v="0"/>
    <s v="theater/musical"/>
    <n v="36.457142857142856"/>
    <n v="127.6"/>
    <x v="8"/>
    <s v="musical"/>
  </r>
  <r>
    <x v="1"/>
    <x v="0"/>
    <s v="USD"/>
    <n v="1435429626"/>
    <n v="1431973626"/>
    <b v="0"/>
    <n v="14"/>
    <b v="0"/>
    <s v="theater/plays"/>
    <n v="36.5"/>
    <n v="46.928571428571431"/>
    <x v="8"/>
    <s v="plays"/>
  </r>
  <r>
    <x v="1"/>
    <x v="0"/>
    <s v="USD"/>
    <n v="1413953940"/>
    <n v="1410141900"/>
    <b v="0"/>
    <n v="8"/>
    <b v="0"/>
    <s v="theater/plays"/>
    <n v="36.5"/>
    <n v="91.25"/>
    <x v="8"/>
    <s v="plays"/>
  </r>
  <r>
    <x v="1"/>
    <x v="0"/>
    <s v="USD"/>
    <n v="1413735972"/>
    <n v="1411143972"/>
    <b v="0"/>
    <n v="22"/>
    <b v="0"/>
    <s v="technology/web"/>
    <n v="36.589147286821706"/>
    <n v="64.36363636363636"/>
    <x v="1"/>
    <s v="web"/>
  </r>
  <r>
    <x v="1"/>
    <x v="0"/>
    <s v="USD"/>
    <n v="1413925887"/>
    <n v="1411333887"/>
    <b v="0"/>
    <n v="25"/>
    <b v="0"/>
    <s v="theater/plays"/>
    <n v="36.85"/>
    <n v="147.4"/>
    <x v="8"/>
    <s v="plays"/>
  </r>
  <r>
    <x v="1"/>
    <x v="0"/>
    <s v="USD"/>
    <n v="1306549362"/>
    <n v="1302661362"/>
    <b v="0"/>
    <n v="8"/>
    <b v="0"/>
    <s v="music/indie rock"/>
    <n v="37.333333333333336"/>
    <n v="35"/>
    <x v="3"/>
    <s v="indie rock"/>
  </r>
  <r>
    <x v="1"/>
    <x v="0"/>
    <s v="USD"/>
    <n v="1417033777"/>
    <n v="1414438177"/>
    <b v="0"/>
    <n v="36"/>
    <b v="0"/>
    <s v="theater/plays"/>
    <n v="37.412500000000001"/>
    <n v="83.138888888888886"/>
    <x v="8"/>
    <s v="plays"/>
  </r>
  <r>
    <x v="1"/>
    <x v="0"/>
    <s v="USD"/>
    <n v="1428642000"/>
    <n v="1426050982"/>
    <b v="0"/>
    <n v="4"/>
    <b v="0"/>
    <s v="theater/plays"/>
    <n v="37.5"/>
    <n v="56.25"/>
    <x v="8"/>
    <s v="plays"/>
  </r>
  <r>
    <x v="1"/>
    <x v="0"/>
    <s v="USD"/>
    <n v="1413234316"/>
    <n v="1408050316"/>
    <b v="0"/>
    <n v="13"/>
    <b v="0"/>
    <s v="theater/plays"/>
    <n v="37.533333333333339"/>
    <n v="86.615384615384613"/>
    <x v="8"/>
    <s v="plays"/>
  </r>
  <r>
    <x v="1"/>
    <x v="1"/>
    <s v="GBP"/>
    <n v="1400278290"/>
    <n v="1399414290"/>
    <b v="0"/>
    <n v="13"/>
    <b v="0"/>
    <s v="theater/plays"/>
    <n v="37.75"/>
    <n v="11.615384615384615"/>
    <x v="8"/>
    <s v="plays"/>
  </r>
  <r>
    <x v="1"/>
    <x v="1"/>
    <s v="GBP"/>
    <n v="1488394800"/>
    <n v="1486681708"/>
    <b v="0"/>
    <n v="14"/>
    <b v="0"/>
    <s v="theater/plays"/>
    <n v="37.75"/>
    <n v="32.357142857142854"/>
    <x v="8"/>
    <s v="plays"/>
  </r>
  <r>
    <x v="1"/>
    <x v="0"/>
    <s v="USD"/>
    <n v="1409344985"/>
    <n v="1406752985"/>
    <b v="0"/>
    <n v="14"/>
    <b v="0"/>
    <s v="theater/plays"/>
    <n v="38.066666666666663"/>
    <n v="81.571428571428569"/>
    <x v="8"/>
    <s v="plays"/>
  </r>
  <r>
    <x v="1"/>
    <x v="0"/>
    <s v="USD"/>
    <n v="1422473831"/>
    <n v="1419881831"/>
    <b v="0"/>
    <n v="8"/>
    <b v="0"/>
    <s v="theater/plays"/>
    <n v="38.119999999999997"/>
    <n v="119.125"/>
    <x v="8"/>
    <s v="plays"/>
  </r>
  <r>
    <x v="1"/>
    <x v="0"/>
    <s v="USD"/>
    <n v="1277501520"/>
    <n v="1273874306"/>
    <b v="0"/>
    <n v="5"/>
    <b v="0"/>
    <s v="music/jazz"/>
    <n v="38.333333333333336"/>
    <n v="69"/>
    <x v="3"/>
    <s v="jazz"/>
  </r>
  <r>
    <x v="1"/>
    <x v="0"/>
    <s v="USD"/>
    <n v="1465054872"/>
    <n v="1461166872"/>
    <b v="0"/>
    <n v="121"/>
    <b v="0"/>
    <s v="technology/wearables"/>
    <n v="38.39"/>
    <n v="158.63636363636363"/>
    <x v="1"/>
    <s v="wearables"/>
  </r>
  <r>
    <x v="1"/>
    <x v="0"/>
    <s v="USD"/>
    <n v="1385447459"/>
    <n v="1382679059"/>
    <b v="0"/>
    <n v="21"/>
    <b v="0"/>
    <s v="games/video games"/>
    <n v="38.636363636363633"/>
    <n v="40.476190476190474"/>
    <x v="5"/>
    <s v="video games"/>
  </r>
  <r>
    <x v="1"/>
    <x v="6"/>
    <s v="EUR"/>
    <n v="1476460800"/>
    <n v="1473922541"/>
    <b v="1"/>
    <n v="81"/>
    <b v="0"/>
    <s v="photography/photobooks"/>
    <n v="38.735714285714288"/>
    <n v="133.90123456790124"/>
    <x v="7"/>
    <s v="photobooks"/>
  </r>
  <r>
    <x v="1"/>
    <x v="0"/>
    <s v="USD"/>
    <n v="1421640665"/>
    <n v="1419048665"/>
    <b v="0"/>
    <n v="171"/>
    <b v="0"/>
    <s v="technology/wearables"/>
    <n v="38.86"/>
    <n v="113.62573099415205"/>
    <x v="1"/>
    <s v="wearables"/>
  </r>
  <r>
    <x v="1"/>
    <x v="0"/>
    <s v="USD"/>
    <n v="1443039001"/>
    <n v="1440447001"/>
    <b v="0"/>
    <n v="14"/>
    <b v="0"/>
    <s v="food/food trucks"/>
    <n v="39"/>
    <n v="83.571428571428569"/>
    <x v="6"/>
    <s v="food trucks"/>
  </r>
  <r>
    <x v="1"/>
    <x v="1"/>
    <s v="GBP"/>
    <n v="1471939818"/>
    <n v="1467619818"/>
    <b v="0"/>
    <n v="90"/>
    <b v="0"/>
    <s v="theater/spaces"/>
    <n v="39.112499999999997"/>
    <n v="69.533333333333331"/>
    <x v="8"/>
    <s v="spaces"/>
  </r>
  <r>
    <x v="2"/>
    <x v="18"/>
    <s v="EUR"/>
    <n v="1491282901"/>
    <n v="1488694501"/>
    <b v="0"/>
    <n v="64"/>
    <b v="0"/>
    <s v="food/small batch"/>
    <n v="39.120962394619681"/>
    <n v="64.53125"/>
    <x v="6"/>
    <s v="small batch"/>
  </r>
  <r>
    <x v="1"/>
    <x v="0"/>
    <s v="USD"/>
    <n v="1465169610"/>
    <n v="1462577610"/>
    <b v="0"/>
    <n v="53"/>
    <b v="0"/>
    <s v="music/indie rock"/>
    <n v="39.17"/>
    <n v="147.81132075471697"/>
    <x v="3"/>
    <s v="indie rock"/>
  </r>
  <r>
    <x v="1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x v="1"/>
    <x v="4"/>
    <s v="EUR"/>
    <n v="1446331500"/>
    <n v="1442531217"/>
    <b v="0"/>
    <n v="285"/>
    <b v="0"/>
    <s v="technology/gadgets"/>
    <n v="39.395294117647055"/>
    <n v="117.49473684210527"/>
    <x v="1"/>
    <s v="gadgets"/>
  </r>
  <r>
    <x v="1"/>
    <x v="0"/>
    <s v="USD"/>
    <n v="1421208000"/>
    <n v="1418315852"/>
    <b v="0"/>
    <n v="15"/>
    <b v="0"/>
    <s v="technology/wearables"/>
    <n v="39.426666666666662"/>
    <n v="788.5333333333333"/>
    <x v="1"/>
    <s v="wearables"/>
  </r>
  <r>
    <x v="1"/>
    <x v="0"/>
    <s v="USD"/>
    <n v="1461440421"/>
    <n v="1458848421"/>
    <b v="0"/>
    <n v="39"/>
    <b v="0"/>
    <s v="games/mobile games"/>
    <n v="39.5"/>
    <n v="253.2051282051282"/>
    <x v="5"/>
    <s v="mobile games"/>
  </r>
  <r>
    <x v="0"/>
    <x v="1"/>
    <s v="GBP"/>
    <n v="1489376405"/>
    <n v="1484196005"/>
    <b v="0"/>
    <n v="104"/>
    <b v="0"/>
    <s v="technology/wearables"/>
    <n v="39.627499999999998"/>
    <n v="152.41346153846155"/>
    <x v="1"/>
    <s v="wearables"/>
  </r>
  <r>
    <x v="1"/>
    <x v="0"/>
    <s v="USD"/>
    <n v="1467469510"/>
    <n v="1462285510"/>
    <b v="1"/>
    <n v="152"/>
    <b v="0"/>
    <s v="photography/photobooks"/>
    <n v="39.743333333333339"/>
    <n v="78.440789473684205"/>
    <x v="7"/>
    <s v="photobooks"/>
  </r>
  <r>
    <x v="1"/>
    <x v="0"/>
    <s v="USD"/>
    <n v="1422674700"/>
    <n v="1419954240"/>
    <b v="1"/>
    <n v="33"/>
    <b v="0"/>
    <s v="photography/photobooks"/>
    <n v="39.76"/>
    <n v="60.242424242424242"/>
    <x v="7"/>
    <s v="photobooks"/>
  </r>
  <r>
    <x v="1"/>
    <x v="0"/>
    <s v="USD"/>
    <n v="1479483812"/>
    <n v="1476888212"/>
    <b v="0"/>
    <n v="196"/>
    <b v="0"/>
    <s v="technology/wearables"/>
    <n v="39.942857142857143"/>
    <n v="99.857142857142861"/>
    <x v="1"/>
    <s v="wearables"/>
  </r>
  <r>
    <x v="1"/>
    <x v="0"/>
    <s v="USD"/>
    <n v="1427155726"/>
    <n v="1425690526"/>
    <b v="0"/>
    <n v="7"/>
    <b v="0"/>
    <s v="film &amp; video/drama"/>
    <n v="40"/>
    <n v="25.714285714285715"/>
    <x v="0"/>
    <s v="drama"/>
  </r>
  <r>
    <x v="1"/>
    <x v="0"/>
    <s v="USD"/>
    <n v="1440734400"/>
    <n v="1438549026"/>
    <b v="0"/>
    <n v="72"/>
    <b v="0"/>
    <s v="music/indie rock"/>
    <n v="40"/>
    <n v="44.444444444444443"/>
    <x v="3"/>
    <s v="indie rock"/>
  </r>
  <r>
    <x v="1"/>
    <x v="0"/>
    <s v="USD"/>
    <n v="1456957635"/>
    <n v="1451773635"/>
    <b v="0"/>
    <n v="24"/>
    <b v="0"/>
    <s v="music/indie rock"/>
    <n v="40.020000000000003"/>
    <n v="83.375"/>
    <x v="3"/>
    <s v="indie rock"/>
  </r>
  <r>
    <x v="1"/>
    <x v="0"/>
    <s v="USD"/>
    <n v="1434847859"/>
    <n v="1431391859"/>
    <b v="0"/>
    <n v="5"/>
    <b v="0"/>
    <s v="film &amp; video/drama"/>
    <n v="40.1"/>
    <n v="80.2"/>
    <x v="0"/>
    <s v="drama"/>
  </r>
  <r>
    <x v="0"/>
    <x v="0"/>
    <s v="USD"/>
    <n v="1446771600"/>
    <n v="1443700648"/>
    <b v="0"/>
    <n v="248"/>
    <b v="0"/>
    <s v="technology/wearables"/>
    <n v="40.404000000000003"/>
    <n v="162.91935483870967"/>
    <x v="1"/>
    <s v="wearables"/>
  </r>
  <r>
    <x v="1"/>
    <x v="0"/>
    <s v="USD"/>
    <n v="1280635200"/>
    <n v="1273121283"/>
    <b v="0"/>
    <n v="17"/>
    <b v="0"/>
    <s v="music/indie rock"/>
    <n v="40.75"/>
    <n v="143.8235294117647"/>
    <x v="3"/>
    <s v="indie rock"/>
  </r>
  <r>
    <x v="1"/>
    <x v="1"/>
    <s v="GBP"/>
    <n v="1359978927"/>
    <n v="1357127727"/>
    <b v="0"/>
    <n v="45"/>
    <b v="0"/>
    <s v="music/jazz"/>
    <n v="40.799492385786799"/>
    <n v="28.577777777777779"/>
    <x v="3"/>
    <s v="jazz"/>
  </r>
  <r>
    <x v="1"/>
    <x v="0"/>
    <s v="USD"/>
    <n v="1473972813"/>
    <n v="1471812813"/>
    <b v="0"/>
    <n v="7"/>
    <b v="0"/>
    <s v="music/indie rock"/>
    <n v="41"/>
    <n v="29.285714285714285"/>
    <x v="3"/>
    <s v="indie rock"/>
  </r>
  <r>
    <x v="1"/>
    <x v="0"/>
    <s v="USD"/>
    <n v="1333557975"/>
    <n v="1330969575"/>
    <b v="0"/>
    <n v="7"/>
    <b v="0"/>
    <s v="games/video games"/>
    <n v="41.25"/>
    <n v="23.571428571428573"/>
    <x v="5"/>
    <s v="video games"/>
  </r>
  <r>
    <x v="1"/>
    <x v="0"/>
    <s v="USD"/>
    <n v="1421635190"/>
    <n v="1418179190"/>
    <b v="0"/>
    <n v="16"/>
    <b v="0"/>
    <s v="food/food trucks"/>
    <n v="41.384615384615387"/>
    <n v="84.0625"/>
    <x v="6"/>
    <s v="food trucks"/>
  </r>
  <r>
    <x v="1"/>
    <x v="0"/>
    <s v="USD"/>
    <n v="1388102094"/>
    <n v="1385510094"/>
    <b v="0"/>
    <n v="52"/>
    <b v="0"/>
    <s v="publishing/fiction"/>
    <n v="41.4"/>
    <n v="31.846153846153847"/>
    <x v="2"/>
    <s v="fiction"/>
  </r>
  <r>
    <x v="0"/>
    <x v="0"/>
    <s v="USD"/>
    <n v="1460140282"/>
    <n v="1457551882"/>
    <b v="0"/>
    <n v="52"/>
    <b v="0"/>
    <s v="publishing/art books"/>
    <n v="41.4"/>
    <n v="47.769230769230766"/>
    <x v="2"/>
    <s v="art books"/>
  </r>
  <r>
    <x v="1"/>
    <x v="0"/>
    <s v="USD"/>
    <n v="1486830030"/>
    <n v="1483806030"/>
    <b v="1"/>
    <n v="96"/>
    <b v="0"/>
    <s v="photography/photobooks"/>
    <n v="41.407142857142858"/>
    <n v="120.77083333333333"/>
    <x v="7"/>
    <s v="photobooks"/>
  </r>
  <r>
    <x v="1"/>
    <x v="0"/>
    <s v="USD"/>
    <n v="1401778740"/>
    <n v="1399474134"/>
    <b v="1"/>
    <n v="50"/>
    <b v="0"/>
    <s v="theater/plays"/>
    <n v="41.489795918367342"/>
    <n v="81.319999999999993"/>
    <x v="8"/>
    <s v="plays"/>
  </r>
  <r>
    <x v="1"/>
    <x v="0"/>
    <s v="USD"/>
    <n v="1381917540"/>
    <n v="1379990038"/>
    <b v="0"/>
    <n v="79"/>
    <b v="0"/>
    <s v="music/jazz"/>
    <n v="41.53846153846154"/>
    <n v="34.177215189873415"/>
    <x v="3"/>
    <s v="jazz"/>
  </r>
  <r>
    <x v="1"/>
    <x v="1"/>
    <s v="GBP"/>
    <n v="1431018719"/>
    <n v="1429290719"/>
    <b v="0"/>
    <n v="14"/>
    <b v="0"/>
    <s v="theater/plays"/>
    <n v="41.699999999999996"/>
    <n v="29.785714285714285"/>
    <x v="8"/>
    <s v="plays"/>
  </r>
  <r>
    <x v="1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x v="1"/>
    <x v="0"/>
    <s v="USD"/>
    <n v="1475697054"/>
    <n v="1473105054"/>
    <b v="0"/>
    <n v="60"/>
    <b v="0"/>
    <s v="theater/plays"/>
    <n v="42.011733333333332"/>
    <n v="105.02933333333334"/>
    <x v="8"/>
    <s v="plays"/>
  </r>
  <r>
    <x v="1"/>
    <x v="0"/>
    <s v="USD"/>
    <n v="1487617200"/>
    <n v="1483634335"/>
    <b v="0"/>
    <n v="110"/>
    <b v="0"/>
    <s v="technology/wearables"/>
    <n v="42.188421052631583"/>
    <n v="364.35454545454547"/>
    <x v="1"/>
    <s v="wearables"/>
  </r>
  <r>
    <x v="1"/>
    <x v="0"/>
    <s v="USD"/>
    <n v="1413694800"/>
    <n v="1408986916"/>
    <b v="0"/>
    <n v="31"/>
    <b v="0"/>
    <s v="theater/spaces"/>
    <n v="42.360992301112063"/>
    <n v="79.870967741935488"/>
    <x v="8"/>
    <s v="spaces"/>
  </r>
  <r>
    <x v="1"/>
    <x v="1"/>
    <s v="GBP"/>
    <n v="1425223276"/>
    <n v="1422631276"/>
    <b v="0"/>
    <n v="28"/>
    <b v="0"/>
    <s v="photography/people"/>
    <n v="42.472727272727276"/>
    <n v="83.428571428571431"/>
    <x v="7"/>
    <s v="people"/>
  </r>
  <r>
    <x v="1"/>
    <x v="0"/>
    <s v="USD"/>
    <n v="1461211200"/>
    <n v="1459467238"/>
    <b v="0"/>
    <n v="41"/>
    <b v="0"/>
    <s v="music/faith"/>
    <n v="42.725880551301685"/>
    <n v="34.024390243902438"/>
    <x v="3"/>
    <s v="faith"/>
  </r>
  <r>
    <x v="1"/>
    <x v="0"/>
    <s v="USD"/>
    <n v="1466697983"/>
    <n v="1464105983"/>
    <b v="0"/>
    <n v="99"/>
    <b v="0"/>
    <s v="technology/gadgets"/>
    <n v="42.76"/>
    <n v="215.95959595959596"/>
    <x v="1"/>
    <s v="gadgets"/>
  </r>
  <r>
    <x v="1"/>
    <x v="0"/>
    <s v="USD"/>
    <n v="1399223500"/>
    <n v="1396631500"/>
    <b v="0"/>
    <n v="48"/>
    <b v="0"/>
    <s v="games/mobile games"/>
    <n v="42.892307692307689"/>
    <n v="58.083333333333336"/>
    <x v="5"/>
    <s v="mobile games"/>
  </r>
  <r>
    <x v="1"/>
    <x v="1"/>
    <s v="GBP"/>
    <n v="1445468400"/>
    <n v="1443042061"/>
    <b v="0"/>
    <n v="105"/>
    <b v="0"/>
    <s v="technology/gadgets"/>
    <n v="43.03"/>
    <n v="40.980952380952381"/>
    <x v="1"/>
    <s v="gadgets"/>
  </r>
  <r>
    <x v="1"/>
    <x v="0"/>
    <s v="USD"/>
    <n v="1440100839"/>
    <n v="1436472039"/>
    <b v="0"/>
    <n v="73"/>
    <b v="0"/>
    <s v="technology/wearables"/>
    <n v="43.406666666666666"/>
    <n v="89.191780821917803"/>
    <x v="1"/>
    <s v="wearables"/>
  </r>
  <r>
    <x v="1"/>
    <x v="1"/>
    <s v="GBP"/>
    <n v="1443973546"/>
    <n v="1438789546"/>
    <b v="0"/>
    <n v="23"/>
    <b v="0"/>
    <s v="theater/plays"/>
    <n v="43.833333333333336"/>
    <n v="57.173913043478258"/>
    <x v="8"/>
    <s v="plays"/>
  </r>
  <r>
    <x v="2"/>
    <x v="0"/>
    <s v="USD"/>
    <n v="1491738594"/>
    <n v="1489150194"/>
    <b v="0"/>
    <n v="7"/>
    <b v="0"/>
    <s v="music/faith"/>
    <n v="44.3"/>
    <n v="253.14285714285714"/>
    <x v="3"/>
    <s v="faith"/>
  </r>
  <r>
    <x v="0"/>
    <x v="0"/>
    <s v="USD"/>
    <n v="1481727623"/>
    <n v="1478095223"/>
    <b v="0"/>
    <n v="76"/>
    <b v="0"/>
    <s v="technology/wearables"/>
    <n v="44.32"/>
    <n v="174.94736842105263"/>
    <x v="1"/>
    <s v="wearables"/>
  </r>
  <r>
    <x v="1"/>
    <x v="0"/>
    <s v="USD"/>
    <n v="1442634617"/>
    <n v="1440042617"/>
    <b v="0"/>
    <n v="12"/>
    <b v="0"/>
    <s v="film &amp; video/drama"/>
    <n v="44.6"/>
    <n v="185.83333333333334"/>
    <x v="0"/>
    <s v="drama"/>
  </r>
  <r>
    <x v="1"/>
    <x v="7"/>
    <s v="CAD"/>
    <n v="1467603624"/>
    <n v="1465011624"/>
    <b v="0"/>
    <n v="12"/>
    <b v="0"/>
    <s v="photography/nature"/>
    <n v="45.133333333333333"/>
    <n v="56.416666666666664"/>
    <x v="7"/>
    <s v="nature"/>
  </r>
  <r>
    <x v="1"/>
    <x v="0"/>
    <s v="USD"/>
    <n v="1407080884"/>
    <n v="1404488884"/>
    <b v="1"/>
    <n v="39"/>
    <b v="0"/>
    <s v="photography/photobooks"/>
    <n v="45.72"/>
    <n v="58.615384615384613"/>
    <x v="7"/>
    <s v="photobooks"/>
  </r>
  <r>
    <x v="1"/>
    <x v="7"/>
    <s v="CAD"/>
    <n v="1485147540"/>
    <n v="1481951853"/>
    <b v="0"/>
    <n v="14"/>
    <b v="0"/>
    <s v="technology/wearables"/>
    <n v="45.92"/>
    <n v="164"/>
    <x v="1"/>
    <s v="wearables"/>
  </r>
  <r>
    <x v="1"/>
    <x v="0"/>
    <s v="USD"/>
    <n v="1417273140"/>
    <n v="1413609292"/>
    <b v="1"/>
    <n v="13"/>
    <b v="0"/>
    <s v="photography/photobooks"/>
    <n v="45.92"/>
    <n v="88.307692307692307"/>
    <x v="7"/>
    <s v="photobooks"/>
  </r>
  <r>
    <x v="1"/>
    <x v="0"/>
    <s v="USD"/>
    <n v="1489500155"/>
    <n v="1485874955"/>
    <b v="0"/>
    <n v="188"/>
    <b v="0"/>
    <s v="technology/wearables"/>
    <n v="46.100628930817614"/>
    <n v="136.46276595744681"/>
    <x v="1"/>
    <s v="wearables"/>
  </r>
  <r>
    <x v="2"/>
    <x v="16"/>
    <s v="EUR"/>
    <n v="1491586534"/>
    <n v="1488911734"/>
    <b v="0"/>
    <n v="46"/>
    <b v="0"/>
    <s v="theater/spaces"/>
    <n v="46.176470588235297"/>
    <n v="34.130434782608695"/>
    <x v="8"/>
    <s v="spaces"/>
  </r>
  <r>
    <x v="1"/>
    <x v="0"/>
    <s v="USD"/>
    <n v="1429767607"/>
    <n v="1424587207"/>
    <b v="0"/>
    <n v="36"/>
    <b v="0"/>
    <s v="theater/musical"/>
    <n v="46.36363636363636"/>
    <n v="70.833333333333329"/>
    <x v="8"/>
    <s v="musical"/>
  </r>
  <r>
    <x v="1"/>
    <x v="6"/>
    <s v="EUR"/>
    <n v="1454502789"/>
    <n v="1453206789"/>
    <b v="0"/>
    <n v="114"/>
    <b v="0"/>
    <s v="technology/wearables"/>
    <n v="46.379999999999995"/>
    <n v="20.342105263157894"/>
    <x v="1"/>
    <s v="wearables"/>
  </r>
  <r>
    <x v="1"/>
    <x v="0"/>
    <s v="USD"/>
    <n v="1485541791"/>
    <n v="1480357791"/>
    <b v="0"/>
    <n v="41"/>
    <b v="0"/>
    <s v="technology/gadgets"/>
    <n v="46.6"/>
    <n v="34.097560975609753"/>
    <x v="1"/>
    <s v="gadgets"/>
  </r>
  <r>
    <x v="1"/>
    <x v="12"/>
    <s v="MXN"/>
    <n v="1486624607"/>
    <n v="1483773407"/>
    <b v="0"/>
    <n v="11"/>
    <b v="0"/>
    <s v="technology/wearables"/>
    <n v="46.666666666666664"/>
    <n v="1272.7272727272727"/>
    <x v="1"/>
    <s v="wearables"/>
  </r>
  <r>
    <x v="1"/>
    <x v="0"/>
    <s v="USD"/>
    <n v="1404253800"/>
    <n v="1402784964"/>
    <b v="0"/>
    <n v="17"/>
    <b v="0"/>
    <s v="theater/plays"/>
    <n v="47.05"/>
    <n v="166.05882352941177"/>
    <x v="8"/>
    <s v="plays"/>
  </r>
  <r>
    <x v="0"/>
    <x v="0"/>
    <s v="USD"/>
    <n v="1423092149"/>
    <n v="1420500149"/>
    <b v="0"/>
    <n v="400"/>
    <b v="0"/>
    <s v="technology/wearables"/>
    <n v="47.333333333333336"/>
    <n v="53.25"/>
    <x v="1"/>
    <s v="wearables"/>
  </r>
  <r>
    <x v="1"/>
    <x v="0"/>
    <s v="USD"/>
    <n v="1432069249"/>
    <n v="1429477249"/>
    <b v="0"/>
    <n v="8"/>
    <b v="0"/>
    <s v="technology/gadgets"/>
    <n v="47.4"/>
    <n v="29.625"/>
    <x v="1"/>
    <s v="gadgets"/>
  </r>
  <r>
    <x v="1"/>
    <x v="4"/>
    <s v="EUR"/>
    <n v="1418649177"/>
    <n v="1416057177"/>
    <b v="1"/>
    <n v="29"/>
    <b v="0"/>
    <s v="photography/photobooks"/>
    <n v="47.631578947368418"/>
    <n v="31.206896551724139"/>
    <x v="7"/>
    <s v="photobooks"/>
  </r>
  <r>
    <x v="1"/>
    <x v="0"/>
    <s v="USD"/>
    <n v="1406876400"/>
    <n v="1405024561"/>
    <b v="0"/>
    <n v="10"/>
    <b v="0"/>
    <s v="theater/plays"/>
    <n v="47.692307692307693"/>
    <n v="62"/>
    <x v="8"/>
    <s v="plays"/>
  </r>
  <r>
    <x v="2"/>
    <x v="0"/>
    <s v="USD"/>
    <n v="1490572740"/>
    <n v="1487734667"/>
    <b v="0"/>
    <n v="15"/>
    <b v="0"/>
    <s v="music/faith"/>
    <n v="47.8"/>
    <n v="159.33333333333334"/>
    <x v="3"/>
    <s v="faith"/>
  </r>
  <r>
    <x v="2"/>
    <x v="0"/>
    <s v="USD"/>
    <n v="1490033247"/>
    <n v="1489428447"/>
    <b v="0"/>
    <n v="4"/>
    <b v="0"/>
    <s v="food/small batch"/>
    <n v="48"/>
    <n v="30"/>
    <x v="6"/>
    <s v="small batch"/>
  </r>
  <r>
    <x v="1"/>
    <x v="6"/>
    <s v="EUR"/>
    <n v="1435442340"/>
    <n v="1433416830"/>
    <b v="1"/>
    <n v="18"/>
    <b v="0"/>
    <s v="photography/photobooks"/>
    <n v="48.485714285714288"/>
    <n v="94.277777777777771"/>
    <x v="7"/>
    <s v="photobooks"/>
  </r>
  <r>
    <x v="1"/>
    <x v="1"/>
    <s v="GBP"/>
    <n v="1479125642"/>
    <n v="1476962042"/>
    <b v="0"/>
    <n v="31"/>
    <b v="0"/>
    <s v="theater/plays"/>
    <n v="48.833333333333336"/>
    <n v="47.258064516129032"/>
    <x v="8"/>
    <s v="plays"/>
  </r>
  <r>
    <x v="1"/>
    <x v="1"/>
    <s v="GBP"/>
    <n v="1425108736"/>
    <n v="1422516736"/>
    <b v="0"/>
    <n v="140"/>
    <b v="0"/>
    <s v="photography/photobooks"/>
    <n v="49.183333333333337"/>
    <n v="42.157142857142858"/>
    <x v="7"/>
    <s v="photobooks"/>
  </r>
  <r>
    <x v="1"/>
    <x v="0"/>
    <s v="USD"/>
    <n v="1412135940"/>
    <n v="1410366708"/>
    <b v="0"/>
    <n v="16"/>
    <b v="0"/>
    <s v="photography/nature"/>
    <n v="49.186046511627907"/>
    <n v="132.1875"/>
    <x v="7"/>
    <s v="nature"/>
  </r>
  <r>
    <x v="0"/>
    <x v="0"/>
    <s v="USD"/>
    <n v="1488549079"/>
    <n v="1485957079"/>
    <b v="0"/>
    <n v="140"/>
    <b v="0"/>
    <s v="technology/wearables"/>
    <n v="49.381999999999998"/>
    <n v="176.36428571428573"/>
    <x v="1"/>
    <s v="wearables"/>
  </r>
  <r>
    <x v="1"/>
    <x v="0"/>
    <s v="USD"/>
    <n v="1454110440"/>
    <n v="1451607071"/>
    <b v="0"/>
    <n v="5"/>
    <b v="0"/>
    <s v="theater/plays"/>
    <n v="50"/>
    <n v="60"/>
    <x v="8"/>
    <s v="plays"/>
  </r>
  <r>
    <x v="1"/>
    <x v="1"/>
    <s v="GBP"/>
    <n v="1359434672"/>
    <n v="1354250672"/>
    <b v="0"/>
    <n v="147"/>
    <b v="0"/>
    <s v="film &amp; video/animation"/>
    <n v="50.2"/>
    <n v="51.224489795918366"/>
    <x v="0"/>
    <s v="animation"/>
  </r>
  <r>
    <x v="1"/>
    <x v="7"/>
    <s v="CAD"/>
    <n v="1463929174"/>
    <n v="1461337174"/>
    <b v="0"/>
    <n v="9"/>
    <b v="0"/>
    <s v="technology/makerspaces"/>
    <n v="50.38095238095238"/>
    <n v="117.55555555555556"/>
    <x v="1"/>
    <s v="makerspaces"/>
  </r>
  <r>
    <x v="1"/>
    <x v="3"/>
    <s v="AUD"/>
    <n v="1470319203"/>
    <n v="1467727203"/>
    <b v="0"/>
    <n v="1293"/>
    <b v="0"/>
    <s v="film &amp; video/drama"/>
    <n v="50.721666666666664"/>
    <n v="117.68368136117556"/>
    <x v="0"/>
    <s v="drama"/>
  </r>
  <r>
    <x v="0"/>
    <x v="0"/>
    <s v="USD"/>
    <n v="1414994340"/>
    <n v="1413057980"/>
    <b v="0"/>
    <n v="34"/>
    <b v="0"/>
    <s v="music/world music"/>
    <n v="50.739999999999995"/>
    <n v="74.617647058823536"/>
    <x v="3"/>
    <s v="world music"/>
  </r>
  <r>
    <x v="1"/>
    <x v="0"/>
    <s v="USD"/>
    <n v="1411444740"/>
    <n v="1409335497"/>
    <b v="0"/>
    <n v="59"/>
    <b v="0"/>
    <s v="theater/musical"/>
    <n v="51.023391812865491"/>
    <n v="147.88135593220338"/>
    <x v="8"/>
    <s v="musical"/>
  </r>
  <r>
    <x v="1"/>
    <x v="0"/>
    <s v="USD"/>
    <n v="1444539600"/>
    <n v="1441297645"/>
    <b v="0"/>
    <n v="57"/>
    <b v="0"/>
    <s v="publishing/fiction"/>
    <n v="51.4"/>
    <n v="63.122807017543863"/>
    <x v="2"/>
    <s v="fiction"/>
  </r>
  <r>
    <x v="2"/>
    <x v="4"/>
    <s v="EUR"/>
    <n v="1492372800"/>
    <n v="1488823488"/>
    <b v="0"/>
    <n v="8"/>
    <b v="0"/>
    <s v="theater/plays"/>
    <n v="51.6"/>
    <n v="32.25"/>
    <x v="8"/>
    <s v="plays"/>
  </r>
  <r>
    <x v="1"/>
    <x v="16"/>
    <s v="EUR"/>
    <n v="1428519527"/>
    <n v="1425927527"/>
    <b v="0"/>
    <n v="15"/>
    <b v="0"/>
    <s v="publishing/children's books"/>
    <n v="52"/>
    <n v="17.333333333333332"/>
    <x v="2"/>
    <s v="children's books"/>
  </r>
  <r>
    <x v="1"/>
    <x v="0"/>
    <s v="USD"/>
    <n v="1410037200"/>
    <n v="1407435418"/>
    <b v="0"/>
    <n v="53"/>
    <b v="0"/>
    <s v="theater/musical"/>
    <n v="52.16"/>
    <n v="49.20754716981132"/>
    <x v="8"/>
    <s v="musical"/>
  </r>
  <r>
    <x v="1"/>
    <x v="0"/>
    <s v="USD"/>
    <n v="1485759540"/>
    <n v="1480607607"/>
    <b v="0"/>
    <n v="100"/>
    <b v="0"/>
    <s v="photography/photobooks"/>
    <n v="52.327777777777776"/>
    <n v="94.19"/>
    <x v="7"/>
    <s v="photobooks"/>
  </r>
  <r>
    <x v="1"/>
    <x v="15"/>
    <s v="HKD"/>
    <n v="1486708133"/>
    <n v="1484116133"/>
    <b v="0"/>
    <n v="70"/>
    <b v="0"/>
    <s v="technology/gadgets"/>
    <n v="52.570512820512818"/>
    <n v="2928.9285714285716"/>
    <x v="1"/>
    <s v="gadgets"/>
  </r>
  <r>
    <x v="0"/>
    <x v="1"/>
    <s v="GBP"/>
    <n v="1454425128"/>
    <n v="1451833128"/>
    <b v="0"/>
    <n v="46"/>
    <b v="0"/>
    <s v="theater/musical"/>
    <n v="52.794871794871788"/>
    <n v="44.760869565217391"/>
    <x v="8"/>
    <s v="musical"/>
  </r>
  <r>
    <x v="1"/>
    <x v="0"/>
    <s v="USD"/>
    <n v="1467575940"/>
    <n v="1465856639"/>
    <b v="0"/>
    <n v="9"/>
    <b v="0"/>
    <s v="theater/plays"/>
    <n v="53"/>
    <n v="88.333333333333329"/>
    <x v="8"/>
    <s v="plays"/>
  </r>
  <r>
    <x v="1"/>
    <x v="0"/>
    <s v="USD"/>
    <n v="1450072740"/>
    <n v="1445027346"/>
    <b v="0"/>
    <n v="25"/>
    <b v="0"/>
    <s v="theater/musical"/>
    <n v="54.52"/>
    <n v="109.04"/>
    <x v="8"/>
    <s v="musical"/>
  </r>
  <r>
    <x v="1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x v="1"/>
    <x v="8"/>
    <s v="SEK"/>
    <n v="1456385101"/>
    <n v="1453793101"/>
    <b v="0"/>
    <n v="123"/>
    <b v="0"/>
    <s v="technology/wearables"/>
    <n v="56.263267182990241"/>
    <n v="790.83739837398377"/>
    <x v="1"/>
    <s v="wearables"/>
  </r>
  <r>
    <x v="1"/>
    <x v="0"/>
    <s v="USD"/>
    <n v="1413312194"/>
    <n v="1410288194"/>
    <b v="1"/>
    <n v="92"/>
    <b v="0"/>
    <s v="photography/photobooks"/>
    <n v="56.51428571428572"/>
    <n v="150.5"/>
    <x v="7"/>
    <s v="photobooks"/>
  </r>
  <r>
    <x v="1"/>
    <x v="0"/>
    <s v="USD"/>
    <n v="1427580426"/>
    <n v="1424992026"/>
    <b v="0"/>
    <n v="12"/>
    <b v="0"/>
    <s v="theater/plays"/>
    <n v="57.199999999999996"/>
    <n v="59.583333333333336"/>
    <x v="8"/>
    <s v="plays"/>
  </r>
  <r>
    <x v="1"/>
    <x v="0"/>
    <s v="USD"/>
    <n v="1427890925"/>
    <n v="1426681325"/>
    <b v="0"/>
    <n v="10"/>
    <b v="0"/>
    <s v="theater/spaces"/>
    <n v="57.333333333333336"/>
    <n v="43"/>
    <x v="8"/>
    <s v="spaces"/>
  </r>
  <r>
    <x v="1"/>
    <x v="0"/>
    <s v="USD"/>
    <n v="1481173140"/>
    <n v="1478016097"/>
    <b v="0"/>
    <n v="336"/>
    <b v="0"/>
    <s v="technology/wearables"/>
    <n v="57.648750000000007"/>
    <n v="343.14732142857144"/>
    <x v="1"/>
    <s v="wearables"/>
  </r>
  <r>
    <x v="0"/>
    <x v="0"/>
    <s v="USD"/>
    <n v="1478733732"/>
    <n v="1478298132"/>
    <b v="0"/>
    <n v="2"/>
    <b v="0"/>
    <s v="theater/spaces"/>
    <n v="58.291457286432156"/>
    <n v="58"/>
    <x v="8"/>
    <s v="spaces"/>
  </r>
  <r>
    <x v="1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x v="1"/>
    <x v="7"/>
    <s v="CAD"/>
    <n v="1447909401"/>
    <n v="1444017801"/>
    <b v="0"/>
    <n v="229"/>
    <b v="0"/>
    <s v="technology/wearables"/>
    <n v="58.558333333333337"/>
    <n v="153.42794759825327"/>
    <x v="1"/>
    <s v="wearables"/>
  </r>
  <r>
    <x v="1"/>
    <x v="0"/>
    <s v="USD"/>
    <n v="1423750542"/>
    <n v="1421158542"/>
    <b v="0"/>
    <n v="39"/>
    <b v="0"/>
    <s v="theater/musical"/>
    <n v="59.142857142857139"/>
    <n v="53.07692307692308"/>
    <x v="8"/>
    <s v="musical"/>
  </r>
  <r>
    <x v="1"/>
    <x v="0"/>
    <s v="USD"/>
    <n v="1433395560"/>
    <n v="1430803560"/>
    <b v="0"/>
    <n v="42"/>
    <b v="0"/>
    <s v="technology/gadgets"/>
    <n v="59.3"/>
    <n v="70.595238095238102"/>
    <x v="1"/>
    <s v="gadgets"/>
  </r>
  <r>
    <x v="1"/>
    <x v="0"/>
    <s v="USD"/>
    <n v="1407972712"/>
    <n v="1405380712"/>
    <b v="1"/>
    <n v="103"/>
    <b v="0"/>
    <s v="photography/photobooks"/>
    <n v="59.467839999999995"/>
    <n v="72.16970873786407"/>
    <x v="7"/>
    <s v="photobooks"/>
  </r>
  <r>
    <x v="0"/>
    <x v="0"/>
    <s v="USD"/>
    <n v="1434476849"/>
    <n v="1431884849"/>
    <b v="0"/>
    <n v="11"/>
    <b v="0"/>
    <s v="theater/spaces"/>
    <n v="59.583333333333336"/>
    <n v="65"/>
    <x v="8"/>
    <s v="spaces"/>
  </r>
  <r>
    <x v="1"/>
    <x v="0"/>
    <s v="USD"/>
    <n v="1418769129"/>
    <n v="1416954729"/>
    <b v="0"/>
    <n v="24"/>
    <b v="0"/>
    <s v="theater/musical"/>
    <n v="59.657142857142851"/>
    <n v="174"/>
    <x v="8"/>
    <s v="musical"/>
  </r>
  <r>
    <x v="1"/>
    <x v="0"/>
    <s v="USD"/>
    <n v="1429595940"/>
    <n v="1428082481"/>
    <b v="0"/>
    <n v="117"/>
    <b v="0"/>
    <s v="theater/spaces"/>
    <n v="59.774999999999999"/>
    <n v="61.307692307692307"/>
    <x v="8"/>
    <s v="spaces"/>
  </r>
  <r>
    <x v="1"/>
    <x v="0"/>
    <s v="USD"/>
    <n v="1484531362"/>
    <n v="1481939362"/>
    <b v="0"/>
    <n v="1"/>
    <b v="0"/>
    <s v="film &amp; video/drama"/>
    <n v="60"/>
    <n v="3000"/>
    <x v="0"/>
    <s v="drama"/>
  </r>
  <r>
    <x v="1"/>
    <x v="0"/>
    <s v="USD"/>
    <n v="1448949540"/>
    <n v="1446048367"/>
    <b v="0"/>
    <n v="5"/>
    <b v="0"/>
    <s v="theater/plays"/>
    <n v="60"/>
    <n v="60"/>
    <x v="8"/>
    <s v="plays"/>
  </r>
  <r>
    <x v="1"/>
    <x v="0"/>
    <s v="USD"/>
    <n v="1443408550"/>
    <n v="1439952550"/>
    <b v="0"/>
    <n v="17"/>
    <b v="0"/>
    <s v="theater/plays"/>
    <n v="60.9"/>
    <n v="179.11764705882354"/>
    <x v="8"/>
    <s v="plays"/>
  </r>
  <r>
    <x v="1"/>
    <x v="1"/>
    <s v="GBP"/>
    <n v="1458117190"/>
    <n v="1455528790"/>
    <b v="0"/>
    <n v="3"/>
    <b v="0"/>
    <s v="theater/plays"/>
    <n v="61.1"/>
    <n v="203.66666666666666"/>
    <x v="8"/>
    <s v="plays"/>
  </r>
  <r>
    <x v="1"/>
    <x v="0"/>
    <s v="USD"/>
    <n v="1439189940"/>
    <n v="1435970682"/>
    <b v="1"/>
    <n v="139"/>
    <b v="0"/>
    <s v="photography/photobooks"/>
    <n v="61.124000000000002"/>
    <n v="109.93525179856115"/>
    <x v="7"/>
    <s v="photobooks"/>
  </r>
  <r>
    <x v="1"/>
    <x v="0"/>
    <s v="USD"/>
    <n v="1407562632"/>
    <n v="1404970632"/>
    <b v="0"/>
    <n v="7"/>
    <b v="0"/>
    <s v="theater/plays"/>
    <n v="61.909090909090914"/>
    <n v="486.42857142857144"/>
    <x v="8"/>
    <s v="plays"/>
  </r>
  <r>
    <x v="1"/>
    <x v="0"/>
    <s v="USD"/>
    <n v="1410426250"/>
    <n v="1405674250"/>
    <b v="0"/>
    <n v="975"/>
    <b v="0"/>
    <s v="games/video games"/>
    <n v="62.765333333333331"/>
    <n v="48.281025641025643"/>
    <x v="5"/>
    <s v="video games"/>
  </r>
  <r>
    <x v="1"/>
    <x v="0"/>
    <s v="USD"/>
    <n v="1467694740"/>
    <n v="1465398670"/>
    <b v="1"/>
    <n v="171"/>
    <b v="0"/>
    <s v="technology/makerspaces"/>
    <n v="62.839999999999996"/>
    <n v="128.61988304093566"/>
    <x v="1"/>
    <s v="makerspaces"/>
  </r>
  <r>
    <x v="1"/>
    <x v="0"/>
    <s v="USD"/>
    <n v="1431536015"/>
    <n v="1428944015"/>
    <b v="0"/>
    <n v="12"/>
    <b v="0"/>
    <s v="film &amp; video/animation"/>
    <n v="64"/>
    <n v="40"/>
    <x v="0"/>
    <s v="animation"/>
  </r>
  <r>
    <x v="1"/>
    <x v="1"/>
    <s v="GBP"/>
    <n v="1433930302"/>
    <n v="1432115902"/>
    <b v="0"/>
    <n v="9"/>
    <b v="0"/>
    <s v="theater/musical"/>
    <n v="65"/>
    <n v="14.444444444444445"/>
    <x v="8"/>
    <s v="musical"/>
  </r>
  <r>
    <x v="1"/>
    <x v="0"/>
    <s v="USD"/>
    <n v="1424056873"/>
    <n v="1421464873"/>
    <b v="0"/>
    <n v="11"/>
    <b v="0"/>
    <s v="music/faith"/>
    <n v="65.100000000000009"/>
    <n v="118.36363636363636"/>
    <x v="3"/>
    <s v="faith"/>
  </r>
  <r>
    <x v="1"/>
    <x v="0"/>
    <s v="USD"/>
    <n v="1414193160"/>
    <n v="1410305160"/>
    <b v="1"/>
    <n v="124"/>
    <b v="0"/>
    <s v="photography/photobooks"/>
    <n v="65.101538461538468"/>
    <n v="170.62903225806451"/>
    <x v="7"/>
    <s v="photobooks"/>
  </r>
  <r>
    <x v="0"/>
    <x v="0"/>
    <s v="USD"/>
    <n v="1417690734"/>
    <n v="1415098734"/>
    <b v="0"/>
    <n v="356"/>
    <b v="0"/>
    <s v="technology/wearables"/>
    <n v="65.24636363636364"/>
    <n v="201.60393258426967"/>
    <x v="1"/>
    <s v="wearables"/>
  </r>
  <r>
    <x v="1"/>
    <x v="0"/>
    <s v="USD"/>
    <n v="1443636000"/>
    <n v="1441111892"/>
    <b v="0"/>
    <n v="67"/>
    <b v="0"/>
    <s v="theater/spaces"/>
    <n v="66.84"/>
    <n v="99.761194029850742"/>
    <x v="8"/>
    <s v="spaces"/>
  </r>
  <r>
    <x v="1"/>
    <x v="1"/>
    <s v="GBP"/>
    <n v="1435325100"/>
    <n v="1432072893"/>
    <b v="0"/>
    <n v="16"/>
    <b v="0"/>
    <s v="theater/plays"/>
    <n v="67.333333333333329"/>
    <n v="63.125"/>
    <x v="8"/>
    <s v="plays"/>
  </r>
  <r>
    <x v="1"/>
    <x v="0"/>
    <s v="USD"/>
    <n v="1387479360"/>
    <n v="1384887360"/>
    <b v="0"/>
    <n v="29"/>
    <b v="0"/>
    <s v="music/jazz"/>
    <n v="67.55"/>
    <n v="46.586206896551722"/>
    <x v="3"/>
    <s v="jazz"/>
  </r>
  <r>
    <x v="1"/>
    <x v="0"/>
    <s v="USD"/>
    <n v="1481809189"/>
    <n v="1479217189"/>
    <b v="1"/>
    <n v="140"/>
    <b v="0"/>
    <s v="photography/photobooks"/>
    <n v="67.55"/>
    <n v="48.25"/>
    <x v="7"/>
    <s v="photobooks"/>
  </r>
  <r>
    <x v="0"/>
    <x v="0"/>
    <s v="USD"/>
    <n v="1468108198"/>
    <n v="1465516198"/>
    <b v="0"/>
    <n v="348"/>
    <b v="0"/>
    <s v="theater/spaces"/>
    <n v="68.153599999999997"/>
    <n v="244.80459770114942"/>
    <x v="8"/>
    <s v="spaces"/>
  </r>
  <r>
    <x v="1"/>
    <x v="0"/>
    <s v="USD"/>
    <n v="1445439674"/>
    <n v="1442847674"/>
    <b v="0"/>
    <n v="7"/>
    <b v="0"/>
    <s v="music/faith"/>
    <n v="68.400000000000006"/>
    <n v="122.14285714285714"/>
    <x v="3"/>
    <s v="faith"/>
  </r>
  <r>
    <x v="1"/>
    <x v="0"/>
    <s v="USD"/>
    <n v="1422759240"/>
    <n v="1418824867"/>
    <b v="0"/>
    <n v="197"/>
    <b v="0"/>
    <s v="theater/plays"/>
    <n v="69.561111111111103"/>
    <n v="63.558375634517766"/>
    <x v="8"/>
    <s v="plays"/>
  </r>
  <r>
    <x v="1"/>
    <x v="0"/>
    <s v="USD"/>
    <n v="1393181018"/>
    <n v="1390589018"/>
    <b v="0"/>
    <n v="9"/>
    <b v="0"/>
    <s v="publishing/fiction"/>
    <n v="70.199999999999989"/>
    <n v="39"/>
    <x v="2"/>
    <s v="fiction"/>
  </r>
  <r>
    <x v="0"/>
    <x v="1"/>
    <s v="GBP"/>
    <n v="1475333917"/>
    <n v="1472569117"/>
    <b v="0"/>
    <n v="46"/>
    <b v="0"/>
    <s v="technology/wearables"/>
    <n v="70.36"/>
    <n v="382.39130434782606"/>
    <x v="1"/>
    <s v="wearables"/>
  </r>
  <r>
    <x v="1"/>
    <x v="0"/>
    <s v="USD"/>
    <n v="1427936400"/>
    <n v="1424221866"/>
    <b v="0"/>
    <n v="33"/>
    <b v="0"/>
    <s v="theater/plays"/>
    <n v="70.599999999999994"/>
    <n v="106.96969696969697"/>
    <x v="8"/>
    <s v="plays"/>
  </r>
  <r>
    <x v="1"/>
    <x v="0"/>
    <s v="USD"/>
    <n v="1416512901"/>
    <n v="1413053301"/>
    <b v="0"/>
    <n v="95"/>
    <b v="0"/>
    <s v="games/mobile games"/>
    <n v="71.784615384615378"/>
    <n v="49.11578947368421"/>
    <x v="5"/>
    <s v="mobile games"/>
  </r>
  <r>
    <x v="1"/>
    <x v="0"/>
    <s v="USD"/>
    <n v="1444876253"/>
    <n v="1442284253"/>
    <b v="0"/>
    <n v="36"/>
    <b v="0"/>
    <s v="technology/wearables"/>
    <n v="72.989999999999995"/>
    <n v="405.5"/>
    <x v="1"/>
    <s v="wearables"/>
  </r>
  <r>
    <x v="1"/>
    <x v="0"/>
    <s v="USD"/>
    <n v="1483137311"/>
    <n v="1481322911"/>
    <b v="0"/>
    <n v="21"/>
    <b v="0"/>
    <s v="music/indie rock"/>
    <n v="75"/>
    <n v="35.714285714285715"/>
    <x v="3"/>
    <s v="indie rock"/>
  </r>
  <r>
    <x v="0"/>
    <x v="0"/>
    <s v="USD"/>
    <n v="1446217183"/>
    <n v="1443538783"/>
    <b v="0"/>
    <n v="161"/>
    <b v="0"/>
    <s v="technology/wearables"/>
    <n v="75.051000000000002"/>
    <n v="932.31055900621118"/>
    <x v="1"/>
    <s v="wearables"/>
  </r>
  <r>
    <x v="2"/>
    <x v="0"/>
    <s v="USD"/>
    <n v="1489903200"/>
    <n v="1488459307"/>
    <b v="0"/>
    <n v="30"/>
    <b v="0"/>
    <s v="theater/plays"/>
    <n v="75.400000000000006"/>
    <n v="251.33333333333334"/>
    <x v="8"/>
    <s v="plays"/>
  </r>
  <r>
    <x v="1"/>
    <x v="0"/>
    <s v="USD"/>
    <n v="1462766400"/>
    <n v="1460219110"/>
    <b v="0"/>
    <n v="37"/>
    <b v="0"/>
    <s v="theater/plays"/>
    <n v="78.100000000000009"/>
    <n v="105.54054054054055"/>
    <x v="8"/>
    <s v="plays"/>
  </r>
  <r>
    <x v="1"/>
    <x v="1"/>
    <s v="GBP"/>
    <n v="1483286127"/>
    <n v="1479830127"/>
    <b v="0"/>
    <n v="456"/>
    <b v="0"/>
    <s v="technology/wearables"/>
    <n v="78.927352941176466"/>
    <n v="117.69868421052631"/>
    <x v="1"/>
    <s v="wearables"/>
  </r>
  <r>
    <x v="1"/>
    <x v="7"/>
    <s v="CAD"/>
    <n v="1482663600"/>
    <n v="1480800568"/>
    <b v="0"/>
    <n v="12"/>
    <b v="0"/>
    <s v="photography/places"/>
    <n v="79"/>
    <n v="131.66666666666666"/>
    <x v="7"/>
    <s v="places"/>
  </r>
  <r>
    <x v="0"/>
    <x v="0"/>
    <s v="USD"/>
    <n v="1455814827"/>
    <n v="1453222827"/>
    <b v="0"/>
    <n v="95"/>
    <b v="0"/>
    <s v="technology/wearables"/>
    <n v="82.207999999999998"/>
    <n v="216.33684210526314"/>
    <x v="1"/>
    <s v="wearables"/>
  </r>
  <r>
    <x v="1"/>
    <x v="0"/>
    <s v="USD"/>
    <n v="1385136000"/>
    <n v="1381923548"/>
    <b v="0"/>
    <n v="890"/>
    <b v="0"/>
    <s v="technology/wearables"/>
    <n v="82.422107692307705"/>
    <n v="120.39184269662923"/>
    <x v="1"/>
    <s v="wearables"/>
  </r>
  <r>
    <x v="1"/>
    <x v="0"/>
    <s v="USD"/>
    <n v="1466449140"/>
    <n v="1463392828"/>
    <b v="0"/>
    <n v="96"/>
    <b v="0"/>
    <s v="technology/wearables"/>
    <n v="82.817599999999999"/>
    <n v="301.93916666666667"/>
    <x v="1"/>
    <s v="wearables"/>
  </r>
  <r>
    <x v="0"/>
    <x v="0"/>
    <s v="USD"/>
    <n v="1418849028"/>
    <n v="1415825028"/>
    <b v="0"/>
    <n v="224"/>
    <b v="0"/>
    <s v="technology/wearables"/>
    <n v="84.946999999999989"/>
    <n v="379.22767857142856"/>
    <x v="1"/>
    <s v="wearables"/>
  </r>
  <r>
    <x v="1"/>
    <x v="0"/>
    <s v="USD"/>
    <n v="1468249760"/>
    <n v="1465830560"/>
    <b v="0"/>
    <n v="10"/>
    <b v="0"/>
    <s v="theater/plays"/>
    <n v="86.135181975736558"/>
    <n v="248.5"/>
    <x v="8"/>
    <s v="plays"/>
  </r>
  <r>
    <x v="1"/>
    <x v="0"/>
    <s v="USD"/>
    <n v="1429564165"/>
    <n v="1426972165"/>
    <b v="0"/>
    <n v="37"/>
    <b v="0"/>
    <s v="theater/musical"/>
    <n v="89.666666666666657"/>
    <n v="145.40540540540542"/>
    <x v="8"/>
    <s v="musical"/>
  </r>
  <r>
    <x v="0"/>
    <x v="0"/>
    <s v="USD"/>
    <n v="1468351341"/>
    <n v="1467746541"/>
    <b v="0"/>
    <n v="4"/>
    <b v="0"/>
    <s v="journalism/audio"/>
    <n v="95.477386934673376"/>
    <n v="47.5"/>
    <x v="4"/>
    <s v="audio"/>
  </r>
  <r>
    <x v="3"/>
    <x v="0"/>
    <s v="USD"/>
    <n v="1453748434"/>
    <n v="1452193234"/>
    <b v="0"/>
    <n v="1"/>
    <b v="1"/>
    <s v="film &amp; video/television"/>
    <n v="100"/>
    <n v="13"/>
    <x v="0"/>
    <s v="television"/>
  </r>
  <r>
    <x v="3"/>
    <x v="0"/>
    <s v="USD"/>
    <n v="1412516354"/>
    <n v="1409924354"/>
    <b v="0"/>
    <n v="19"/>
    <b v="1"/>
    <s v="film &amp; video/television"/>
    <n v="100"/>
    <n v="105.26315789473684"/>
    <x v="0"/>
    <s v="television"/>
  </r>
  <r>
    <x v="3"/>
    <x v="0"/>
    <s v="USD"/>
    <n v="1412648537"/>
    <n v="1408760537"/>
    <b v="0"/>
    <n v="15"/>
    <b v="1"/>
    <s v="film &amp; video/television"/>
    <n v="100"/>
    <n v="133.33333333333334"/>
    <x v="0"/>
    <s v="television"/>
  </r>
  <r>
    <x v="3"/>
    <x v="0"/>
    <s v="USD"/>
    <n v="1445660045"/>
    <n v="1443068045"/>
    <b v="0"/>
    <n v="87"/>
    <b v="1"/>
    <s v="film &amp; video/television"/>
    <n v="100"/>
    <n v="137.93103448275863"/>
    <x v="0"/>
    <s v="television"/>
  </r>
  <r>
    <x v="3"/>
    <x v="1"/>
    <s v="GBP"/>
    <n v="1422637200"/>
    <n v="1419271458"/>
    <b v="0"/>
    <n v="22"/>
    <b v="1"/>
    <s v="film &amp; video/television"/>
    <n v="100"/>
    <n v="27.272727272727273"/>
    <x v="0"/>
    <s v="television"/>
  </r>
  <r>
    <x v="3"/>
    <x v="0"/>
    <s v="USD"/>
    <n v="1304395140"/>
    <n v="1297620584"/>
    <b v="0"/>
    <n v="18"/>
    <b v="1"/>
    <s v="film &amp; video/shorts"/>
    <n v="100"/>
    <n v="50"/>
    <x v="0"/>
    <s v="shorts"/>
  </r>
  <r>
    <x v="3"/>
    <x v="0"/>
    <s v="USD"/>
    <n v="1305483086"/>
    <n v="1302891086"/>
    <b v="0"/>
    <n v="7"/>
    <b v="1"/>
    <s v="film &amp; video/shorts"/>
    <n v="100"/>
    <n v="71.428571428571431"/>
    <x v="0"/>
    <s v="shorts"/>
  </r>
  <r>
    <x v="3"/>
    <x v="0"/>
    <s v="USD"/>
    <n v="1352055886"/>
    <n v="1350324286"/>
    <b v="0"/>
    <n v="26"/>
    <b v="1"/>
    <s v="film &amp; video/shorts"/>
    <n v="100"/>
    <n v="192.30769230769232"/>
    <x v="0"/>
    <s v="shorts"/>
  </r>
  <r>
    <x v="3"/>
    <x v="0"/>
    <s v="USD"/>
    <n v="1359052710"/>
    <n v="1356979110"/>
    <b v="0"/>
    <n v="35"/>
    <b v="1"/>
    <s v="film &amp; video/shorts"/>
    <n v="100"/>
    <n v="100"/>
    <x v="0"/>
    <s v="shorts"/>
  </r>
  <r>
    <x v="0"/>
    <x v="0"/>
    <s v="USD"/>
    <n v="1436738772"/>
    <n v="1435874772"/>
    <b v="0"/>
    <n v="1"/>
    <b v="0"/>
    <s v="film &amp; video/science fiction"/>
    <n v="100"/>
    <n v="500"/>
    <x v="0"/>
    <s v="science fiction"/>
  </r>
  <r>
    <x v="3"/>
    <x v="0"/>
    <s v="USD"/>
    <n v="1279555200"/>
    <n v="1276480894"/>
    <b v="1"/>
    <n v="50"/>
    <b v="1"/>
    <s v="film &amp; video/documentary"/>
    <n v="100"/>
    <n v="100"/>
    <x v="0"/>
    <s v="documentary"/>
  </r>
  <r>
    <x v="3"/>
    <x v="0"/>
    <s v="USD"/>
    <n v="1431046372"/>
    <n v="1429318372"/>
    <b v="0"/>
    <n v="14"/>
    <b v="1"/>
    <s v="film &amp; video/documentary"/>
    <n v="100"/>
    <n v="71.428571428571431"/>
    <x v="0"/>
    <s v="documentary"/>
  </r>
  <r>
    <x v="3"/>
    <x v="0"/>
    <s v="USD"/>
    <n v="1410601041"/>
    <n v="1406713041"/>
    <b v="0"/>
    <n v="12"/>
    <b v="1"/>
    <s v="theater/plays"/>
    <n v="100"/>
    <n v="1000"/>
    <x v="8"/>
    <s v="plays"/>
  </r>
  <r>
    <x v="3"/>
    <x v="0"/>
    <s v="USD"/>
    <n v="1481957940"/>
    <n v="1478050429"/>
    <b v="0"/>
    <n v="31"/>
    <b v="1"/>
    <s v="theater/plays"/>
    <n v="100"/>
    <n v="129.03225806451613"/>
    <x v="8"/>
    <s v="plays"/>
  </r>
  <r>
    <x v="3"/>
    <x v="0"/>
    <s v="USD"/>
    <n v="1345918302"/>
    <n v="1343326302"/>
    <b v="0"/>
    <n v="14"/>
    <b v="1"/>
    <s v="music/rock"/>
    <n v="100"/>
    <n v="50"/>
    <x v="3"/>
    <s v="rock"/>
  </r>
  <r>
    <x v="3"/>
    <x v="0"/>
    <s v="USD"/>
    <n v="1311393540"/>
    <n v="1309919526"/>
    <b v="0"/>
    <n v="18"/>
    <b v="1"/>
    <s v="music/rock"/>
    <n v="100"/>
    <n v="305.55555555555554"/>
    <x v="3"/>
    <s v="rock"/>
  </r>
  <r>
    <x v="3"/>
    <x v="7"/>
    <s v="CAD"/>
    <n v="1419224340"/>
    <n v="1416363886"/>
    <b v="0"/>
    <n v="43"/>
    <b v="1"/>
    <s v="music/rock"/>
    <n v="100"/>
    <n v="104.65116279069767"/>
    <x v="3"/>
    <s v="rock"/>
  </r>
  <r>
    <x v="3"/>
    <x v="0"/>
    <s v="USD"/>
    <n v="1430712060"/>
    <n v="1427753265"/>
    <b v="0"/>
    <n v="78"/>
    <b v="1"/>
    <s v="music/rock"/>
    <n v="100"/>
    <n v="224.12820512820514"/>
    <x v="3"/>
    <s v="rock"/>
  </r>
  <r>
    <x v="3"/>
    <x v="0"/>
    <s v="USD"/>
    <n v="1436555376"/>
    <n v="1433963376"/>
    <b v="0"/>
    <n v="1"/>
    <b v="1"/>
    <s v="music/metal"/>
    <n v="100"/>
    <n v="10"/>
    <x v="3"/>
    <s v="metal"/>
  </r>
  <r>
    <x v="3"/>
    <x v="0"/>
    <s v="USD"/>
    <n v="1429038033"/>
    <n v="1426446033"/>
    <b v="0"/>
    <n v="16"/>
    <b v="1"/>
    <s v="music/metal"/>
    <n v="100"/>
    <n v="18.75"/>
    <x v="3"/>
    <s v="metal"/>
  </r>
  <r>
    <x v="3"/>
    <x v="0"/>
    <s v="USD"/>
    <n v="1424116709"/>
    <n v="1421524709"/>
    <b v="0"/>
    <n v="10"/>
    <b v="1"/>
    <s v="music/metal"/>
    <n v="100"/>
    <n v="30"/>
    <x v="3"/>
    <s v="metal"/>
  </r>
  <r>
    <x v="3"/>
    <x v="5"/>
    <s v="EUR"/>
    <n v="1448463431"/>
    <n v="1444831031"/>
    <b v="0"/>
    <n v="24"/>
    <b v="1"/>
    <s v="music/metal"/>
    <n v="100"/>
    <n v="50"/>
    <x v="3"/>
    <s v="metal"/>
  </r>
  <r>
    <x v="3"/>
    <x v="0"/>
    <s v="USD"/>
    <n v="1480559011"/>
    <n v="1477963411"/>
    <b v="0"/>
    <n v="50"/>
    <b v="1"/>
    <s v="theater/plays"/>
    <n v="100"/>
    <n v="50"/>
    <x v="8"/>
    <s v="plays"/>
  </r>
  <r>
    <x v="3"/>
    <x v="0"/>
    <s v="USD"/>
    <n v="1455523140"/>
    <n v="1453925727"/>
    <b v="0"/>
    <n v="5"/>
    <b v="1"/>
    <s v="publishing/nonfiction"/>
    <n v="100"/>
    <n v="40"/>
    <x v="2"/>
    <s v="nonfiction"/>
  </r>
  <r>
    <x v="3"/>
    <x v="0"/>
    <s v="USD"/>
    <n v="1326690000"/>
    <n v="1324329156"/>
    <b v="0"/>
    <n v="58"/>
    <b v="1"/>
    <s v="music/rock"/>
    <n v="100"/>
    <n v="172.41379310344828"/>
    <x v="3"/>
    <s v="rock"/>
  </r>
  <r>
    <x v="3"/>
    <x v="0"/>
    <s v="USD"/>
    <n v="1330789165"/>
    <n v="1328197165"/>
    <b v="0"/>
    <n v="19"/>
    <b v="1"/>
    <s v="music/rock"/>
    <n v="100"/>
    <n v="94.736842105263165"/>
    <x v="3"/>
    <s v="rock"/>
  </r>
  <r>
    <x v="3"/>
    <x v="0"/>
    <s v="USD"/>
    <n v="1308011727"/>
    <n v="1306283727"/>
    <b v="0"/>
    <n v="28"/>
    <b v="1"/>
    <s v="music/pop"/>
    <n v="100"/>
    <n v="42.857142857142854"/>
    <x v="3"/>
    <s v="pop"/>
  </r>
  <r>
    <x v="2"/>
    <x v="0"/>
    <s v="USD"/>
    <n v="1489700230"/>
    <n v="1487111830"/>
    <b v="0"/>
    <n v="14"/>
    <b v="0"/>
    <s v="music/faith"/>
    <n v="100"/>
    <n v="171.42857142857142"/>
    <x v="3"/>
    <s v="faith"/>
  </r>
  <r>
    <x v="3"/>
    <x v="7"/>
    <s v="CAD"/>
    <n v="1391194860"/>
    <n v="1388084862"/>
    <b v="0"/>
    <n v="11"/>
    <b v="1"/>
    <s v="music/rock"/>
    <n v="100"/>
    <n v="27.272727272727273"/>
    <x v="3"/>
    <s v="rock"/>
  </r>
  <r>
    <x v="3"/>
    <x v="0"/>
    <s v="USD"/>
    <n v="1466139300"/>
    <n v="1464854398"/>
    <b v="0"/>
    <n v="19"/>
    <b v="1"/>
    <s v="music/rock"/>
    <n v="100"/>
    <n v="52.631578947368418"/>
    <x v="3"/>
    <s v="rock"/>
  </r>
  <r>
    <x v="3"/>
    <x v="0"/>
    <s v="USD"/>
    <n v="1410546413"/>
    <n v="1407954413"/>
    <b v="0"/>
    <n v="22"/>
    <b v="1"/>
    <s v="music/rock"/>
    <n v="100"/>
    <n v="136.36363636363637"/>
    <x v="3"/>
    <s v="rock"/>
  </r>
  <r>
    <x v="3"/>
    <x v="0"/>
    <s v="USD"/>
    <n v="1317576973"/>
    <n v="1312392973"/>
    <b v="0"/>
    <n v="22"/>
    <b v="1"/>
    <s v="music/indie rock"/>
    <n v="100"/>
    <n v="113.63636363636364"/>
    <x v="3"/>
    <s v="indie rock"/>
  </r>
  <r>
    <x v="3"/>
    <x v="0"/>
    <s v="USD"/>
    <n v="1322751735"/>
    <n v="1317564135"/>
    <b v="0"/>
    <n v="38"/>
    <b v="1"/>
    <s v="music/indie rock"/>
    <n v="100"/>
    <n v="78.94736842105263"/>
    <x v="3"/>
    <s v="indie rock"/>
  </r>
  <r>
    <x v="3"/>
    <x v="0"/>
    <s v="USD"/>
    <n v="1366064193"/>
    <n v="1364854593"/>
    <b v="0"/>
    <n v="11"/>
    <b v="1"/>
    <s v="music/indie rock"/>
    <n v="100"/>
    <n v="27.272727272727273"/>
    <x v="3"/>
    <s v="indie rock"/>
  </r>
  <r>
    <x v="3"/>
    <x v="0"/>
    <s v="USD"/>
    <n v="1488473351"/>
    <n v="1488214151"/>
    <b v="0"/>
    <n v="7"/>
    <b v="1"/>
    <s v="music/rock"/>
    <n v="100"/>
    <n v="21.857142857142858"/>
    <x v="3"/>
    <s v="rock"/>
  </r>
  <r>
    <x v="3"/>
    <x v="0"/>
    <s v="USD"/>
    <n v="1429365320"/>
    <n v="1426773320"/>
    <b v="0"/>
    <n v="13"/>
    <b v="1"/>
    <s v="music/rock"/>
    <n v="100"/>
    <n v="76.92307692307692"/>
    <x v="3"/>
    <s v="rock"/>
  </r>
  <r>
    <x v="3"/>
    <x v="0"/>
    <s v="USD"/>
    <n v="1384580373"/>
    <n v="1381984773"/>
    <b v="0"/>
    <n v="7"/>
    <b v="1"/>
    <s v="music/electronic music"/>
    <n v="100"/>
    <n v="285.71428571428572"/>
    <x v="3"/>
    <s v="electronic music"/>
  </r>
  <r>
    <x v="3"/>
    <x v="0"/>
    <s v="USD"/>
    <n v="1368066453"/>
    <n v="1365474453"/>
    <b v="0"/>
    <n v="52"/>
    <b v="1"/>
    <s v="music/indie rock"/>
    <n v="100"/>
    <n v="48.07692307692308"/>
    <x v="3"/>
    <s v="indie rock"/>
  </r>
  <r>
    <x v="3"/>
    <x v="0"/>
    <s v="USD"/>
    <n v="1352573869"/>
    <n v="1349978269"/>
    <b v="0"/>
    <n v="47"/>
    <b v="1"/>
    <s v="music/indie rock"/>
    <n v="100"/>
    <n v="42.553191489361701"/>
    <x v="3"/>
    <s v="indie rock"/>
  </r>
  <r>
    <x v="3"/>
    <x v="0"/>
    <s v="USD"/>
    <n v="1444516084"/>
    <n v="1439332084"/>
    <b v="0"/>
    <n v="8"/>
    <b v="1"/>
    <s v="music/indie rock"/>
    <n v="100"/>
    <n v="250"/>
    <x v="3"/>
    <s v="indie rock"/>
  </r>
  <r>
    <x v="3"/>
    <x v="0"/>
    <s v="USD"/>
    <n v="1364597692"/>
    <n v="1361577292"/>
    <b v="0"/>
    <n v="10"/>
    <b v="1"/>
    <s v="music/indie rock"/>
    <n v="100"/>
    <n v="600"/>
    <x v="3"/>
    <s v="indie rock"/>
  </r>
  <r>
    <x v="3"/>
    <x v="0"/>
    <s v="USD"/>
    <n v="1461336720"/>
    <n v="1459431960"/>
    <b v="0"/>
    <n v="27"/>
    <b v="1"/>
    <s v="music/classical music"/>
    <n v="100"/>
    <n v="185.18518518518519"/>
    <x v="3"/>
    <s v="classical music"/>
  </r>
  <r>
    <x v="3"/>
    <x v="0"/>
    <s v="USD"/>
    <n v="1429505400"/>
    <n v="1426711505"/>
    <b v="0"/>
    <n v="48"/>
    <b v="1"/>
    <s v="music/classical music"/>
    <n v="100"/>
    <n v="135.41666666666666"/>
    <x v="3"/>
    <s v="classical music"/>
  </r>
  <r>
    <x v="3"/>
    <x v="7"/>
    <s v="CAD"/>
    <n v="1425937761"/>
    <n v="1422917361"/>
    <b v="0"/>
    <n v="84"/>
    <b v="1"/>
    <s v="technology/space exploration"/>
    <n v="100"/>
    <n v="136.9047619047619"/>
    <x v="1"/>
    <s v="space exploration"/>
  </r>
  <r>
    <x v="3"/>
    <x v="1"/>
    <s v="GBP"/>
    <n v="1411510135"/>
    <n v="1408918135"/>
    <b v="0"/>
    <n v="35"/>
    <b v="1"/>
    <s v="theater/plays"/>
    <n v="100"/>
    <n v="28.571428571428573"/>
    <x v="8"/>
    <s v="plays"/>
  </r>
  <r>
    <x v="3"/>
    <x v="0"/>
    <s v="USD"/>
    <n v="1427469892"/>
    <n v="1424881492"/>
    <b v="0"/>
    <n v="94"/>
    <b v="1"/>
    <s v="theater/plays"/>
    <n v="100"/>
    <n v="63.829787234042556"/>
    <x v="8"/>
    <s v="plays"/>
  </r>
  <r>
    <x v="3"/>
    <x v="0"/>
    <s v="USD"/>
    <n v="1399867140"/>
    <n v="1398802148"/>
    <b v="0"/>
    <n v="11"/>
    <b v="1"/>
    <s v="theater/plays"/>
    <n v="100"/>
    <n v="272.72727272727275"/>
    <x v="8"/>
    <s v="plays"/>
  </r>
  <r>
    <x v="3"/>
    <x v="7"/>
    <s v="CAD"/>
    <n v="1449701284"/>
    <n v="1446241684"/>
    <b v="0"/>
    <n v="21"/>
    <b v="1"/>
    <s v="theater/plays"/>
    <n v="100"/>
    <n v="40.476190476190474"/>
    <x v="8"/>
    <s v="plays"/>
  </r>
  <r>
    <x v="3"/>
    <x v="1"/>
    <s v="GBP"/>
    <n v="1431982727"/>
    <n v="1428094727"/>
    <b v="0"/>
    <n v="6"/>
    <b v="1"/>
    <s v="theater/musical"/>
    <n v="100"/>
    <n v="83.333333333333329"/>
    <x v="8"/>
    <s v="musical"/>
  </r>
  <r>
    <x v="3"/>
    <x v="0"/>
    <s v="USD"/>
    <n v="1422068400"/>
    <n v="1420774779"/>
    <b v="0"/>
    <n v="10"/>
    <b v="1"/>
    <s v="theater/musical"/>
    <n v="100"/>
    <n v="30"/>
    <x v="8"/>
    <s v="musical"/>
  </r>
  <r>
    <x v="3"/>
    <x v="0"/>
    <s v="USD"/>
    <n v="1457135846"/>
    <n v="1454543846"/>
    <b v="0"/>
    <n v="24"/>
    <b v="1"/>
    <s v="theater/musical"/>
    <n v="100"/>
    <n v="41.666666666666664"/>
    <x v="8"/>
    <s v="musical"/>
  </r>
  <r>
    <x v="3"/>
    <x v="1"/>
    <s v="GBP"/>
    <n v="1466412081"/>
    <n v="1463820081"/>
    <b v="0"/>
    <n v="28"/>
    <b v="1"/>
    <s v="theater/spaces"/>
    <n v="100"/>
    <n v="35.714285714285715"/>
    <x v="8"/>
    <s v="spaces"/>
  </r>
  <r>
    <x v="3"/>
    <x v="0"/>
    <s v="USD"/>
    <n v="1452174420"/>
    <n v="1449150420"/>
    <b v="0"/>
    <n v="27"/>
    <b v="1"/>
    <s v="theater/spaces"/>
    <n v="100"/>
    <n v="370.37037037037038"/>
    <x v="8"/>
    <s v="spaces"/>
  </r>
  <r>
    <x v="3"/>
    <x v="0"/>
    <s v="USD"/>
    <n v="1485885600"/>
    <n v="1484682670"/>
    <b v="0"/>
    <n v="8"/>
    <b v="1"/>
    <s v="theater/spaces"/>
    <n v="100"/>
    <n v="62.5"/>
    <x v="8"/>
    <s v="spaces"/>
  </r>
  <r>
    <x v="3"/>
    <x v="0"/>
    <s v="USD"/>
    <n v="1476479447"/>
    <n v="1471295447"/>
    <b v="0"/>
    <n v="29"/>
    <b v="1"/>
    <s v="theater/spaces"/>
    <n v="100"/>
    <n v="51.724137931034484"/>
    <x v="8"/>
    <s v="spaces"/>
  </r>
  <r>
    <x v="3"/>
    <x v="1"/>
    <s v="GBP"/>
    <n v="1405553241"/>
    <n v="1404948441"/>
    <b v="1"/>
    <n v="24"/>
    <b v="1"/>
    <s v="theater/plays"/>
    <n v="100"/>
    <n v="41.666666666666664"/>
    <x v="8"/>
    <s v="plays"/>
  </r>
  <r>
    <x v="3"/>
    <x v="7"/>
    <s v="CAD"/>
    <n v="1448733628"/>
    <n v="1446573628"/>
    <b v="0"/>
    <n v="34"/>
    <b v="1"/>
    <s v="theater/plays"/>
    <n v="100"/>
    <n v="73.529411764705884"/>
    <x v="8"/>
    <s v="plays"/>
  </r>
  <r>
    <x v="3"/>
    <x v="0"/>
    <s v="USD"/>
    <n v="1405802330"/>
    <n v="1403210330"/>
    <b v="0"/>
    <n v="83"/>
    <b v="1"/>
    <s v="theater/plays"/>
    <n v="100"/>
    <n v="72.289156626506028"/>
    <x v="8"/>
    <s v="plays"/>
  </r>
  <r>
    <x v="3"/>
    <x v="1"/>
    <s v="GBP"/>
    <n v="1459845246"/>
    <n v="1457429646"/>
    <b v="0"/>
    <n v="9"/>
    <b v="1"/>
    <s v="theater/plays"/>
    <n v="100"/>
    <n v="27.777777777777779"/>
    <x v="8"/>
    <s v="plays"/>
  </r>
  <r>
    <x v="3"/>
    <x v="1"/>
    <s v="GBP"/>
    <n v="1465750800"/>
    <n v="1463771421"/>
    <b v="0"/>
    <n v="28"/>
    <b v="1"/>
    <s v="theater/plays"/>
    <n v="100"/>
    <n v="119.64285714285714"/>
    <x v="8"/>
    <s v="plays"/>
  </r>
  <r>
    <x v="3"/>
    <x v="1"/>
    <s v="GBP"/>
    <n v="1400423973"/>
    <n v="1399387173"/>
    <b v="0"/>
    <n v="17"/>
    <b v="1"/>
    <s v="theater/plays"/>
    <n v="100"/>
    <n v="176.47058823529412"/>
    <x v="8"/>
    <s v="plays"/>
  </r>
  <r>
    <x v="3"/>
    <x v="0"/>
    <s v="USD"/>
    <n v="1418244552"/>
    <n v="1415652552"/>
    <b v="0"/>
    <n v="15"/>
    <b v="1"/>
    <s v="theater/plays"/>
    <n v="100"/>
    <n v="133.33333333333334"/>
    <x v="8"/>
    <s v="plays"/>
  </r>
  <r>
    <x v="3"/>
    <x v="1"/>
    <s v="GBP"/>
    <n v="1462565855"/>
    <n v="1458245855"/>
    <b v="0"/>
    <n v="12"/>
    <b v="1"/>
    <s v="theater/plays"/>
    <n v="100"/>
    <n v="41.666666666666664"/>
    <x v="8"/>
    <s v="plays"/>
  </r>
  <r>
    <x v="3"/>
    <x v="1"/>
    <s v="GBP"/>
    <n v="1435230324"/>
    <n v="1432638324"/>
    <b v="0"/>
    <n v="17"/>
    <b v="1"/>
    <s v="theater/plays"/>
    <n v="100"/>
    <n v="117.64705882352941"/>
    <x v="8"/>
    <s v="plays"/>
  </r>
  <r>
    <x v="3"/>
    <x v="1"/>
    <s v="GBP"/>
    <n v="1411858862"/>
    <n v="1409266862"/>
    <b v="0"/>
    <n v="26"/>
    <b v="1"/>
    <s v="theater/plays"/>
    <n v="100"/>
    <n v="115.38461538461539"/>
    <x v="8"/>
    <s v="plays"/>
  </r>
  <r>
    <x v="3"/>
    <x v="0"/>
    <s v="USD"/>
    <n v="1460935800"/>
    <n v="1459999656"/>
    <b v="0"/>
    <n v="9"/>
    <b v="1"/>
    <s v="theater/plays"/>
    <n v="100"/>
    <n v="22.222222222222221"/>
    <x v="8"/>
    <s v="plays"/>
  </r>
  <r>
    <x v="3"/>
    <x v="1"/>
    <s v="GBP"/>
    <n v="1404314952"/>
    <n v="1401722952"/>
    <b v="0"/>
    <n v="29"/>
    <b v="1"/>
    <s v="theater/plays"/>
    <n v="100"/>
    <n v="51.724137931034484"/>
    <x v="8"/>
    <s v="plays"/>
  </r>
  <r>
    <x v="3"/>
    <x v="0"/>
    <s v="USD"/>
    <n v="1408383153"/>
    <n v="1405791153"/>
    <b v="0"/>
    <n v="21"/>
    <b v="1"/>
    <s v="theater/plays"/>
    <n v="100"/>
    <n v="95.238095238095241"/>
    <x v="8"/>
    <s v="plays"/>
  </r>
  <r>
    <x v="3"/>
    <x v="0"/>
    <s v="USD"/>
    <n v="1433016672"/>
    <n v="1430424672"/>
    <b v="0"/>
    <n v="8"/>
    <b v="1"/>
    <s v="theater/plays"/>
    <n v="100"/>
    <n v="31.25"/>
    <x v="8"/>
    <s v="plays"/>
  </r>
  <r>
    <x v="3"/>
    <x v="1"/>
    <s v="GBP"/>
    <n v="1445604236"/>
    <n v="1443185036"/>
    <b v="0"/>
    <n v="31"/>
    <b v="1"/>
    <s v="theater/plays"/>
    <n v="100"/>
    <n v="64.516129032258064"/>
    <x v="8"/>
    <s v="plays"/>
  </r>
  <r>
    <x v="3"/>
    <x v="0"/>
    <s v="USD"/>
    <n v="1426883220"/>
    <n v="1425067296"/>
    <b v="0"/>
    <n v="33"/>
    <b v="1"/>
    <s v="theater/plays"/>
    <n v="100"/>
    <n v="148.4848484848485"/>
    <x v="8"/>
    <s v="plays"/>
  </r>
  <r>
    <x v="3"/>
    <x v="0"/>
    <s v="USD"/>
    <n v="1408252260"/>
    <n v="1406580436"/>
    <b v="0"/>
    <n v="29"/>
    <b v="1"/>
    <s v="theater/plays"/>
    <n v="100"/>
    <n v="51.724137931034484"/>
    <x v="8"/>
    <s v="plays"/>
  </r>
  <r>
    <x v="3"/>
    <x v="0"/>
    <s v="USD"/>
    <n v="1480140000"/>
    <n v="1479186575"/>
    <b v="0"/>
    <n v="13"/>
    <b v="1"/>
    <s v="theater/plays"/>
    <n v="100"/>
    <n v="30.76923076923077"/>
    <x v="8"/>
    <s v="plays"/>
  </r>
  <r>
    <x v="3"/>
    <x v="0"/>
    <s v="USD"/>
    <n v="1447959491"/>
    <n v="1445363891"/>
    <b v="0"/>
    <n v="8"/>
    <b v="1"/>
    <s v="theater/plays"/>
    <n v="100"/>
    <n v="125"/>
    <x v="8"/>
    <s v="plays"/>
  </r>
  <r>
    <x v="3"/>
    <x v="1"/>
    <s v="GBP"/>
    <n v="1429789992"/>
    <n v="1424609592"/>
    <b v="0"/>
    <n v="17"/>
    <b v="1"/>
    <s v="theater/plays"/>
    <n v="100"/>
    <n v="58.823529411764703"/>
    <x v="8"/>
    <s v="plays"/>
  </r>
  <r>
    <x v="3"/>
    <x v="0"/>
    <s v="USD"/>
    <n v="1410145200"/>
    <n v="1407197670"/>
    <b v="0"/>
    <n v="11"/>
    <b v="1"/>
    <s v="theater/plays"/>
    <n v="100"/>
    <n v="227.27272727272728"/>
    <x v="8"/>
    <s v="plays"/>
  </r>
  <r>
    <x v="3"/>
    <x v="1"/>
    <s v="GBP"/>
    <n v="1404471600"/>
    <n v="1401910634"/>
    <b v="0"/>
    <n v="13"/>
    <b v="1"/>
    <s v="theater/plays"/>
    <n v="100"/>
    <n v="307.69230769230768"/>
    <x v="8"/>
    <s v="plays"/>
  </r>
  <r>
    <x v="3"/>
    <x v="1"/>
    <s v="GBP"/>
    <n v="1442311560"/>
    <n v="1439924246"/>
    <b v="0"/>
    <n v="34"/>
    <b v="1"/>
    <s v="theater/plays"/>
    <n v="100"/>
    <n v="41.029411764705884"/>
    <x v="8"/>
    <s v="plays"/>
  </r>
  <r>
    <x v="3"/>
    <x v="1"/>
    <s v="GBP"/>
    <n v="1460318400"/>
    <n v="1457881057"/>
    <b v="0"/>
    <n v="22"/>
    <b v="1"/>
    <s v="theater/plays"/>
    <n v="100"/>
    <n v="125"/>
    <x v="8"/>
    <s v="plays"/>
  </r>
  <r>
    <x v="3"/>
    <x v="0"/>
    <s v="USD"/>
    <n v="1425758257"/>
    <n v="1423166257"/>
    <b v="0"/>
    <n v="24"/>
    <b v="1"/>
    <s v="theater/plays"/>
    <n v="100"/>
    <n v="104.16666666666667"/>
    <x v="8"/>
    <s v="plays"/>
  </r>
  <r>
    <x v="3"/>
    <x v="1"/>
    <s v="GBP"/>
    <n v="1403964324"/>
    <n v="1401372324"/>
    <b v="0"/>
    <n v="20"/>
    <b v="1"/>
    <s v="theater/plays"/>
    <n v="100"/>
    <n v="38.65"/>
    <x v="8"/>
    <s v="plays"/>
  </r>
  <r>
    <x v="3"/>
    <x v="10"/>
    <s v="EUR"/>
    <n v="1479382594"/>
    <n v="1476786994"/>
    <b v="0"/>
    <n v="14"/>
    <b v="1"/>
    <s v="theater/plays"/>
    <n v="100"/>
    <n v="171.42857142857142"/>
    <x v="8"/>
    <s v="plays"/>
  </r>
  <r>
    <x v="3"/>
    <x v="1"/>
    <s v="GBP"/>
    <n v="1434894082"/>
    <n v="1432302082"/>
    <b v="0"/>
    <n v="9"/>
    <b v="1"/>
    <s v="theater/plays"/>
    <n v="100"/>
    <n v="55.555555555555557"/>
    <x v="8"/>
    <s v="plays"/>
  </r>
  <r>
    <x v="3"/>
    <x v="0"/>
    <s v="USD"/>
    <n v="1480947054"/>
    <n v="1475759454"/>
    <b v="0"/>
    <n v="5"/>
    <b v="1"/>
    <s v="theater/plays"/>
    <n v="100"/>
    <n v="20"/>
    <x v="8"/>
    <s v="plays"/>
  </r>
  <r>
    <x v="3"/>
    <x v="1"/>
    <s v="GBP"/>
    <n v="1459444656"/>
    <n v="1456856256"/>
    <b v="0"/>
    <n v="14"/>
    <b v="1"/>
    <s v="theater/plays"/>
    <n v="100"/>
    <n v="35.714285714285715"/>
    <x v="8"/>
    <s v="plays"/>
  </r>
  <r>
    <x v="3"/>
    <x v="1"/>
    <s v="GBP"/>
    <n v="1406719110"/>
    <n v="1405509510"/>
    <b v="0"/>
    <n v="45"/>
    <b v="1"/>
    <s v="theater/plays"/>
    <n v="100"/>
    <n v="33.333333333333336"/>
    <x v="8"/>
    <s v="plays"/>
  </r>
  <r>
    <x v="3"/>
    <x v="1"/>
    <s v="GBP"/>
    <n v="1466172000"/>
    <n v="1463418090"/>
    <b v="0"/>
    <n v="27"/>
    <b v="1"/>
    <s v="theater/plays"/>
    <n v="100"/>
    <n v="29.62962962962963"/>
    <x v="8"/>
    <s v="plays"/>
  </r>
  <r>
    <x v="3"/>
    <x v="0"/>
    <s v="USD"/>
    <n v="1403964574"/>
    <n v="1401372574"/>
    <b v="0"/>
    <n v="20"/>
    <b v="1"/>
    <s v="theater/plays"/>
    <n v="100"/>
    <n v="62.5"/>
    <x v="8"/>
    <s v="plays"/>
  </r>
  <r>
    <x v="3"/>
    <x v="0"/>
    <s v="USD"/>
    <n v="1463803140"/>
    <n v="1459446487"/>
    <b v="0"/>
    <n v="29"/>
    <b v="1"/>
    <s v="theater/plays"/>
    <n v="100"/>
    <n v="68.965517241379317"/>
    <x v="8"/>
    <s v="plays"/>
  </r>
  <r>
    <x v="3"/>
    <x v="1"/>
    <s v="GBP"/>
    <n v="1454412584"/>
    <n v="1452598184"/>
    <b v="0"/>
    <n v="17"/>
    <b v="1"/>
    <s v="theater/plays"/>
    <n v="100"/>
    <n v="29.411764705882351"/>
    <x v="8"/>
    <s v="plays"/>
  </r>
  <r>
    <x v="3"/>
    <x v="1"/>
    <s v="GBP"/>
    <n v="1419368925"/>
    <n v="1417208925"/>
    <b v="0"/>
    <n v="22"/>
    <b v="1"/>
    <s v="theater/plays"/>
    <n v="100"/>
    <n v="11.363636363636363"/>
    <x v="8"/>
    <s v="plays"/>
  </r>
  <r>
    <x v="3"/>
    <x v="0"/>
    <s v="USD"/>
    <n v="1406185200"/>
    <n v="1404337382"/>
    <b v="0"/>
    <n v="38"/>
    <b v="1"/>
    <s v="theater/plays"/>
    <n v="100"/>
    <n v="31.578947368421051"/>
    <x v="8"/>
    <s v="plays"/>
  </r>
  <r>
    <x v="3"/>
    <x v="6"/>
    <s v="EUR"/>
    <n v="1472936229"/>
    <n v="1467752229"/>
    <b v="0"/>
    <n v="31"/>
    <b v="1"/>
    <s v="theater/plays"/>
    <n v="100"/>
    <n v="145.16129032258064"/>
    <x v="8"/>
    <s v="plays"/>
  </r>
  <r>
    <x v="3"/>
    <x v="1"/>
    <s v="GBP"/>
    <n v="1439247600"/>
    <n v="1434625937"/>
    <b v="0"/>
    <n v="3"/>
    <b v="1"/>
    <s v="theater/musical"/>
    <n v="100"/>
    <n v="166.66666666666666"/>
    <x v="8"/>
    <s v="musical"/>
  </r>
  <r>
    <x v="3"/>
    <x v="0"/>
    <s v="USD"/>
    <n v="1427907626"/>
    <n v="1425319226"/>
    <b v="0"/>
    <n v="77"/>
    <b v="1"/>
    <s v="theater/musical"/>
    <n v="100"/>
    <n v="64.935064935064929"/>
    <x v="8"/>
    <s v="musical"/>
  </r>
  <r>
    <x v="3"/>
    <x v="0"/>
    <s v="USD"/>
    <n v="1464482160"/>
    <n v="1462824832"/>
    <b v="0"/>
    <n v="27"/>
    <b v="1"/>
    <s v="theater/musical"/>
    <n v="100"/>
    <n v="55.555555555555557"/>
    <x v="8"/>
    <s v="musical"/>
  </r>
  <r>
    <x v="3"/>
    <x v="0"/>
    <s v="USD"/>
    <n v="1460730079"/>
    <n v="1458138079"/>
    <b v="0"/>
    <n v="15"/>
    <b v="1"/>
    <s v="theater/musical"/>
    <n v="100"/>
    <n v="73.333333333333329"/>
    <x v="8"/>
    <s v="musical"/>
  </r>
  <r>
    <x v="3"/>
    <x v="1"/>
    <s v="GBP"/>
    <n v="1434234010"/>
    <n v="1431642010"/>
    <b v="0"/>
    <n v="20"/>
    <b v="1"/>
    <s v="theater/musical"/>
    <n v="100"/>
    <n v="100"/>
    <x v="8"/>
    <s v="musical"/>
  </r>
  <r>
    <x v="3"/>
    <x v="7"/>
    <s v="CAD"/>
    <n v="1428606055"/>
    <n v="1427223655"/>
    <b v="0"/>
    <n v="25"/>
    <b v="1"/>
    <s v="theater/musical"/>
    <n v="100"/>
    <n v="100"/>
    <x v="8"/>
    <s v="musical"/>
  </r>
  <r>
    <x v="3"/>
    <x v="1"/>
    <s v="GBP"/>
    <n v="1429955619"/>
    <n v="1424775219"/>
    <b v="0"/>
    <n v="24"/>
    <b v="1"/>
    <s v="theater/plays"/>
    <n v="100"/>
    <n v="41.666666666666664"/>
    <x v="8"/>
    <s v="plays"/>
  </r>
  <r>
    <x v="3"/>
    <x v="0"/>
    <s v="USD"/>
    <n v="1420033187"/>
    <n v="1414845587"/>
    <b v="0"/>
    <n v="28"/>
    <b v="1"/>
    <s v="theater/plays"/>
    <n v="100"/>
    <n v="178.57142857142858"/>
    <x v="8"/>
    <s v="plays"/>
  </r>
  <r>
    <x v="3"/>
    <x v="0"/>
    <s v="USD"/>
    <n v="1414284180"/>
    <n v="1410558948"/>
    <b v="0"/>
    <n v="45"/>
    <b v="1"/>
    <s v="theater/plays"/>
    <n v="100.00058823529412"/>
    <n v="37.777999999999999"/>
    <x v="8"/>
    <s v="plays"/>
  </r>
  <r>
    <x v="3"/>
    <x v="1"/>
    <s v="GBP"/>
    <n v="1440111600"/>
    <n v="1437545657"/>
    <b v="0"/>
    <n v="20"/>
    <b v="1"/>
    <s v="theater/plays"/>
    <n v="100.001"/>
    <n v="50.000500000000002"/>
    <x v="8"/>
    <s v="plays"/>
  </r>
  <r>
    <x v="3"/>
    <x v="0"/>
    <s v="USD"/>
    <n v="1286756176"/>
    <n v="1282868176"/>
    <b v="0"/>
    <n v="38"/>
    <b v="1"/>
    <s v="music/indie rock"/>
    <n v="100.00360000000002"/>
    <n v="131.58368421052631"/>
    <x v="3"/>
    <s v="indie rock"/>
  </r>
  <r>
    <x v="3"/>
    <x v="1"/>
    <s v="GBP"/>
    <n v="1459414016"/>
    <n v="1456480016"/>
    <b v="1"/>
    <n v="122"/>
    <b v="1"/>
    <s v="music/electronic music"/>
    <n v="100.00828571428571"/>
    <n v="57.381803278688523"/>
    <x v="3"/>
    <s v="electronic music"/>
  </r>
  <r>
    <x v="3"/>
    <x v="0"/>
    <s v="USD"/>
    <n v="1448074800"/>
    <n v="1444874768"/>
    <b v="0"/>
    <n v="64"/>
    <b v="1"/>
    <s v="theater/plays"/>
    <n v="100.01100000000001"/>
    <n v="93.760312499999998"/>
    <x v="8"/>
    <s v="plays"/>
  </r>
  <r>
    <x v="3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x v="3"/>
    <x v="0"/>
    <s v="USD"/>
    <n v="1429976994"/>
    <n v="1424796594"/>
    <b v="0"/>
    <n v="19"/>
    <b v="1"/>
    <s v="theater/plays"/>
    <n v="100.01249999999999"/>
    <n v="421.10526315789474"/>
    <x v="8"/>
    <s v="plays"/>
  </r>
  <r>
    <x v="3"/>
    <x v="1"/>
    <s v="GBP"/>
    <n v="1462037777"/>
    <n v="1459445777"/>
    <b v="0"/>
    <n v="37"/>
    <b v="1"/>
    <s v="theater/plays"/>
    <n v="100.01333333333334"/>
    <n v="40.545945945945945"/>
    <x v="8"/>
    <s v="plays"/>
  </r>
  <r>
    <x v="3"/>
    <x v="0"/>
    <s v="USD"/>
    <n v="1335542446"/>
    <n v="1332950446"/>
    <b v="0"/>
    <n v="28"/>
    <b v="1"/>
    <s v="music/rock"/>
    <n v="100.02"/>
    <n v="178.60714285714286"/>
    <x v="3"/>
    <s v="rock"/>
  </r>
  <r>
    <x v="3"/>
    <x v="0"/>
    <s v="USD"/>
    <n v="1327723459"/>
    <n v="1322539459"/>
    <b v="0"/>
    <n v="30"/>
    <b v="1"/>
    <s v="music/rock"/>
    <n v="100.03299999999999"/>
    <n v="66.688666666666663"/>
    <x v="3"/>
    <s v="rock"/>
  </r>
  <r>
    <x v="3"/>
    <x v="0"/>
    <s v="USD"/>
    <n v="1399271911"/>
    <n v="1396334311"/>
    <b v="0"/>
    <n v="558"/>
    <b v="1"/>
    <s v="theater/plays"/>
    <n v="100.03599999999999"/>
    <n v="179.27598566308242"/>
    <x v="8"/>
    <s v="plays"/>
  </r>
  <r>
    <x v="3"/>
    <x v="0"/>
    <s v="USD"/>
    <n v="1478901600"/>
    <n v="1477077946"/>
    <b v="0"/>
    <n v="41"/>
    <b v="1"/>
    <s v="theater/plays"/>
    <n v="100.03999999999999"/>
    <n v="61"/>
    <x v="8"/>
    <s v="plays"/>
  </r>
  <r>
    <x v="3"/>
    <x v="4"/>
    <s v="EUR"/>
    <n v="1421319240"/>
    <n v="1418649019"/>
    <b v="0"/>
    <n v="55"/>
    <b v="1"/>
    <s v="publishing/nonfiction"/>
    <n v="100.04285714285714"/>
    <n v="127.32727272727273"/>
    <x v="2"/>
    <s v="nonfiction"/>
  </r>
  <r>
    <x v="3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x v="3"/>
    <x v="1"/>
    <s v="GBP"/>
    <n v="1436625000"/>
    <n v="1433934371"/>
    <b v="1"/>
    <n v="35"/>
    <b v="1"/>
    <s v="theater/plays"/>
    <n v="100.05"/>
    <n v="57.171428571428571"/>
    <x v="8"/>
    <s v="plays"/>
  </r>
  <r>
    <x v="3"/>
    <x v="0"/>
    <s v="USD"/>
    <n v="1463520479"/>
    <n v="1458336479"/>
    <b v="0"/>
    <n v="49"/>
    <b v="1"/>
    <s v="theater/plays"/>
    <n v="100.05"/>
    <n v="81.673469387755105"/>
    <x v="8"/>
    <s v="plays"/>
  </r>
  <r>
    <x v="3"/>
    <x v="0"/>
    <s v="USD"/>
    <n v="1338083997"/>
    <n v="1335491997"/>
    <b v="0"/>
    <n v="38"/>
    <b v="1"/>
    <s v="music/indie rock"/>
    <n v="100.05066666666667"/>
    <n v="39.493684210526318"/>
    <x v="3"/>
    <s v="indie rock"/>
  </r>
  <r>
    <x v="3"/>
    <x v="1"/>
    <s v="GBP"/>
    <n v="1413792034"/>
    <n v="1411200034"/>
    <b v="0"/>
    <n v="73"/>
    <b v="1"/>
    <s v="theater/plays"/>
    <n v="100.05999999999999"/>
    <n v="68.534246575342465"/>
    <x v="8"/>
    <s v="plays"/>
  </r>
  <r>
    <x v="3"/>
    <x v="0"/>
    <s v="USD"/>
    <n v="1389146880"/>
    <n v="1387403967"/>
    <b v="0"/>
    <n v="40"/>
    <b v="1"/>
    <s v="music/rock"/>
    <n v="100.06666666666666"/>
    <n v="75.05"/>
    <x v="3"/>
    <s v="rock"/>
  </r>
  <r>
    <x v="3"/>
    <x v="0"/>
    <s v="USD"/>
    <n v="1378439940"/>
    <n v="1376003254"/>
    <b v="0"/>
    <n v="14"/>
    <b v="1"/>
    <s v="music/rock"/>
    <n v="100.06666666666666"/>
    <n v="107.21428571428571"/>
    <x v="3"/>
    <s v="rock"/>
  </r>
  <r>
    <x v="3"/>
    <x v="1"/>
    <s v="GBP"/>
    <n v="1438037940"/>
    <n v="1436380256"/>
    <b v="0"/>
    <n v="44"/>
    <b v="1"/>
    <s v="theater/plays"/>
    <n v="100.07272727272726"/>
    <n v="125.09090909090909"/>
    <x v="8"/>
    <s v="plays"/>
  </r>
  <r>
    <x v="3"/>
    <x v="0"/>
    <s v="USD"/>
    <n v="1406509200"/>
    <n v="1404769538"/>
    <b v="0"/>
    <n v="26"/>
    <b v="1"/>
    <s v="music/rock"/>
    <n v="100.07692307692308"/>
    <n v="50.03846153846154"/>
    <x v="3"/>
    <s v="rock"/>
  </r>
  <r>
    <x v="3"/>
    <x v="0"/>
    <s v="USD"/>
    <n v="1444169825"/>
    <n v="1441577825"/>
    <b v="0"/>
    <n v="31"/>
    <b v="1"/>
    <s v="theater/plays"/>
    <n v="100.07692307692308"/>
    <n v="209.83870967741936"/>
    <x v="8"/>
    <s v="plays"/>
  </r>
  <r>
    <x v="3"/>
    <x v="0"/>
    <s v="USD"/>
    <n v="1407506040"/>
    <n v="1404680075"/>
    <b v="0"/>
    <n v="125"/>
    <b v="1"/>
    <s v="theater/plays"/>
    <n v="100.08673425918037"/>
    <n v="93.977440000000001"/>
    <x v="8"/>
    <s v="plays"/>
  </r>
  <r>
    <x v="3"/>
    <x v="0"/>
    <s v="USD"/>
    <n v="1411874580"/>
    <n v="1409030371"/>
    <b v="0"/>
    <n v="21"/>
    <b v="1"/>
    <s v="theater/plays"/>
    <n v="100.099"/>
    <n v="47.666190476190479"/>
    <x v="8"/>
    <s v="plays"/>
  </r>
  <r>
    <x v="3"/>
    <x v="0"/>
    <s v="USD"/>
    <n v="1340733600"/>
    <n v="1339098689"/>
    <b v="0"/>
    <n v="25"/>
    <b v="1"/>
    <s v="music/rock"/>
    <n v="100.1"/>
    <n v="40.04"/>
    <x v="3"/>
    <s v="rock"/>
  </r>
  <r>
    <x v="3"/>
    <x v="0"/>
    <s v="USD"/>
    <n v="1312224383"/>
    <n v="1308336383"/>
    <b v="0"/>
    <n v="25"/>
    <b v="1"/>
    <s v="music/indie rock"/>
    <n v="100.1"/>
    <n v="40.04"/>
    <x v="3"/>
    <s v="indie rock"/>
  </r>
  <r>
    <x v="3"/>
    <x v="1"/>
    <s v="GBP"/>
    <n v="1425682174"/>
    <n v="1423090174"/>
    <b v="0"/>
    <n v="21"/>
    <b v="1"/>
    <s v="music/classical music"/>
    <n v="100.1"/>
    <n v="143"/>
    <x v="3"/>
    <s v="classical music"/>
  </r>
  <r>
    <x v="3"/>
    <x v="0"/>
    <s v="USD"/>
    <n v="1427063747"/>
    <n v="1424043347"/>
    <b v="1"/>
    <n v="119"/>
    <b v="1"/>
    <s v="theater/plays"/>
    <n v="100.11000000000001"/>
    <n v="168.25210084033614"/>
    <x v="8"/>
    <s v="plays"/>
  </r>
  <r>
    <x v="3"/>
    <x v="1"/>
    <s v="GBP"/>
    <n v="1437934759"/>
    <n v="1434478759"/>
    <b v="1"/>
    <n v="47"/>
    <b v="1"/>
    <s v="theater/plays"/>
    <n v="100.11666666666667"/>
    <n v="127.80851063829788"/>
    <x v="8"/>
    <s v="plays"/>
  </r>
  <r>
    <x v="3"/>
    <x v="0"/>
    <s v="USD"/>
    <n v="1465192867"/>
    <n v="1463032867"/>
    <b v="0"/>
    <n v="38"/>
    <b v="1"/>
    <s v="music/rock"/>
    <n v="100.12"/>
    <n v="65.868421052631575"/>
    <x v="3"/>
    <s v="rock"/>
  </r>
  <r>
    <x v="3"/>
    <x v="1"/>
    <s v="GBP"/>
    <n v="1441393210"/>
    <n v="1438801210"/>
    <b v="0"/>
    <n v="57"/>
    <b v="1"/>
    <s v="games/tabletop games"/>
    <n v="100.12"/>
    <n v="43.912280701754383"/>
    <x v="5"/>
    <s v="tabletop games"/>
  </r>
  <r>
    <x v="3"/>
    <x v="0"/>
    <s v="USD"/>
    <n v="1417057200"/>
    <n v="1414599886"/>
    <b v="0"/>
    <n v="113"/>
    <b v="1"/>
    <s v="theater/plays"/>
    <n v="100.125"/>
    <n v="70.884955752212392"/>
    <x v="8"/>
    <s v="plays"/>
  </r>
  <r>
    <x v="3"/>
    <x v="0"/>
    <s v="USD"/>
    <n v="1421009610"/>
    <n v="1419281610"/>
    <b v="0"/>
    <n v="33"/>
    <b v="1"/>
    <s v="theater/plays"/>
    <n v="100.125"/>
    <n v="121.36363636363636"/>
    <x v="8"/>
    <s v="plays"/>
  </r>
  <r>
    <x v="3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x v="3"/>
    <x v="0"/>
    <s v="USD"/>
    <n v="1317438000"/>
    <n v="1314989557"/>
    <b v="0"/>
    <n v="28"/>
    <b v="1"/>
    <s v="music/rock"/>
    <n v="100.149"/>
    <n v="35.767499999999998"/>
    <x v="3"/>
    <s v="rock"/>
  </r>
  <r>
    <x v="3"/>
    <x v="0"/>
    <s v="USD"/>
    <n v="1409500078"/>
    <n v="1406908078"/>
    <b v="0"/>
    <n v="43"/>
    <b v="1"/>
    <s v="theater/plays"/>
    <n v="100.15624999999999"/>
    <n v="74.534883720930239"/>
    <x v="8"/>
    <s v="plays"/>
  </r>
  <r>
    <x v="3"/>
    <x v="0"/>
    <s v="USD"/>
    <n v="1399672800"/>
    <n v="1396906530"/>
    <b v="0"/>
    <n v="48"/>
    <b v="1"/>
    <s v="music/rock"/>
    <n v="100.16000000000001"/>
    <n v="417.33333333333331"/>
    <x v="3"/>
    <s v="rock"/>
  </r>
  <r>
    <x v="3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x v="3"/>
    <x v="0"/>
    <s v="USD"/>
    <n v="1318633200"/>
    <n v="1314947317"/>
    <b v="0"/>
    <n v="32"/>
    <b v="1"/>
    <s v="music/rock"/>
    <n v="100.16666666666667"/>
    <n v="46.953125"/>
    <x v="3"/>
    <s v="rock"/>
  </r>
  <r>
    <x v="3"/>
    <x v="0"/>
    <s v="USD"/>
    <n v="1442167912"/>
    <n v="1436983912"/>
    <b v="0"/>
    <n v="25"/>
    <b v="1"/>
    <s v="film &amp; video/television"/>
    <n v="100.2"/>
    <n v="80.16"/>
    <x v="0"/>
    <s v="television"/>
  </r>
  <r>
    <x v="3"/>
    <x v="1"/>
    <s v="GBP"/>
    <n v="1463394365"/>
    <n v="1461320765"/>
    <b v="0"/>
    <n v="17"/>
    <b v="1"/>
    <s v="theater/plays"/>
    <n v="100.2"/>
    <n v="117.88235294117646"/>
    <x v="8"/>
    <s v="plays"/>
  </r>
  <r>
    <x v="3"/>
    <x v="0"/>
    <s v="USD"/>
    <n v="1472676371"/>
    <n v="1470948371"/>
    <b v="0"/>
    <n v="8"/>
    <b v="1"/>
    <s v="theater/plays"/>
    <n v="100.2"/>
    <n v="62.625"/>
    <x v="8"/>
    <s v="plays"/>
  </r>
  <r>
    <x v="3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x v="3"/>
    <x v="0"/>
    <s v="USD"/>
    <n v="1440274735"/>
    <n v="1437682735"/>
    <b v="0"/>
    <n v="69"/>
    <b v="1"/>
    <s v="theater/plays"/>
    <n v="100.24444444444444"/>
    <n v="65.376811594202906"/>
    <x v="8"/>
    <s v="plays"/>
  </r>
  <r>
    <x v="3"/>
    <x v="0"/>
    <s v="USD"/>
    <n v="1403846055"/>
    <n v="1401254055"/>
    <b v="0"/>
    <n v="25"/>
    <b v="1"/>
    <s v="theater/plays"/>
    <n v="100.245"/>
    <n v="200.49"/>
    <x v="8"/>
    <s v="plays"/>
  </r>
  <r>
    <x v="3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x v="3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x v="3"/>
    <x v="0"/>
    <s v="USD"/>
    <n v="1407701966"/>
    <n v="1405109966"/>
    <b v="0"/>
    <n v="44"/>
    <b v="1"/>
    <s v="publishing/nonfiction"/>
    <n v="100.25"/>
    <n v="45.56818181818182"/>
    <x v="2"/>
    <s v="nonfiction"/>
  </r>
  <r>
    <x v="3"/>
    <x v="0"/>
    <s v="USD"/>
    <n v="1422913152"/>
    <n v="1417729152"/>
    <b v="0"/>
    <n v="59"/>
    <b v="1"/>
    <s v="music/classical music"/>
    <n v="100.25"/>
    <n v="169.91525423728814"/>
    <x v="3"/>
    <s v="classical music"/>
  </r>
  <r>
    <x v="3"/>
    <x v="1"/>
    <s v="GBP"/>
    <n v="1437235200"/>
    <n v="1435177840"/>
    <b v="0"/>
    <n v="30"/>
    <b v="1"/>
    <s v="theater/plays"/>
    <n v="100.25"/>
    <n v="66.833333333333329"/>
    <x v="8"/>
    <s v="plays"/>
  </r>
  <r>
    <x v="3"/>
    <x v="0"/>
    <s v="USD"/>
    <n v="1428552000"/>
    <n v="1426199843"/>
    <b v="0"/>
    <n v="14"/>
    <b v="1"/>
    <s v="theater/musical"/>
    <n v="100.25"/>
    <n v="143.21428571428572"/>
    <x v="8"/>
    <s v="musical"/>
  </r>
  <r>
    <x v="3"/>
    <x v="0"/>
    <s v="USD"/>
    <n v="1402974000"/>
    <n v="1400290255"/>
    <b v="0"/>
    <n v="71"/>
    <b v="1"/>
    <s v="theater/plays"/>
    <n v="100.26315789473684"/>
    <n v="134.1549295774648"/>
    <x v="8"/>
    <s v="plays"/>
  </r>
  <r>
    <x v="3"/>
    <x v="1"/>
    <s v="GBP"/>
    <n v="1466463600"/>
    <n v="1463337315"/>
    <b v="0"/>
    <n v="207"/>
    <b v="1"/>
    <s v="theater/plays"/>
    <n v="100.26489999999998"/>
    <n v="48.437149758454105"/>
    <x v="8"/>
    <s v="plays"/>
  </r>
  <r>
    <x v="3"/>
    <x v="0"/>
    <s v="USD"/>
    <n v="1426523752"/>
    <n v="1423935352"/>
    <b v="0"/>
    <n v="92"/>
    <b v="1"/>
    <s v="music/rock"/>
    <n v="100.26666666666667"/>
    <n v="81.739130434782609"/>
    <x v="3"/>
    <s v="rock"/>
  </r>
  <r>
    <x v="3"/>
    <x v="1"/>
    <s v="GBP"/>
    <n v="1424692503"/>
    <n v="1422100503"/>
    <b v="0"/>
    <n v="108"/>
    <b v="1"/>
    <s v="theater/plays"/>
    <n v="100.27"/>
    <n v="92.842592592592595"/>
    <x v="8"/>
    <s v="plays"/>
  </r>
  <r>
    <x v="3"/>
    <x v="0"/>
    <s v="USD"/>
    <n v="1423456200"/>
    <n v="1421183271"/>
    <b v="1"/>
    <n v="12"/>
    <b v="1"/>
    <s v="theater/plays"/>
    <n v="100.27777777777777"/>
    <n v="150.41666666666666"/>
    <x v="8"/>
    <s v="plays"/>
  </r>
  <r>
    <x v="3"/>
    <x v="0"/>
    <s v="USD"/>
    <n v="1436587140"/>
    <n v="1434113406"/>
    <b v="0"/>
    <n v="10"/>
    <b v="1"/>
    <s v="theater/musical"/>
    <n v="100.28571428571429"/>
    <n v="35.1"/>
    <x v="8"/>
    <s v="musical"/>
  </r>
  <r>
    <x v="3"/>
    <x v="0"/>
    <s v="USD"/>
    <n v="1461988740"/>
    <n v="1459949080"/>
    <b v="0"/>
    <n v="79"/>
    <b v="1"/>
    <s v="theater/plays"/>
    <n v="100.2909090909091"/>
    <n v="69.822784810126578"/>
    <x v="8"/>
    <s v="plays"/>
  </r>
  <r>
    <x v="3"/>
    <x v="0"/>
    <s v="USD"/>
    <n v="1455998867"/>
    <n v="1453406867"/>
    <b v="0"/>
    <n v="22"/>
    <b v="1"/>
    <s v="theater/spaces"/>
    <n v="100.29999999999998"/>
    <n v="45.590909090909093"/>
    <x v="8"/>
    <s v="spaces"/>
  </r>
  <r>
    <x v="3"/>
    <x v="0"/>
    <s v="USD"/>
    <n v="1405511376"/>
    <n v="1401623376"/>
    <b v="0"/>
    <n v="91"/>
    <b v="1"/>
    <s v="theater/plays"/>
    <n v="100.31000000000002"/>
    <n v="110.23076923076923"/>
    <x v="8"/>
    <s v="plays"/>
  </r>
  <r>
    <x v="3"/>
    <x v="0"/>
    <s v="USD"/>
    <n v="1309825866"/>
    <n v="1306197066"/>
    <b v="0"/>
    <n v="75"/>
    <b v="1"/>
    <s v="music/indie rock"/>
    <n v="100.3125"/>
    <n v="42.8"/>
    <x v="3"/>
    <s v="indie rock"/>
  </r>
  <r>
    <x v="3"/>
    <x v="1"/>
    <s v="GBP"/>
    <n v="1407106800"/>
    <n v="1404749446"/>
    <b v="0"/>
    <n v="63"/>
    <b v="1"/>
    <s v="theater/plays"/>
    <n v="100.32000000000001"/>
    <n v="79.61904761904762"/>
    <x v="8"/>
    <s v="plays"/>
  </r>
  <r>
    <x v="3"/>
    <x v="0"/>
    <s v="USD"/>
    <n v="1340914571"/>
    <n v="1338322571"/>
    <b v="0"/>
    <n v="80"/>
    <b v="1"/>
    <s v="music/classical music"/>
    <n v="100.325"/>
    <n v="100.325"/>
    <x v="3"/>
    <s v="classical music"/>
  </r>
  <r>
    <x v="3"/>
    <x v="0"/>
    <s v="USD"/>
    <n v="1350505059"/>
    <n v="1347913059"/>
    <b v="0"/>
    <n v="8"/>
    <b v="1"/>
    <s v="music/rock"/>
    <n v="100.33333333333334"/>
    <n v="37.625"/>
    <x v="3"/>
    <s v="rock"/>
  </r>
  <r>
    <x v="3"/>
    <x v="0"/>
    <s v="USD"/>
    <n v="1331174635"/>
    <n v="1328582635"/>
    <b v="0"/>
    <n v="32"/>
    <b v="1"/>
    <s v="music/indie rock"/>
    <n v="100.33333333333334"/>
    <n v="188.125"/>
    <x v="3"/>
    <s v="indie rock"/>
  </r>
  <r>
    <x v="3"/>
    <x v="1"/>
    <s v="GBP"/>
    <n v="1433422793"/>
    <n v="1430830793"/>
    <b v="0"/>
    <n v="39"/>
    <b v="1"/>
    <s v="theater/plays"/>
    <n v="100.33333333333334"/>
    <n v="38.589743589743591"/>
    <x v="8"/>
    <s v="plays"/>
  </r>
  <r>
    <x v="3"/>
    <x v="0"/>
    <s v="USD"/>
    <n v="1355437052"/>
    <n v="1352845052"/>
    <b v="0"/>
    <n v="48"/>
    <b v="1"/>
    <s v="music/pop"/>
    <n v="100.33493333333334"/>
    <n v="156.77333333333334"/>
    <x v="3"/>
    <s v="pop"/>
  </r>
  <r>
    <x v="3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x v="3"/>
    <x v="0"/>
    <s v="USD"/>
    <n v="1450018912"/>
    <n v="1447426912"/>
    <b v="0"/>
    <n v="140"/>
    <b v="1"/>
    <s v="publishing/nonfiction"/>
    <n v="100.35000000000001"/>
    <n v="143.35714285714286"/>
    <x v="2"/>
    <s v="nonfiction"/>
  </r>
  <r>
    <x v="3"/>
    <x v="0"/>
    <s v="USD"/>
    <n v="1401253140"/>
    <n v="1398873969"/>
    <b v="0"/>
    <n v="38"/>
    <b v="1"/>
    <s v="music/indie rock"/>
    <n v="100.35000000000001"/>
    <n v="52.815789473684212"/>
    <x v="3"/>
    <s v="indie rock"/>
  </r>
  <r>
    <x v="3"/>
    <x v="0"/>
    <s v="USD"/>
    <n v="1441857540"/>
    <n v="1438617471"/>
    <b v="1"/>
    <n v="134"/>
    <b v="1"/>
    <s v="theater/plays"/>
    <n v="100.35142857142858"/>
    <n v="262.11194029850748"/>
    <x v="8"/>
    <s v="plays"/>
  </r>
  <r>
    <x v="3"/>
    <x v="0"/>
    <s v="USD"/>
    <n v="1472020881"/>
    <n v="1469428881"/>
    <b v="1"/>
    <n v="218"/>
    <b v="1"/>
    <s v="theater/spaces"/>
    <n v="100.352"/>
    <n v="115.08256880733946"/>
    <x v="8"/>
    <s v="spaces"/>
  </r>
  <r>
    <x v="3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x v="3"/>
    <x v="1"/>
    <s v="GBP"/>
    <n v="1443826800"/>
    <n v="1441606869"/>
    <b v="0"/>
    <n v="97"/>
    <b v="1"/>
    <s v="theater/plays"/>
    <n v="100.37894736842105"/>
    <n v="98.30927835051547"/>
    <x v="8"/>
    <s v="plays"/>
  </r>
  <r>
    <x v="3"/>
    <x v="0"/>
    <s v="USD"/>
    <n v="1412492445"/>
    <n v="1409900445"/>
    <b v="0"/>
    <n v="73"/>
    <b v="1"/>
    <s v="theater/plays"/>
    <n v="100.38249999999999"/>
    <n v="550.04109589041093"/>
    <x v="8"/>
    <s v="plays"/>
  </r>
  <r>
    <x v="3"/>
    <x v="1"/>
    <s v="GBP"/>
    <n v="1485991860"/>
    <n v="1483124208"/>
    <b v="0"/>
    <n v="115"/>
    <b v="1"/>
    <s v="theater/plays"/>
    <n v="100.39275000000001"/>
    <n v="34.91921739130435"/>
    <x v="8"/>
    <s v="plays"/>
  </r>
  <r>
    <x v="3"/>
    <x v="0"/>
    <s v="USD"/>
    <n v="1310454499"/>
    <n v="1307862499"/>
    <b v="0"/>
    <n v="16"/>
    <b v="1"/>
    <s v="film &amp; video/shorts"/>
    <n v="100.4"/>
    <n v="31.375"/>
    <x v="0"/>
    <s v="shorts"/>
  </r>
  <r>
    <x v="3"/>
    <x v="0"/>
    <s v="USD"/>
    <n v="1439611140"/>
    <n v="1437668354"/>
    <b v="0"/>
    <n v="61"/>
    <b v="1"/>
    <s v="music/classical music"/>
    <n v="100.4"/>
    <n v="74.06557377049181"/>
    <x v="3"/>
    <s v="classical music"/>
  </r>
  <r>
    <x v="3"/>
    <x v="0"/>
    <s v="USD"/>
    <n v="1410379774"/>
    <n v="1407787774"/>
    <b v="1"/>
    <n v="34"/>
    <b v="1"/>
    <s v="theater/plays"/>
    <n v="100.4"/>
    <n v="103.35294117647059"/>
    <x v="8"/>
    <s v="plays"/>
  </r>
  <r>
    <x v="3"/>
    <x v="0"/>
    <s v="USD"/>
    <n v="1428780159"/>
    <n v="1426188159"/>
    <b v="0"/>
    <n v="8"/>
    <b v="1"/>
    <s v="theater/plays"/>
    <n v="100.4"/>
    <n v="31.375"/>
    <x v="8"/>
    <s v="plays"/>
  </r>
  <r>
    <x v="3"/>
    <x v="0"/>
    <s v="USD"/>
    <n v="1409266414"/>
    <n v="1405378414"/>
    <b v="0"/>
    <n v="85"/>
    <b v="1"/>
    <s v="theater/plays"/>
    <n v="100.41"/>
    <n v="118.12941176470588"/>
    <x v="8"/>
    <s v="plays"/>
  </r>
  <r>
    <x v="3"/>
    <x v="0"/>
    <s v="USD"/>
    <n v="1472270340"/>
    <n v="1470348775"/>
    <b v="0"/>
    <n v="67"/>
    <b v="1"/>
    <s v="photography/photobooks"/>
    <n v="100.41666666666667"/>
    <n v="89.925373134328353"/>
    <x v="7"/>
    <s v="photobooks"/>
  </r>
  <r>
    <x v="3"/>
    <x v="0"/>
    <s v="USD"/>
    <n v="1351495284"/>
    <n v="1349335284"/>
    <b v="0"/>
    <n v="99"/>
    <b v="1"/>
    <s v="music/rock"/>
    <n v="100.43200000000002"/>
    <n v="126.8080808080808"/>
    <x v="3"/>
    <s v="rock"/>
  </r>
  <r>
    <x v="3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x v="3"/>
    <x v="0"/>
    <s v="USD"/>
    <n v="1383861483"/>
    <n v="1381265883"/>
    <b v="0"/>
    <n v="60"/>
    <b v="1"/>
    <s v="music/rock"/>
    <n v="100.44440000000002"/>
    <n v="41.851833333333339"/>
    <x v="3"/>
    <s v="rock"/>
  </r>
  <r>
    <x v="3"/>
    <x v="0"/>
    <s v="USD"/>
    <n v="1470801600"/>
    <n v="1468122163"/>
    <b v="0"/>
    <n v="61"/>
    <b v="1"/>
    <s v="theater/plays"/>
    <n v="100.44999999999999"/>
    <n v="65.868852459016395"/>
    <x v="8"/>
    <s v="plays"/>
  </r>
  <r>
    <x v="3"/>
    <x v="0"/>
    <s v="USD"/>
    <n v="1423555140"/>
    <n v="1421105608"/>
    <b v="0"/>
    <n v="28"/>
    <b v="1"/>
    <s v="theater/musical"/>
    <n v="100.44999999999999"/>
    <n v="215.25"/>
    <x v="8"/>
    <s v="musical"/>
  </r>
  <r>
    <x v="3"/>
    <x v="0"/>
    <s v="USD"/>
    <n v="1437067476"/>
    <n v="1434475476"/>
    <b v="1"/>
    <n v="49"/>
    <b v="1"/>
    <s v="theater/plays"/>
    <n v="100.45454545454547"/>
    <n v="67.65306122448979"/>
    <x v="8"/>
    <s v="plays"/>
  </r>
  <r>
    <x v="3"/>
    <x v="1"/>
    <s v="GBP"/>
    <n v="1408289724"/>
    <n v="1403105724"/>
    <b v="0"/>
    <n v="20"/>
    <b v="1"/>
    <s v="theater/plays"/>
    <n v="100.45454545454547"/>
    <n v="110.5"/>
    <x v="8"/>
    <s v="plays"/>
  </r>
  <r>
    <x v="3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x v="3"/>
    <x v="0"/>
    <s v="USD"/>
    <n v="1480613650"/>
    <n v="1478018050"/>
    <b v="0"/>
    <n v="28"/>
    <b v="1"/>
    <s v="technology/wearables"/>
    <n v="100.46666666666665"/>
    <n v="107.64285714285714"/>
    <x v="1"/>
    <s v="wearables"/>
  </r>
  <r>
    <x v="3"/>
    <x v="0"/>
    <s v="USD"/>
    <n v="1389474145"/>
    <n v="1386882145"/>
    <b v="1"/>
    <n v="50"/>
    <b v="1"/>
    <s v="music/rock"/>
    <n v="100.47368421052632"/>
    <n v="190.9"/>
    <x v="3"/>
    <s v="rock"/>
  </r>
  <r>
    <x v="3"/>
    <x v="0"/>
    <s v="USD"/>
    <n v="1420734696"/>
    <n v="1418142696"/>
    <b v="0"/>
    <n v="41"/>
    <b v="1"/>
    <s v="theater/plays"/>
    <n v="100.47999999999999"/>
    <n v="122.53658536585365"/>
    <x v="8"/>
    <s v="plays"/>
  </r>
  <r>
    <x v="3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x v="3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x v="3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x v="3"/>
    <x v="0"/>
    <s v="USD"/>
    <n v="1306994340"/>
    <n v="1303706001"/>
    <b v="0"/>
    <n v="32"/>
    <b v="1"/>
    <s v="music/rock"/>
    <n v="100.49999999999999"/>
    <n v="62.8125"/>
    <x v="3"/>
    <s v="rock"/>
  </r>
  <r>
    <x v="3"/>
    <x v="0"/>
    <s v="USD"/>
    <n v="1457071397"/>
    <n v="1451887397"/>
    <b v="0"/>
    <n v="27"/>
    <b v="1"/>
    <s v="theater/spaces"/>
    <n v="100.49999999999999"/>
    <n v="37.222222222222221"/>
    <x v="8"/>
    <s v="spaces"/>
  </r>
  <r>
    <x v="3"/>
    <x v="1"/>
    <s v="GBP"/>
    <n v="1444060800"/>
    <n v="1440082649"/>
    <b v="0"/>
    <n v="17"/>
    <b v="1"/>
    <s v="theater/plays"/>
    <n v="100.49999999999999"/>
    <n v="59.117647058823529"/>
    <x v="8"/>
    <s v="plays"/>
  </r>
  <r>
    <x v="3"/>
    <x v="1"/>
    <s v="GBP"/>
    <n v="1430348400"/>
    <n v="1428436410"/>
    <b v="0"/>
    <n v="11"/>
    <b v="1"/>
    <s v="theater/plays"/>
    <n v="100.49999999999999"/>
    <n v="18.272727272727273"/>
    <x v="8"/>
    <s v="plays"/>
  </r>
  <r>
    <x v="3"/>
    <x v="1"/>
    <s v="GBP"/>
    <n v="1438764207"/>
    <n v="1436172207"/>
    <b v="0"/>
    <n v="33"/>
    <b v="1"/>
    <s v="theater/plays"/>
    <n v="100.49999999999999"/>
    <n v="60.909090909090907"/>
    <x v="8"/>
    <s v="plays"/>
  </r>
  <r>
    <x v="3"/>
    <x v="0"/>
    <s v="USD"/>
    <n v="1418430311"/>
    <n v="1415838311"/>
    <b v="0"/>
    <n v="105"/>
    <b v="1"/>
    <s v="technology/wearables"/>
    <n v="100.52799999999999"/>
    <n v="239.35238095238094"/>
    <x v="1"/>
    <s v="wearables"/>
  </r>
  <r>
    <x v="3"/>
    <x v="0"/>
    <s v="USD"/>
    <n v="1404312846"/>
    <n v="1402584846"/>
    <b v="0"/>
    <n v="15"/>
    <b v="1"/>
    <s v="theater/plays"/>
    <n v="100.55555555555556"/>
    <n v="60.333333333333336"/>
    <x v="8"/>
    <s v="plays"/>
  </r>
  <r>
    <x v="3"/>
    <x v="0"/>
    <s v="USD"/>
    <n v="1440339295"/>
    <n v="1437747295"/>
    <b v="0"/>
    <n v="21"/>
    <b v="1"/>
    <s v="technology/wearables"/>
    <n v="100.56666666666668"/>
    <n v="143.66666666666666"/>
    <x v="1"/>
    <s v="wearables"/>
  </r>
  <r>
    <x v="3"/>
    <x v="1"/>
    <s v="GBP"/>
    <n v="1487286000"/>
    <n v="1484843948"/>
    <b v="0"/>
    <n v="34"/>
    <b v="1"/>
    <s v="theater/plays"/>
    <n v="100.56666666666668"/>
    <n v="88.735294117647058"/>
    <x v="8"/>
    <s v="plays"/>
  </r>
  <r>
    <x v="3"/>
    <x v="0"/>
    <s v="USD"/>
    <n v="1439583533"/>
    <n v="1434399533"/>
    <b v="0"/>
    <n v="30"/>
    <b v="1"/>
    <s v="theater/spaces"/>
    <n v="100.57142857142858"/>
    <n v="234.66666666666666"/>
    <x v="8"/>
    <s v="spaces"/>
  </r>
  <r>
    <x v="3"/>
    <x v="0"/>
    <s v="USD"/>
    <n v="1400862355"/>
    <n v="1396974355"/>
    <b v="0"/>
    <n v="81"/>
    <b v="1"/>
    <s v="music/pop"/>
    <n v="100.58763157894737"/>
    <n v="47.189259259259259"/>
    <x v="3"/>
    <s v="pop"/>
  </r>
  <r>
    <x v="3"/>
    <x v="0"/>
    <s v="USD"/>
    <n v="1331697540"/>
    <n v="1328749249"/>
    <b v="0"/>
    <n v="19"/>
    <b v="1"/>
    <s v="music/rock"/>
    <n v="100.6"/>
    <n v="52.94736842105263"/>
    <x v="3"/>
    <s v="rock"/>
  </r>
  <r>
    <x v="3"/>
    <x v="0"/>
    <s v="USD"/>
    <n v="1482962433"/>
    <n v="1480370433"/>
    <b v="0"/>
    <n v="110"/>
    <b v="1"/>
    <s v="theater/plays"/>
    <n v="100.6"/>
    <n v="182.90909090909091"/>
    <x v="8"/>
    <s v="plays"/>
  </r>
  <r>
    <x v="3"/>
    <x v="0"/>
    <s v="USD"/>
    <n v="1454431080"/>
    <n v="1451839080"/>
    <b v="0"/>
    <n v="30"/>
    <b v="1"/>
    <s v="theater/plays"/>
    <n v="100.60606060606061"/>
    <n v="55.333333333333336"/>
    <x v="8"/>
    <s v="plays"/>
  </r>
  <r>
    <x v="3"/>
    <x v="0"/>
    <s v="USD"/>
    <n v="1327133580"/>
    <n v="1321978335"/>
    <b v="0"/>
    <n v="154"/>
    <b v="1"/>
    <s v="music/rock"/>
    <n v="100.60706666666665"/>
    <n v="97.993896103896105"/>
    <x v="3"/>
    <s v="rock"/>
  </r>
  <r>
    <x v="3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x v="3"/>
    <x v="0"/>
    <s v="USD"/>
    <n v="1258955940"/>
    <n v="1255730520"/>
    <b v="1"/>
    <n v="23"/>
    <b v="1"/>
    <s v="technology/hardware"/>
    <n v="100.63375000000001"/>
    <n v="35.003043478260871"/>
    <x v="1"/>
    <s v="hardware"/>
  </r>
  <r>
    <x v="3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x v="3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x v="3"/>
    <x v="1"/>
    <s v="GBP"/>
    <n v="1467681107"/>
    <n v="1465866707"/>
    <b v="0"/>
    <n v="20"/>
    <b v="1"/>
    <s v="theater/plays"/>
    <n v="100.64400000000001"/>
    <n v="25.161000000000001"/>
    <x v="8"/>
    <s v="plays"/>
  </r>
  <r>
    <x v="3"/>
    <x v="0"/>
    <s v="USD"/>
    <n v="1476381627"/>
    <n v="1473789627"/>
    <b v="0"/>
    <n v="69"/>
    <b v="1"/>
    <s v="theater/plays"/>
    <n v="100.64999999999999"/>
    <n v="145.86956521739131"/>
    <x v="8"/>
    <s v="plays"/>
  </r>
  <r>
    <x v="3"/>
    <x v="0"/>
    <s v="USD"/>
    <n v="1299138561"/>
    <n v="1294818561"/>
    <b v="0"/>
    <n v="96"/>
    <b v="1"/>
    <s v="music/rock"/>
    <n v="100.66250000000001"/>
    <n v="83.885416666666671"/>
    <x v="3"/>
    <s v="rock"/>
  </r>
  <r>
    <x v="3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x v="3"/>
    <x v="0"/>
    <s v="USD"/>
    <n v="1385297393"/>
    <n v="1382701793"/>
    <b v="0"/>
    <n v="70"/>
    <b v="1"/>
    <s v="music/pop"/>
    <n v="100.66666666666666"/>
    <n v="64.714285714285708"/>
    <x v="3"/>
    <s v="pop"/>
  </r>
  <r>
    <x v="3"/>
    <x v="1"/>
    <s v="GBP"/>
    <n v="1441995595"/>
    <n v="1439835595"/>
    <b v="0"/>
    <n v="42"/>
    <b v="1"/>
    <s v="theater/plays"/>
    <n v="100.66666666666666"/>
    <n v="35.952380952380949"/>
    <x v="8"/>
    <s v="plays"/>
  </r>
  <r>
    <x v="3"/>
    <x v="0"/>
    <s v="USD"/>
    <n v="1404273540"/>
    <n v="1400272580"/>
    <b v="0"/>
    <n v="20"/>
    <b v="1"/>
    <s v="theater/plays"/>
    <n v="100.66666666666666"/>
    <n v="75.5"/>
    <x v="8"/>
    <s v="plays"/>
  </r>
  <r>
    <x v="3"/>
    <x v="0"/>
    <s v="USD"/>
    <n v="1470056614"/>
    <n v="1467464614"/>
    <b v="0"/>
    <n v="77"/>
    <b v="1"/>
    <s v="music/pop"/>
    <n v="100.67349999999999"/>
    <n v="26.148961038961041"/>
    <x v="3"/>
    <s v="pop"/>
  </r>
  <r>
    <x v="3"/>
    <x v="0"/>
    <s v="USD"/>
    <n v="1426773920"/>
    <n v="1424185520"/>
    <b v="1"/>
    <n v="141"/>
    <b v="1"/>
    <s v="photography/photobooks"/>
    <n v="100.67894736842105"/>
    <n v="135.66666666666666"/>
    <x v="7"/>
    <s v="photobooks"/>
  </r>
  <r>
    <x v="3"/>
    <x v="0"/>
    <s v="USD"/>
    <n v="1312182000"/>
    <n v="1311380313"/>
    <b v="0"/>
    <n v="44"/>
    <b v="1"/>
    <s v="music/rock"/>
    <n v="100.69333333333334"/>
    <n v="137.30909090909091"/>
    <x v="3"/>
    <s v="rock"/>
  </r>
  <r>
    <x v="3"/>
    <x v="0"/>
    <s v="USD"/>
    <n v="1323838740"/>
    <n v="1321200332"/>
    <b v="0"/>
    <n v="35"/>
    <b v="1"/>
    <s v="music/indie rock"/>
    <n v="100.69999999999999"/>
    <n v="115.08571428571429"/>
    <x v="3"/>
    <s v="indie rock"/>
  </r>
  <r>
    <x v="3"/>
    <x v="0"/>
    <s v="USD"/>
    <n v="1293857940"/>
    <n v="1290281691"/>
    <b v="1"/>
    <n v="113"/>
    <b v="1"/>
    <s v="music/indie rock"/>
    <n v="100.70033333333335"/>
    <n v="53.469203539823013"/>
    <x v="3"/>
    <s v="indie rock"/>
  </r>
  <r>
    <x v="3"/>
    <x v="0"/>
    <s v="USD"/>
    <n v="1407360720"/>
    <n v="1404769819"/>
    <b v="0"/>
    <n v="196"/>
    <b v="1"/>
    <s v="theater/plays"/>
    <n v="100.71379999999999"/>
    <n v="25.692295918367346"/>
    <x v="8"/>
    <s v="plays"/>
  </r>
  <r>
    <x v="3"/>
    <x v="9"/>
    <s v="EUR"/>
    <n v="1437429600"/>
    <n v="1433747376"/>
    <b v="0"/>
    <n v="41"/>
    <b v="1"/>
    <s v="theater/spaces"/>
    <n v="100.71428571428571"/>
    <n v="103.17073170731707"/>
    <x v="8"/>
    <s v="spaces"/>
  </r>
  <r>
    <x v="3"/>
    <x v="1"/>
    <s v="GBP"/>
    <n v="1406825159"/>
    <n v="1404233159"/>
    <b v="0"/>
    <n v="21"/>
    <b v="1"/>
    <s v="theater/plays"/>
    <n v="100.71428571428571"/>
    <n v="33.571428571428569"/>
    <x v="8"/>
    <s v="plays"/>
  </r>
  <r>
    <x v="3"/>
    <x v="1"/>
    <s v="GBP"/>
    <n v="1403301660"/>
    <n v="1400694790"/>
    <b v="1"/>
    <n v="73"/>
    <b v="1"/>
    <s v="theater/spaces"/>
    <n v="100.7161125319693"/>
    <n v="53.945205479452056"/>
    <x v="8"/>
    <s v="spaces"/>
  </r>
  <r>
    <x v="3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x v="3"/>
    <x v="1"/>
    <s v="GBP"/>
    <n v="1470092340"/>
    <n v="1467973256"/>
    <b v="0"/>
    <n v="46"/>
    <b v="1"/>
    <s v="theater/plays"/>
    <n v="100.74285714285713"/>
    <n v="76.652173913043484"/>
    <x v="8"/>
    <s v="plays"/>
  </r>
  <r>
    <x v="3"/>
    <x v="0"/>
    <s v="USD"/>
    <n v="1303801140"/>
    <n v="1300916220"/>
    <b v="0"/>
    <n v="20"/>
    <b v="1"/>
    <s v="music/pop"/>
    <n v="100.75"/>
    <n v="100.75"/>
    <x v="3"/>
    <s v="pop"/>
  </r>
  <r>
    <x v="3"/>
    <x v="0"/>
    <s v="USD"/>
    <n v="1345086445"/>
    <n v="1342494445"/>
    <b v="0"/>
    <n v="22"/>
    <b v="1"/>
    <s v="music/indie rock"/>
    <n v="100.75"/>
    <n v="91.590909090909093"/>
    <x v="3"/>
    <s v="indie rock"/>
  </r>
  <r>
    <x v="3"/>
    <x v="1"/>
    <s v="GBP"/>
    <n v="1441547220"/>
    <n v="1439322412"/>
    <b v="0"/>
    <n v="21"/>
    <b v="1"/>
    <s v="theater/plays"/>
    <n v="100.75"/>
    <n v="95.952380952380949"/>
    <x v="8"/>
    <s v="plays"/>
  </r>
  <r>
    <x v="3"/>
    <x v="1"/>
    <s v="GBP"/>
    <n v="1431204449"/>
    <n v="1428526049"/>
    <b v="0"/>
    <n v="13"/>
    <b v="1"/>
    <s v="theater/plays"/>
    <n v="100.75"/>
    <n v="310"/>
    <x v="8"/>
    <s v="plays"/>
  </r>
  <r>
    <x v="3"/>
    <x v="0"/>
    <s v="USD"/>
    <n v="1476939300"/>
    <n v="1474273294"/>
    <b v="0"/>
    <n v="33"/>
    <b v="1"/>
    <s v="theater/plays"/>
    <n v="100.75"/>
    <n v="61.060606060606062"/>
    <x v="8"/>
    <s v="plays"/>
  </r>
  <r>
    <x v="3"/>
    <x v="0"/>
    <s v="USD"/>
    <n v="1443499140"/>
    <n v="1441452184"/>
    <b v="1"/>
    <n v="269"/>
    <b v="1"/>
    <s v="theater/plays"/>
    <n v="100.78754285714287"/>
    <n v="131.13620817843866"/>
    <x v="8"/>
    <s v="plays"/>
  </r>
  <r>
    <x v="3"/>
    <x v="0"/>
    <s v="USD"/>
    <n v="1483417020"/>
    <n v="1480480167"/>
    <b v="0"/>
    <n v="68"/>
    <b v="1"/>
    <s v="food/small batch"/>
    <n v="100.78823529411764"/>
    <n v="125.98529411764706"/>
    <x v="6"/>
    <s v="small batch"/>
  </r>
  <r>
    <x v="3"/>
    <x v="0"/>
    <s v="USD"/>
    <n v="1428178757"/>
    <n v="1425590357"/>
    <b v="1"/>
    <n v="200"/>
    <b v="1"/>
    <s v="theater/plays"/>
    <n v="100.79166666666666"/>
    <n v="60.475000000000001"/>
    <x v="8"/>
    <s v="plays"/>
  </r>
  <r>
    <x v="3"/>
    <x v="0"/>
    <s v="USD"/>
    <n v="1434675616"/>
    <n v="1432083616"/>
    <b v="0"/>
    <n v="71"/>
    <b v="1"/>
    <s v="theater/plays"/>
    <n v="100.8"/>
    <n v="35.492957746478872"/>
    <x v="8"/>
    <s v="plays"/>
  </r>
  <r>
    <x v="3"/>
    <x v="0"/>
    <s v="USD"/>
    <n v="1413383216"/>
    <n v="1410791216"/>
    <b v="0"/>
    <n v="40"/>
    <b v="1"/>
    <s v="theater/plays"/>
    <n v="100.8"/>
    <n v="63"/>
    <x v="8"/>
    <s v="plays"/>
  </r>
  <r>
    <x v="3"/>
    <x v="0"/>
    <s v="USD"/>
    <n v="1415230084"/>
    <n v="1413412084"/>
    <b v="0"/>
    <n v="44"/>
    <b v="1"/>
    <s v="theater/plays"/>
    <n v="100.8"/>
    <n v="114.54545454545455"/>
    <x v="8"/>
    <s v="plays"/>
  </r>
  <r>
    <x v="3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x v="3"/>
    <x v="0"/>
    <s v="USD"/>
    <n v="1341750569"/>
    <n v="1339158569"/>
    <b v="0"/>
    <n v="57"/>
    <b v="1"/>
    <s v="music/classical music"/>
    <n v="100.82"/>
    <n v="88.438596491228068"/>
    <x v="3"/>
    <s v="classical music"/>
  </r>
  <r>
    <x v="3"/>
    <x v="8"/>
    <s v="SEK"/>
    <n v="1432314209"/>
    <n v="1429722209"/>
    <b v="0"/>
    <n v="100"/>
    <b v="1"/>
    <s v="theater/plays"/>
    <n v="100.824"/>
    <n v="1008.24"/>
    <x v="8"/>
    <s v="plays"/>
  </r>
  <r>
    <x v="3"/>
    <x v="0"/>
    <s v="USD"/>
    <n v="1489352400"/>
    <n v="1486411204"/>
    <b v="1"/>
    <n v="59"/>
    <b v="1"/>
    <s v="theater/plays"/>
    <n v="100.84"/>
    <n v="256.37288135593218"/>
    <x v="8"/>
    <s v="plays"/>
  </r>
  <r>
    <x v="3"/>
    <x v="0"/>
    <s v="USD"/>
    <n v="1489207808"/>
    <n v="1486183808"/>
    <b v="0"/>
    <n v="130"/>
    <b v="1"/>
    <s v="food/small batch"/>
    <n v="100.84571428571429"/>
    <n v="271.50769230769231"/>
    <x v="6"/>
    <s v="small batch"/>
  </r>
  <r>
    <x v="3"/>
    <x v="0"/>
    <s v="USD"/>
    <n v="1444276740"/>
    <n v="1439392406"/>
    <b v="0"/>
    <n v="150"/>
    <b v="1"/>
    <s v="music/classical music"/>
    <n v="100.84615384615385"/>
    <n v="43.7"/>
    <x v="3"/>
    <s v="classical music"/>
  </r>
  <r>
    <x v="3"/>
    <x v="0"/>
    <s v="USD"/>
    <n v="1487347500"/>
    <n v="1484715366"/>
    <b v="0"/>
    <n v="158"/>
    <b v="1"/>
    <s v="theater/plays"/>
    <n v="100.85"/>
    <n v="63.829113924050631"/>
    <x v="8"/>
    <s v="plays"/>
  </r>
  <r>
    <x v="3"/>
    <x v="0"/>
    <s v="USD"/>
    <n v="1336528804"/>
    <n v="1331348404"/>
    <b v="0"/>
    <n v="48"/>
    <b v="1"/>
    <s v="music/rock"/>
    <n v="100.85533333333332"/>
    <n v="63.03458333333333"/>
    <x v="3"/>
    <s v="rock"/>
  </r>
  <r>
    <x v="3"/>
    <x v="0"/>
    <s v="USD"/>
    <n v="1405915140"/>
    <n v="1404140667"/>
    <b v="0"/>
    <n v="40"/>
    <b v="1"/>
    <s v="theater/plays"/>
    <n v="100.85714285714286"/>
    <n v="88.25"/>
    <x v="8"/>
    <s v="plays"/>
  </r>
  <r>
    <x v="3"/>
    <x v="6"/>
    <s v="EUR"/>
    <n v="1434197351"/>
    <n v="1431605351"/>
    <b v="0"/>
    <n v="62"/>
    <b v="1"/>
    <s v="photography/photobooks"/>
    <n v="100.86153846153847"/>
    <n v="211.48387096774192"/>
    <x v="7"/>
    <s v="photobooks"/>
  </r>
  <r>
    <x v="3"/>
    <x v="0"/>
    <s v="USD"/>
    <n v="1400875307"/>
    <n v="1398283307"/>
    <b v="0"/>
    <n v="56"/>
    <b v="1"/>
    <s v="theater/plays"/>
    <n v="100.875"/>
    <n v="72.053571428571431"/>
    <x v="8"/>
    <s v="plays"/>
  </r>
  <r>
    <x v="3"/>
    <x v="0"/>
    <s v="USD"/>
    <n v="1472338409"/>
    <n v="1468450409"/>
    <b v="0"/>
    <n v="62"/>
    <b v="1"/>
    <s v="theater/spaces"/>
    <n v="100.88"/>
    <n v="162.70967741935485"/>
    <x v="8"/>
    <s v="spaces"/>
  </r>
  <r>
    <x v="3"/>
    <x v="0"/>
    <s v="USD"/>
    <n v="1388617736"/>
    <n v="1384384136"/>
    <b v="0"/>
    <n v="69"/>
    <b v="1"/>
    <s v="music/indie rock"/>
    <n v="100.880375"/>
    <n v="116.96275362318841"/>
    <x v="3"/>
    <s v="indie rock"/>
  </r>
  <r>
    <x v="3"/>
    <x v="0"/>
    <s v="USD"/>
    <n v="1472490000"/>
    <n v="1467468008"/>
    <b v="0"/>
    <n v="39"/>
    <b v="1"/>
    <s v="theater/musical"/>
    <n v="100.88571428571429"/>
    <n v="90.538461538461533"/>
    <x v="8"/>
    <s v="musical"/>
  </r>
  <r>
    <x v="3"/>
    <x v="0"/>
    <s v="USD"/>
    <n v="1328029200"/>
    <n v="1323211621"/>
    <b v="1"/>
    <n v="151"/>
    <b v="1"/>
    <s v="theater/plays"/>
    <n v="100.88571428571429"/>
    <n v="46.768211920529801"/>
    <x v="8"/>
    <s v="plays"/>
  </r>
  <r>
    <x v="3"/>
    <x v="0"/>
    <s v="USD"/>
    <n v="1341964080"/>
    <n v="1339109212"/>
    <b v="0"/>
    <n v="81"/>
    <b v="1"/>
    <s v="music/indie rock"/>
    <n v="100.8955223880597"/>
    <n v="41.728395061728392"/>
    <x v="3"/>
    <s v="indie rock"/>
  </r>
  <r>
    <x v="3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x v="3"/>
    <x v="0"/>
    <s v="USD"/>
    <n v="1349203203"/>
    <n v="1345056003"/>
    <b v="0"/>
    <n v="92"/>
    <b v="1"/>
    <s v="music/indie rock"/>
    <n v="100.90416666666667"/>
    <n v="526.45652173913038"/>
    <x v="3"/>
    <s v="indie rock"/>
  </r>
  <r>
    <x v="3"/>
    <x v="1"/>
    <s v="GBP"/>
    <n v="1431007264"/>
    <n v="1428415264"/>
    <b v="0"/>
    <n v="62"/>
    <b v="1"/>
    <s v="theater/musical"/>
    <n v="100.92000000000002"/>
    <n v="162.7741935483871"/>
    <x v="8"/>
    <s v="musical"/>
  </r>
  <r>
    <x v="3"/>
    <x v="0"/>
    <s v="USD"/>
    <n v="1403026882"/>
    <n v="1400175682"/>
    <b v="0"/>
    <n v="88"/>
    <b v="1"/>
    <s v="music/rock"/>
    <n v="100.925"/>
    <n v="45.875"/>
    <x v="3"/>
    <s v="rock"/>
  </r>
  <r>
    <x v="3"/>
    <x v="0"/>
    <s v="USD"/>
    <n v="1381108918"/>
    <n v="1378516918"/>
    <b v="0"/>
    <n v="46"/>
    <b v="1"/>
    <s v="music/rock"/>
    <n v="100.93039999999999"/>
    <n v="109.70695652173914"/>
    <x v="3"/>
    <s v="rock"/>
  </r>
  <r>
    <x v="3"/>
    <x v="3"/>
    <s v="AUD"/>
    <n v="1405259940"/>
    <n v="1403051888"/>
    <b v="0"/>
    <n v="41"/>
    <b v="1"/>
    <s v="film &amp; video/television"/>
    <n v="100.93333333333334"/>
    <n v="147.70731707317074"/>
    <x v="0"/>
    <s v="television"/>
  </r>
  <r>
    <x v="3"/>
    <x v="0"/>
    <s v="USD"/>
    <n v="1465940580"/>
    <n v="1462603021"/>
    <b v="0"/>
    <n v="27"/>
    <b v="1"/>
    <s v="theater/plays"/>
    <n v="100.95190476190474"/>
    <n v="78.518148148148143"/>
    <x v="8"/>
    <s v="plays"/>
  </r>
  <r>
    <x v="3"/>
    <x v="0"/>
    <s v="USD"/>
    <n v="1451063221"/>
    <n v="1448471221"/>
    <b v="0"/>
    <n v="52"/>
    <b v="1"/>
    <s v="film &amp; video/television"/>
    <n v="101"/>
    <n v="194.23076923076923"/>
    <x v="0"/>
    <s v="television"/>
  </r>
  <r>
    <x v="3"/>
    <x v="0"/>
    <s v="USD"/>
    <n v="1483203540"/>
    <n v="1481175482"/>
    <b v="0"/>
    <n v="31"/>
    <b v="1"/>
    <s v="theater/plays"/>
    <n v="101"/>
    <n v="65.161290322580641"/>
    <x v="8"/>
    <s v="plays"/>
  </r>
  <r>
    <x v="3"/>
    <x v="0"/>
    <s v="USD"/>
    <n v="1392675017"/>
    <n v="1390083017"/>
    <b v="0"/>
    <n v="38"/>
    <b v="1"/>
    <s v="music/rock"/>
    <n v="101"/>
    <n v="53.157894736842103"/>
    <x v="3"/>
    <s v="rock"/>
  </r>
  <r>
    <x v="3"/>
    <x v="0"/>
    <s v="USD"/>
    <n v="1295928000"/>
    <n v="1288160403"/>
    <b v="1"/>
    <n v="104"/>
    <b v="1"/>
    <s v="theater/plays"/>
    <n v="101"/>
    <n v="33.990384615384613"/>
    <x v="8"/>
    <s v="plays"/>
  </r>
  <r>
    <x v="3"/>
    <x v="0"/>
    <s v="USD"/>
    <n v="1405746000"/>
    <n v="1404932105"/>
    <b v="1"/>
    <n v="41"/>
    <b v="1"/>
    <s v="theater/plays"/>
    <n v="101"/>
    <n v="98.536585365853654"/>
    <x v="8"/>
    <s v="plays"/>
  </r>
  <r>
    <x v="3"/>
    <x v="0"/>
    <s v="USD"/>
    <n v="1466557557"/>
    <n v="1463965557"/>
    <b v="0"/>
    <n v="38"/>
    <b v="1"/>
    <s v="theater/plays"/>
    <n v="101"/>
    <n v="66.44736842105263"/>
    <x v="8"/>
    <s v="plays"/>
  </r>
  <r>
    <x v="3"/>
    <x v="1"/>
    <s v="GBP"/>
    <n v="1406887310"/>
    <n v="1404295310"/>
    <b v="0"/>
    <n v="21"/>
    <b v="1"/>
    <s v="theater/plays"/>
    <n v="101"/>
    <n v="96.19047619047619"/>
    <x v="8"/>
    <s v="plays"/>
  </r>
  <r>
    <x v="3"/>
    <x v="0"/>
    <s v="USD"/>
    <n v="1440003820"/>
    <n v="1437411820"/>
    <b v="0"/>
    <n v="36"/>
    <b v="1"/>
    <s v="theater/plays"/>
    <n v="101"/>
    <n v="84.166666666666671"/>
    <x v="8"/>
    <s v="plays"/>
  </r>
  <r>
    <x v="3"/>
    <x v="0"/>
    <s v="USD"/>
    <n v="1426864032"/>
    <n v="1424275632"/>
    <b v="0"/>
    <n v="47"/>
    <b v="1"/>
    <s v="theater/plays"/>
    <n v="101"/>
    <n v="64.468085106382972"/>
    <x v="8"/>
    <s v="plays"/>
  </r>
  <r>
    <x v="3"/>
    <x v="1"/>
    <s v="GBP"/>
    <n v="1469016131"/>
    <n v="1466424131"/>
    <b v="0"/>
    <n v="39"/>
    <b v="1"/>
    <s v="theater/plays"/>
    <n v="101"/>
    <n v="51.794871794871796"/>
    <x v="8"/>
    <s v="plays"/>
  </r>
  <r>
    <x v="3"/>
    <x v="1"/>
    <s v="GBP"/>
    <n v="1433343850"/>
    <n v="1430751850"/>
    <b v="0"/>
    <n v="56"/>
    <b v="1"/>
    <s v="theater/plays"/>
    <n v="101"/>
    <n v="36.071428571428569"/>
    <x v="8"/>
    <s v="plays"/>
  </r>
  <r>
    <x v="3"/>
    <x v="0"/>
    <s v="USD"/>
    <n v="1300930838"/>
    <n v="1293158438"/>
    <b v="0"/>
    <n v="92"/>
    <b v="1"/>
    <s v="music/rock"/>
    <n v="101.004125"/>
    <n v="87.829673913043479"/>
    <x v="3"/>
    <s v="rock"/>
  </r>
  <r>
    <x v="3"/>
    <x v="0"/>
    <s v="USD"/>
    <n v="1337786944"/>
    <n v="1335194944"/>
    <b v="0"/>
    <n v="39"/>
    <b v="1"/>
    <s v="music/indie rock"/>
    <n v="101.00533333333333"/>
    <n v="38.848205128205123"/>
    <x v="3"/>
    <s v="indie rock"/>
  </r>
  <r>
    <x v="3"/>
    <x v="0"/>
    <s v="USD"/>
    <n v="1348256294"/>
    <n v="1345664294"/>
    <b v="1"/>
    <n v="28"/>
    <b v="1"/>
    <s v="technology/space exploration"/>
    <n v="101.01333333333334"/>
    <n v="270.57142857142856"/>
    <x v="1"/>
    <s v="space exploration"/>
  </r>
  <r>
    <x v="3"/>
    <x v="0"/>
    <s v="USD"/>
    <n v="1399293386"/>
    <n v="1397133386"/>
    <b v="0"/>
    <n v="91"/>
    <b v="1"/>
    <s v="theater/musical"/>
    <n v="101.0154"/>
    <n v="55.502967032967035"/>
    <x v="8"/>
    <s v="musical"/>
  </r>
  <r>
    <x v="3"/>
    <x v="0"/>
    <s v="USD"/>
    <n v="1448466551"/>
    <n v="1445870951"/>
    <b v="0"/>
    <n v="121"/>
    <b v="1"/>
    <s v="technology/hardware"/>
    <n v="101.02"/>
    <n v="41.743801652892564"/>
    <x v="1"/>
    <s v="hardware"/>
  </r>
  <r>
    <x v="3"/>
    <x v="1"/>
    <s v="GBP"/>
    <n v="1405761278"/>
    <n v="1403169278"/>
    <b v="1"/>
    <n v="405"/>
    <b v="1"/>
    <s v="photography/photobooks"/>
    <n v="101.03500000000001"/>
    <n v="39.91506172839506"/>
    <x v="7"/>
    <s v="photobooks"/>
  </r>
  <r>
    <x v="3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x v="3"/>
    <x v="1"/>
    <s v="GBP"/>
    <n v="1426870560"/>
    <n v="1424280899"/>
    <b v="0"/>
    <n v="77"/>
    <b v="1"/>
    <s v="theater/plays"/>
    <n v="101.05"/>
    <n v="104.98701298701299"/>
    <x v="8"/>
    <s v="plays"/>
  </r>
  <r>
    <x v="3"/>
    <x v="1"/>
    <s v="GBP"/>
    <n v="1377621089"/>
    <n v="1372437089"/>
    <b v="0"/>
    <n v="18"/>
    <b v="1"/>
    <s v="music/rock"/>
    <n v="101.06666666666666"/>
    <n v="42.111111111111114"/>
    <x v="3"/>
    <s v="rock"/>
  </r>
  <r>
    <x v="3"/>
    <x v="7"/>
    <s v="CAD"/>
    <n v="1465505261"/>
    <n v="1464209261"/>
    <b v="0"/>
    <n v="6"/>
    <b v="1"/>
    <s v="photography/photobooks"/>
    <n v="101.1"/>
    <n v="168.5"/>
    <x v="7"/>
    <s v="photobooks"/>
  </r>
  <r>
    <x v="3"/>
    <x v="1"/>
    <s v="GBP"/>
    <n v="1406113200"/>
    <n v="1402910965"/>
    <b v="0"/>
    <n v="54"/>
    <b v="1"/>
    <s v="theater/plays"/>
    <n v="101.1"/>
    <n v="93.611111111111114"/>
    <x v="8"/>
    <s v="plays"/>
  </r>
  <r>
    <x v="3"/>
    <x v="0"/>
    <s v="USD"/>
    <n v="1402515198"/>
    <n v="1399923198"/>
    <b v="0"/>
    <n v="17"/>
    <b v="1"/>
    <s v="theater/musical"/>
    <n v="101.11111111111111"/>
    <n v="267.64705882352939"/>
    <x v="8"/>
    <s v="musical"/>
  </r>
  <r>
    <x v="3"/>
    <x v="0"/>
    <s v="USD"/>
    <n v="1408999508"/>
    <n v="1407789908"/>
    <b v="1"/>
    <n v="23"/>
    <b v="1"/>
    <s v="theater/plays"/>
    <n v="101.13333333333334"/>
    <n v="131.91304347826087"/>
    <x v="8"/>
    <s v="plays"/>
  </r>
  <r>
    <x v="3"/>
    <x v="0"/>
    <s v="USD"/>
    <n v="1374888436"/>
    <n v="1372296436"/>
    <b v="0"/>
    <n v="69"/>
    <b v="1"/>
    <s v="music/electronic music"/>
    <n v="101.14285714285714"/>
    <n v="51.304347826086953"/>
    <x v="3"/>
    <s v="electronic music"/>
  </r>
  <r>
    <x v="3"/>
    <x v="0"/>
    <s v="USD"/>
    <n v="1404077484"/>
    <n v="1401485484"/>
    <b v="1"/>
    <n v="123"/>
    <b v="1"/>
    <s v="food/small batch"/>
    <n v="101.14333333333335"/>
    <n v="123.34552845528455"/>
    <x v="6"/>
    <s v="small batch"/>
  </r>
  <r>
    <x v="3"/>
    <x v="0"/>
    <s v="USD"/>
    <n v="1425495563"/>
    <n v="1422903563"/>
    <b v="0"/>
    <n v="98"/>
    <b v="1"/>
    <s v="theater/plays"/>
    <n v="101.15"/>
    <n v="103.21428571428571"/>
    <x v="8"/>
    <s v="plays"/>
  </r>
  <r>
    <x v="3"/>
    <x v="1"/>
    <s v="GBP"/>
    <n v="1484740918"/>
    <n v="1483012918"/>
    <b v="0"/>
    <n v="37"/>
    <b v="1"/>
    <s v="theater/plays"/>
    <n v="101.15151515151514"/>
    <n v="45.108108108108105"/>
    <x v="8"/>
    <s v="plays"/>
  </r>
  <r>
    <x v="3"/>
    <x v="0"/>
    <s v="USD"/>
    <n v="1426132800"/>
    <n v="1424477934"/>
    <b v="0"/>
    <n v="24"/>
    <b v="1"/>
    <s v="theater/plays"/>
    <n v="101.16666666666667"/>
    <n v="126.45833333333333"/>
    <x v="8"/>
    <s v="plays"/>
  </r>
  <r>
    <x v="3"/>
    <x v="0"/>
    <s v="USD"/>
    <n v="1456811940"/>
    <n v="1454098976"/>
    <b v="0"/>
    <n v="17"/>
    <b v="1"/>
    <s v="theater/spaces"/>
    <n v="101.16666666666667"/>
    <n v="178.52941176470588"/>
    <x v="8"/>
    <s v="spaces"/>
  </r>
  <r>
    <x v="3"/>
    <x v="0"/>
    <s v="USD"/>
    <n v="1453352719"/>
    <n v="1450760719"/>
    <b v="0"/>
    <n v="26"/>
    <b v="1"/>
    <s v="theater/spaces"/>
    <n v="101.16666666666667"/>
    <n v="116.73076923076923"/>
    <x v="8"/>
    <s v="spaces"/>
  </r>
  <r>
    <x v="3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x v="3"/>
    <x v="0"/>
    <s v="USD"/>
    <n v="1385932867"/>
    <n v="1383337267"/>
    <b v="0"/>
    <n v="108"/>
    <b v="1"/>
    <s v="music/rock"/>
    <n v="101.18750000000001"/>
    <n v="74.953703703703709"/>
    <x v="3"/>
    <s v="rock"/>
  </r>
  <r>
    <x v="3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x v="3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x v="3"/>
    <x v="0"/>
    <s v="USD"/>
    <n v="1446451200"/>
    <n v="1445539113"/>
    <b v="0"/>
    <n v="9"/>
    <b v="1"/>
    <s v="music/electronic music"/>
    <n v="101.19047619047619"/>
    <n v="47.222222222222221"/>
    <x v="3"/>
    <s v="electronic music"/>
  </r>
  <r>
    <x v="3"/>
    <x v="1"/>
    <s v="GBP"/>
    <n v="1415385000"/>
    <n v="1413406695"/>
    <b v="0"/>
    <n v="19"/>
    <b v="1"/>
    <s v="theater/plays"/>
    <n v="101.2"/>
    <n v="79.89473684210526"/>
    <x v="8"/>
    <s v="plays"/>
  </r>
  <r>
    <x v="3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x v="3"/>
    <x v="0"/>
    <s v="USD"/>
    <n v="1407520800"/>
    <n v="1405356072"/>
    <b v="1"/>
    <n v="167"/>
    <b v="1"/>
    <s v="music/indie rock"/>
    <n v="101.22777777777779"/>
    <n v="109.10778443113773"/>
    <x v="3"/>
    <s v="indie rock"/>
  </r>
  <r>
    <x v="3"/>
    <x v="0"/>
    <s v="USD"/>
    <n v="1429636927"/>
    <n v="1427304127"/>
    <b v="0"/>
    <n v="16"/>
    <b v="1"/>
    <s v="theater/plays"/>
    <n v="101.23076923076924"/>
    <n v="41.125"/>
    <x v="8"/>
    <s v="plays"/>
  </r>
  <r>
    <x v="3"/>
    <x v="0"/>
    <s v="USD"/>
    <n v="1413849600"/>
    <n v="1410967754"/>
    <b v="1"/>
    <n v="340"/>
    <b v="1"/>
    <s v="publishing/radio &amp; podcasts"/>
    <n v="101.24459999999999"/>
    <n v="44.66673529411765"/>
    <x v="2"/>
    <s v="radio &amp; podcasts"/>
  </r>
  <r>
    <x v="3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x v="3"/>
    <x v="0"/>
    <s v="USD"/>
    <n v="1390983227"/>
    <n v="1388391227"/>
    <b v="1"/>
    <n v="52"/>
    <b v="1"/>
    <s v="music/rock"/>
    <n v="101.25"/>
    <n v="38.942307692307693"/>
    <x v="3"/>
    <s v="rock"/>
  </r>
  <r>
    <x v="3"/>
    <x v="0"/>
    <s v="USD"/>
    <n v="1388553960"/>
    <n v="1385754986"/>
    <b v="0"/>
    <n v="23"/>
    <b v="1"/>
    <s v="music/rock"/>
    <n v="101.25"/>
    <n v="52.826086956521742"/>
    <x v="3"/>
    <s v="rock"/>
  </r>
  <r>
    <x v="3"/>
    <x v="0"/>
    <s v="USD"/>
    <n v="1405715472"/>
    <n v="1403901072"/>
    <b v="0"/>
    <n v="38"/>
    <b v="1"/>
    <s v="music/rock"/>
    <n v="101.25"/>
    <n v="53.289473684210527"/>
    <x v="3"/>
    <s v="rock"/>
  </r>
  <r>
    <x v="3"/>
    <x v="0"/>
    <s v="USD"/>
    <n v="1340904416"/>
    <n v="1339694816"/>
    <b v="0"/>
    <n v="7"/>
    <b v="1"/>
    <s v="music/rock"/>
    <n v="101.25"/>
    <n v="115.71428571428571"/>
    <x v="3"/>
    <s v="rock"/>
  </r>
  <r>
    <x v="3"/>
    <x v="1"/>
    <s v="GBP"/>
    <n v="1462697966"/>
    <n v="1460105966"/>
    <b v="0"/>
    <n v="33"/>
    <b v="1"/>
    <s v="theater/plays"/>
    <n v="101.25"/>
    <n v="24.545454545454547"/>
    <x v="8"/>
    <s v="plays"/>
  </r>
  <r>
    <x v="3"/>
    <x v="1"/>
    <s v="GBP"/>
    <n v="1406761200"/>
    <n v="1402403907"/>
    <b v="0"/>
    <n v="38"/>
    <b v="1"/>
    <s v="theater/plays"/>
    <n v="101.25"/>
    <n v="53.289473684210527"/>
    <x v="8"/>
    <s v="plays"/>
  </r>
  <r>
    <x v="3"/>
    <x v="0"/>
    <s v="USD"/>
    <n v="1438226724"/>
    <n v="1433042724"/>
    <b v="0"/>
    <n v="32"/>
    <b v="1"/>
    <s v="theater/plays"/>
    <n v="101.25"/>
    <n v="63.28125"/>
    <x v="8"/>
    <s v="plays"/>
  </r>
  <r>
    <x v="3"/>
    <x v="1"/>
    <s v="GBP"/>
    <n v="1427331809"/>
    <n v="1424743409"/>
    <b v="1"/>
    <n v="186"/>
    <b v="1"/>
    <s v="theater/plays"/>
    <n v="101.25769230769231"/>
    <n v="70.771505376344081"/>
    <x v="8"/>
    <s v="plays"/>
  </r>
  <r>
    <x v="3"/>
    <x v="0"/>
    <s v="USD"/>
    <n v="1455299144"/>
    <n v="1452707144"/>
    <b v="0"/>
    <n v="120"/>
    <b v="1"/>
    <s v="publishing/nonfiction"/>
    <n v="101.265"/>
    <n v="168.77500000000001"/>
    <x v="2"/>
    <s v="nonfiction"/>
  </r>
  <r>
    <x v="3"/>
    <x v="0"/>
    <s v="USD"/>
    <n v="1318006732"/>
    <n v="1312822732"/>
    <b v="0"/>
    <n v="55"/>
    <b v="1"/>
    <s v="music/indie rock"/>
    <n v="101.28333333333333"/>
    <n v="110.49090909090908"/>
    <x v="3"/>
    <s v="indie rock"/>
  </r>
  <r>
    <x v="3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x v="3"/>
    <x v="0"/>
    <s v="USD"/>
    <n v="1409274000"/>
    <n v="1406847996"/>
    <b v="1"/>
    <n v="614"/>
    <b v="1"/>
    <s v="music/indie rock"/>
    <n v="101.30622"/>
    <n v="82.496921824104234"/>
    <x v="3"/>
    <s v="indie rock"/>
  </r>
  <r>
    <x v="3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x v="3"/>
    <x v="1"/>
    <s v="GBP"/>
    <n v="1436380200"/>
    <n v="1433615400"/>
    <b v="0"/>
    <n v="9"/>
    <b v="1"/>
    <s v="photography/photobooks"/>
    <n v="101.31677953348381"/>
    <n v="299.22222222222223"/>
    <x v="7"/>
    <s v="photobooks"/>
  </r>
  <r>
    <x v="3"/>
    <x v="0"/>
    <s v="USD"/>
    <n v="1415653663"/>
    <n v="1413058063"/>
    <b v="1"/>
    <n v="94"/>
    <b v="1"/>
    <s v="music/metal"/>
    <n v="101.32000000000001"/>
    <n v="53.893617021276597"/>
    <x v="3"/>
    <s v="metal"/>
  </r>
  <r>
    <x v="3"/>
    <x v="0"/>
    <s v="USD"/>
    <n v="1458075600"/>
    <n v="1454259272"/>
    <b v="1"/>
    <n v="286"/>
    <b v="1"/>
    <s v="theater/plays"/>
    <n v="101.32258064516128"/>
    <n v="54.912587412587413"/>
    <x v="8"/>
    <s v="plays"/>
  </r>
  <r>
    <x v="3"/>
    <x v="0"/>
    <s v="USD"/>
    <n v="1470887940"/>
    <n v="1468176527"/>
    <b v="0"/>
    <n v="102"/>
    <b v="1"/>
    <s v="theater/plays"/>
    <n v="101.33000000000001"/>
    <n v="99.343137254901961"/>
    <x v="8"/>
    <s v="plays"/>
  </r>
  <r>
    <x v="3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x v="3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x v="3"/>
    <x v="0"/>
    <s v="USD"/>
    <n v="1347854700"/>
    <n v="1343867524"/>
    <b v="0"/>
    <n v="75"/>
    <b v="1"/>
    <s v="music/rock"/>
    <n v="101.33333333333334"/>
    <n v="81.066666666666663"/>
    <x v="3"/>
    <s v="rock"/>
  </r>
  <r>
    <x v="3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x v="3"/>
    <x v="0"/>
    <s v="USD"/>
    <n v="1379279400"/>
    <n v="1376687485"/>
    <b v="0"/>
    <n v="90"/>
    <b v="1"/>
    <s v="music/rock"/>
    <n v="101.35000000000001"/>
    <n v="112.61111111111111"/>
    <x v="3"/>
    <s v="rock"/>
  </r>
  <r>
    <x v="3"/>
    <x v="1"/>
    <s v="GBP"/>
    <n v="1425478950"/>
    <n v="1422886950"/>
    <b v="0"/>
    <n v="28"/>
    <b v="1"/>
    <s v="theater/plays"/>
    <n v="101.35000000000001"/>
    <n v="72.392857142857139"/>
    <x v="8"/>
    <s v="plays"/>
  </r>
  <r>
    <x v="3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x v="3"/>
    <x v="0"/>
    <s v="USD"/>
    <n v="1422636814"/>
    <n v="1420044814"/>
    <b v="0"/>
    <n v="32"/>
    <b v="1"/>
    <s v="theater/musical"/>
    <n v="101.375"/>
    <n v="126.71875"/>
    <x v="8"/>
    <s v="musical"/>
  </r>
  <r>
    <x v="3"/>
    <x v="0"/>
    <s v="USD"/>
    <n v="1425830905"/>
    <n v="1423242505"/>
    <b v="0"/>
    <n v="57"/>
    <b v="1"/>
    <s v="theater/plays"/>
    <n v="101.375"/>
    <n v="142.28070175438597"/>
    <x v="8"/>
    <s v="plays"/>
  </r>
  <r>
    <x v="3"/>
    <x v="19"/>
    <s v="SGD"/>
    <n v="1481731140"/>
    <n v="1479866343"/>
    <b v="0"/>
    <n v="72"/>
    <b v="1"/>
    <s v="theater/plays"/>
    <n v="101.37777777777779"/>
    <n v="126.72222222222223"/>
    <x v="8"/>
    <s v="plays"/>
  </r>
  <r>
    <x v="3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x v="3"/>
    <x v="0"/>
    <s v="USD"/>
    <n v="1365728487"/>
    <n v="1363136487"/>
    <b v="0"/>
    <n v="35"/>
    <b v="1"/>
    <s v="publishing/nonfiction"/>
    <n v="101.4"/>
    <n v="72.428571428571431"/>
    <x v="2"/>
    <s v="nonfiction"/>
  </r>
  <r>
    <x v="3"/>
    <x v="0"/>
    <s v="USD"/>
    <n v="1418998744"/>
    <n v="1416406744"/>
    <b v="0"/>
    <n v="26"/>
    <b v="1"/>
    <s v="music/pop"/>
    <n v="101.4"/>
    <n v="97.5"/>
    <x v="3"/>
    <s v="pop"/>
  </r>
  <r>
    <x v="3"/>
    <x v="0"/>
    <s v="USD"/>
    <n v="1307761200"/>
    <n v="1304464914"/>
    <b v="0"/>
    <n v="20"/>
    <b v="1"/>
    <s v="music/rock"/>
    <n v="101.4"/>
    <n v="76.05"/>
    <x v="3"/>
    <s v="rock"/>
  </r>
  <r>
    <x v="3"/>
    <x v="1"/>
    <s v="GBP"/>
    <n v="1438358400"/>
    <n v="1437063121"/>
    <b v="0"/>
    <n v="139"/>
    <b v="1"/>
    <s v="theater/plays"/>
    <n v="101.4"/>
    <n v="36.474820143884891"/>
    <x v="8"/>
    <s v="plays"/>
  </r>
  <r>
    <x v="3"/>
    <x v="0"/>
    <s v="USD"/>
    <n v="1420524000"/>
    <n v="1419104823"/>
    <b v="0"/>
    <n v="46"/>
    <b v="1"/>
    <s v="theater/plays"/>
    <n v="101.4"/>
    <n v="110.21739130434783"/>
    <x v="8"/>
    <s v="plays"/>
  </r>
  <r>
    <x v="3"/>
    <x v="1"/>
    <s v="GBP"/>
    <n v="1468611272"/>
    <n v="1466019272"/>
    <b v="0"/>
    <n v="27"/>
    <b v="1"/>
    <s v="theater/plays"/>
    <n v="101.4"/>
    <n v="56.333333333333336"/>
    <x v="8"/>
    <s v="plays"/>
  </r>
  <r>
    <x v="3"/>
    <x v="0"/>
    <s v="USD"/>
    <n v="1408464000"/>
    <n v="1406831445"/>
    <b v="0"/>
    <n v="26"/>
    <b v="1"/>
    <s v="theater/plays"/>
    <n v="101.41935483870968"/>
    <n v="302.30769230769232"/>
    <x v="8"/>
    <s v="plays"/>
  </r>
  <r>
    <x v="2"/>
    <x v="0"/>
    <s v="USD"/>
    <n v="1490752800"/>
    <n v="1486522484"/>
    <b v="0"/>
    <n v="884"/>
    <b v="0"/>
    <s v="music/faith"/>
    <n v="101.42212307692309"/>
    <n v="74.575090497737563"/>
    <x v="3"/>
    <s v="faith"/>
  </r>
  <r>
    <x v="3"/>
    <x v="7"/>
    <s v="CAD"/>
    <n v="1427775414"/>
    <n v="1425187014"/>
    <b v="0"/>
    <n v="40"/>
    <b v="1"/>
    <s v="theater/plays"/>
    <n v="101.42500000000001"/>
    <n v="202.85"/>
    <x v="8"/>
    <s v="plays"/>
  </r>
  <r>
    <x v="3"/>
    <x v="0"/>
    <s v="USD"/>
    <n v="1440820740"/>
    <n v="1439567660"/>
    <b v="0"/>
    <n v="6"/>
    <b v="1"/>
    <s v="theater/plays"/>
    <n v="101.42857142857142"/>
    <n v="59.166666666666664"/>
    <x v="8"/>
    <s v="plays"/>
  </r>
  <r>
    <x v="3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x v="3"/>
    <x v="0"/>
    <s v="USD"/>
    <n v="1409374093"/>
    <n v="1406782093"/>
    <b v="0"/>
    <n v="40"/>
    <b v="1"/>
    <s v="theater/plays"/>
    <n v="101.44444444444444"/>
    <n v="114.125"/>
    <x v="8"/>
    <s v="plays"/>
  </r>
  <r>
    <x v="3"/>
    <x v="1"/>
    <s v="GBP"/>
    <n v="1458943200"/>
    <n v="1456491680"/>
    <b v="1"/>
    <n v="329"/>
    <b v="1"/>
    <s v="photography/photobooks"/>
    <n v="101.44545454545455"/>
    <n v="67.835866261398181"/>
    <x v="7"/>
    <s v="photobooks"/>
  </r>
  <r>
    <x v="3"/>
    <x v="0"/>
    <s v="USD"/>
    <n v="1332719730"/>
    <n v="1330908930"/>
    <b v="0"/>
    <n v="49"/>
    <b v="1"/>
    <s v="music/rock"/>
    <n v="101.45454545454547"/>
    <n v="113.87755102040816"/>
    <x v="3"/>
    <s v="rock"/>
  </r>
  <r>
    <x v="3"/>
    <x v="0"/>
    <s v="USD"/>
    <n v="1387835654"/>
    <n v="1386626054"/>
    <b v="1"/>
    <n v="50"/>
    <b v="1"/>
    <s v="technology/space exploration"/>
    <n v="101.48571428571429"/>
    <n v="35.520000000000003"/>
    <x v="1"/>
    <s v="space exploration"/>
  </r>
  <r>
    <x v="3"/>
    <x v="0"/>
    <s v="USD"/>
    <n v="1342921202"/>
    <n v="1340329202"/>
    <b v="0"/>
    <n v="26"/>
    <b v="1"/>
    <s v="music/rock"/>
    <n v="101.49999999999999"/>
    <n v="39.03846153846154"/>
    <x v="3"/>
    <s v="rock"/>
  </r>
  <r>
    <x v="3"/>
    <x v="0"/>
    <s v="USD"/>
    <n v="1440004512"/>
    <n v="1437412512"/>
    <b v="0"/>
    <n v="19"/>
    <b v="1"/>
    <s v="music/electronic music"/>
    <n v="101.49999999999999"/>
    <n v="53.421052631578945"/>
    <x v="3"/>
    <s v="electronic music"/>
  </r>
  <r>
    <x v="3"/>
    <x v="1"/>
    <s v="GBP"/>
    <n v="1434452400"/>
    <n v="1431509397"/>
    <b v="1"/>
    <n v="70"/>
    <b v="1"/>
    <s v="theater/plays"/>
    <n v="101.49999999999999"/>
    <n v="116"/>
    <x v="8"/>
    <s v="plays"/>
  </r>
  <r>
    <x v="3"/>
    <x v="0"/>
    <s v="USD"/>
    <n v="1408815440"/>
    <n v="1404927440"/>
    <b v="0"/>
    <n v="29"/>
    <b v="1"/>
    <s v="theater/plays"/>
    <n v="101.49999999999999"/>
    <n v="105"/>
    <x v="8"/>
    <s v="plays"/>
  </r>
  <r>
    <x v="3"/>
    <x v="0"/>
    <s v="USD"/>
    <n v="1465062166"/>
    <n v="1463334166"/>
    <b v="0"/>
    <n v="19"/>
    <b v="1"/>
    <s v="theater/plays"/>
    <n v="101.49999999999999"/>
    <n v="106.84210526315789"/>
    <x v="8"/>
    <s v="plays"/>
  </r>
  <r>
    <x v="3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x v="3"/>
    <x v="0"/>
    <s v="USD"/>
    <n v="1466567700"/>
    <n v="1464653696"/>
    <b v="0"/>
    <n v="23"/>
    <b v="1"/>
    <s v="theater/plays"/>
    <n v="101.51515151515152"/>
    <n v="145.65217391304347"/>
    <x v="8"/>
    <s v="plays"/>
  </r>
  <r>
    <x v="3"/>
    <x v="0"/>
    <s v="USD"/>
    <n v="1405033300"/>
    <n v="1402441300"/>
    <b v="0"/>
    <n v="179"/>
    <b v="1"/>
    <s v="music/rock"/>
    <n v="101.52222222222223"/>
    <n v="51.044692737430168"/>
    <x v="3"/>
    <s v="rock"/>
  </r>
  <r>
    <x v="3"/>
    <x v="0"/>
    <s v="USD"/>
    <n v="1393259107"/>
    <n v="1390667107"/>
    <b v="0"/>
    <n v="226"/>
    <b v="1"/>
    <s v="music/rock"/>
    <n v="101.53333333333335"/>
    <n v="67.389380530973455"/>
    <x v="3"/>
    <s v="rock"/>
  </r>
  <r>
    <x v="3"/>
    <x v="0"/>
    <s v="USD"/>
    <n v="1407905940"/>
    <n v="1405923687"/>
    <b v="1"/>
    <n v="57"/>
    <b v="1"/>
    <s v="theater/plays"/>
    <n v="101.53333333333335"/>
    <n v="80.15789473684211"/>
    <x v="8"/>
    <s v="plays"/>
  </r>
  <r>
    <x v="3"/>
    <x v="1"/>
    <s v="GBP"/>
    <n v="1411771384"/>
    <n v="1409179384"/>
    <b v="0"/>
    <n v="57"/>
    <b v="1"/>
    <s v="theater/plays"/>
    <n v="101.53333333333335"/>
    <n v="53.438596491228068"/>
    <x v="8"/>
    <s v="plays"/>
  </r>
  <r>
    <x v="3"/>
    <x v="0"/>
    <s v="USD"/>
    <n v="1414465860"/>
    <n v="1411177456"/>
    <b v="0"/>
    <n v="102"/>
    <b v="1"/>
    <s v="food/small batch"/>
    <n v="101.53353333333335"/>
    <n v="149.31401960784314"/>
    <x v="6"/>
    <s v="small batch"/>
  </r>
  <r>
    <x v="3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x v="3"/>
    <x v="0"/>
    <s v="USD"/>
    <n v="1415213324"/>
    <n v="1412617724"/>
    <b v="1"/>
    <n v="213"/>
    <b v="1"/>
    <s v="theater/plays"/>
    <n v="101.55199999999999"/>
    <n v="119.1924882629108"/>
    <x v="8"/>
    <s v="plays"/>
  </r>
  <r>
    <x v="3"/>
    <x v="0"/>
    <s v="USD"/>
    <n v="1410580800"/>
    <n v="1409336373"/>
    <b v="0"/>
    <n v="74"/>
    <b v="1"/>
    <s v="theater/plays"/>
    <n v="101.56"/>
    <n v="137.24324324324326"/>
    <x v="8"/>
    <s v="plays"/>
  </r>
  <r>
    <x v="3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x v="3"/>
    <x v="0"/>
    <s v="USD"/>
    <n v="1333771200"/>
    <n v="1328649026"/>
    <b v="0"/>
    <n v="24"/>
    <b v="1"/>
    <s v="music/electronic music"/>
    <n v="101.6"/>
    <n v="42.333333333333336"/>
    <x v="3"/>
    <s v="electronic music"/>
  </r>
  <r>
    <x v="3"/>
    <x v="0"/>
    <s v="USD"/>
    <n v="1419136200"/>
    <n v="1416338557"/>
    <b v="0"/>
    <n v="43"/>
    <b v="1"/>
    <s v="music/classical music"/>
    <n v="101.6"/>
    <n v="177.2093023255814"/>
    <x v="3"/>
    <s v="classical music"/>
  </r>
  <r>
    <x v="3"/>
    <x v="0"/>
    <s v="USD"/>
    <n v="1454047140"/>
    <n v="1452546853"/>
    <b v="0"/>
    <n v="15"/>
    <b v="1"/>
    <s v="theater/plays"/>
    <n v="101.6"/>
    <n v="203.2"/>
    <x v="8"/>
    <s v="plays"/>
  </r>
  <r>
    <x v="3"/>
    <x v="0"/>
    <s v="USD"/>
    <n v="1475553540"/>
    <n v="1472528141"/>
    <b v="1"/>
    <n v="308"/>
    <b v="1"/>
    <s v="theater/spaces"/>
    <n v="101.60599999999999"/>
    <n v="164.94480519480518"/>
    <x v="8"/>
    <s v="spaces"/>
  </r>
  <r>
    <x v="3"/>
    <x v="0"/>
    <s v="USD"/>
    <n v="1316851854"/>
    <n v="1311667854"/>
    <b v="0"/>
    <n v="47"/>
    <b v="1"/>
    <s v="music/rock"/>
    <n v="101.62500000000001"/>
    <n v="86.489361702127653"/>
    <x v="3"/>
    <s v="rock"/>
  </r>
  <r>
    <x v="3"/>
    <x v="1"/>
    <s v="GBP"/>
    <n v="1434808775"/>
    <n v="1433512775"/>
    <b v="0"/>
    <n v="63"/>
    <b v="1"/>
    <s v="theater/plays"/>
    <n v="101.64999999999999"/>
    <n v="32.269841269841272"/>
    <x v="8"/>
    <s v="plays"/>
  </r>
  <r>
    <x v="3"/>
    <x v="0"/>
    <s v="USD"/>
    <n v="1397941475"/>
    <n v="1395349475"/>
    <b v="0"/>
    <n v="41"/>
    <b v="1"/>
    <s v="music/rock"/>
    <n v="101.66666666666666"/>
    <n v="148.78048780487805"/>
    <x v="3"/>
    <s v="rock"/>
  </r>
  <r>
    <x v="3"/>
    <x v="0"/>
    <s v="USD"/>
    <n v="1351223940"/>
    <n v="1349892735"/>
    <b v="0"/>
    <n v="14"/>
    <b v="1"/>
    <s v="music/indie rock"/>
    <n v="101.66666666666666"/>
    <n v="43.571428571428569"/>
    <x v="3"/>
    <s v="indie rock"/>
  </r>
  <r>
    <x v="3"/>
    <x v="1"/>
    <s v="GBP"/>
    <n v="1436705265"/>
    <n v="1434113265"/>
    <b v="1"/>
    <n v="30"/>
    <b v="1"/>
    <s v="theater/plays"/>
    <n v="101.66666666666666"/>
    <n v="61"/>
    <x v="8"/>
    <s v="plays"/>
  </r>
  <r>
    <x v="3"/>
    <x v="16"/>
    <s v="EUR"/>
    <n v="1465135190"/>
    <n v="1463925590"/>
    <b v="0"/>
    <n v="10"/>
    <b v="1"/>
    <s v="theater/plays"/>
    <n v="101.66666666666666"/>
    <n v="152.5"/>
    <x v="8"/>
    <s v="plays"/>
  </r>
  <r>
    <x v="3"/>
    <x v="0"/>
    <s v="USD"/>
    <n v="1427864340"/>
    <n v="1425020810"/>
    <b v="0"/>
    <n v="78"/>
    <b v="1"/>
    <s v="theater/plays"/>
    <n v="101.66666666666666"/>
    <n v="78.205128205128204"/>
    <x v="8"/>
    <s v="plays"/>
  </r>
  <r>
    <x v="3"/>
    <x v="0"/>
    <s v="USD"/>
    <n v="1445363722"/>
    <n v="1442771722"/>
    <b v="0"/>
    <n v="47"/>
    <b v="1"/>
    <s v="music/indie rock"/>
    <n v="101.71957671957672"/>
    <n v="196.34042553191489"/>
    <x v="3"/>
    <s v="indie rock"/>
  </r>
  <r>
    <x v="3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x v="3"/>
    <x v="0"/>
    <s v="USD"/>
    <n v="1418803140"/>
    <n v="1415343874"/>
    <b v="0"/>
    <n v="65"/>
    <b v="1"/>
    <s v="music/rock"/>
    <n v="101.72463768115942"/>
    <n v="107.98461538461538"/>
    <x v="3"/>
    <s v="rock"/>
  </r>
  <r>
    <x v="3"/>
    <x v="0"/>
    <s v="USD"/>
    <n v="1421358895"/>
    <n v="1418766895"/>
    <b v="0"/>
    <n v="14"/>
    <b v="1"/>
    <s v="technology/space exploration"/>
    <n v="101.72910662824208"/>
    <n v="25.214285714285715"/>
    <x v="1"/>
    <s v="space exploration"/>
  </r>
  <r>
    <x v="3"/>
    <x v="0"/>
    <s v="USD"/>
    <n v="1442102400"/>
    <n v="1440370768"/>
    <b v="0"/>
    <n v="72"/>
    <b v="1"/>
    <s v="theater/plays"/>
    <n v="101.73"/>
    <n v="141.29166666666666"/>
    <x v="8"/>
    <s v="plays"/>
  </r>
  <r>
    <x v="3"/>
    <x v="0"/>
    <s v="USD"/>
    <n v="1400561940"/>
    <n v="1397679445"/>
    <b v="0"/>
    <n v="40"/>
    <b v="1"/>
    <s v="music/rock"/>
    <n v="101.75"/>
    <n v="50.875"/>
    <x v="3"/>
    <s v="rock"/>
  </r>
  <r>
    <x v="3"/>
    <x v="1"/>
    <s v="GBP"/>
    <n v="1469401200"/>
    <n v="1466887297"/>
    <b v="0"/>
    <n v="27"/>
    <b v="1"/>
    <s v="theater/musical"/>
    <n v="101.75"/>
    <n v="75.370370370370367"/>
    <x v="8"/>
    <s v="musical"/>
  </r>
  <r>
    <x v="3"/>
    <x v="0"/>
    <s v="USD"/>
    <n v="1471291782"/>
    <n v="1468699782"/>
    <b v="0"/>
    <n v="122"/>
    <b v="1"/>
    <s v="theater/plays"/>
    <n v="101.76666666666667"/>
    <n v="125.12295081967213"/>
    <x v="8"/>
    <s v="plays"/>
  </r>
  <r>
    <x v="3"/>
    <x v="0"/>
    <s v="USD"/>
    <n v="1316979167"/>
    <n v="1311795167"/>
    <b v="1"/>
    <n v="74"/>
    <b v="1"/>
    <s v="music/rock"/>
    <n v="101.8"/>
    <n v="82.540540540540547"/>
    <x v="3"/>
    <s v="rock"/>
  </r>
  <r>
    <x v="3"/>
    <x v="0"/>
    <s v="USD"/>
    <n v="1374674558"/>
    <n v="1372082558"/>
    <b v="1"/>
    <n v="159"/>
    <b v="1"/>
    <s v="music/rock"/>
    <n v="101.8"/>
    <n v="140.85534591194968"/>
    <x v="3"/>
    <s v="rock"/>
  </r>
  <r>
    <x v="3"/>
    <x v="0"/>
    <s v="USD"/>
    <n v="1384363459"/>
    <n v="1381767859"/>
    <b v="1"/>
    <n v="31"/>
    <b v="1"/>
    <s v="music/rock"/>
    <n v="101.8"/>
    <n v="246.29032258064515"/>
    <x v="3"/>
    <s v="rock"/>
  </r>
  <r>
    <x v="3"/>
    <x v="0"/>
    <s v="USD"/>
    <n v="1338591144"/>
    <n v="1335567144"/>
    <b v="1"/>
    <n v="89"/>
    <b v="1"/>
    <s v="theater/plays"/>
    <n v="101.81818181818181"/>
    <n v="62.921348314606739"/>
    <x v="8"/>
    <s v="plays"/>
  </r>
  <r>
    <x v="3"/>
    <x v="0"/>
    <s v="USD"/>
    <n v="1473306300"/>
    <n v="1471701028"/>
    <b v="1"/>
    <n v="115"/>
    <b v="1"/>
    <s v="theater/plays"/>
    <n v="101.82500000000002"/>
    <n v="177.08695652173913"/>
    <x v="8"/>
    <s v="plays"/>
  </r>
  <r>
    <x v="3"/>
    <x v="1"/>
    <s v="GBP"/>
    <n v="1408204857"/>
    <n v="1406390457"/>
    <b v="0"/>
    <n v="48"/>
    <b v="1"/>
    <s v="theater/plays"/>
    <n v="101.82500000000002"/>
    <n v="84.854166666666671"/>
    <x v="8"/>
    <s v="plays"/>
  </r>
  <r>
    <x v="3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x v="3"/>
    <x v="1"/>
    <s v="GBP"/>
    <n v="1438875107"/>
    <n v="1436283107"/>
    <b v="0"/>
    <n v="90"/>
    <b v="1"/>
    <s v="theater/plays"/>
    <n v="101.83333333333333"/>
    <n v="33.944444444444443"/>
    <x v="8"/>
    <s v="plays"/>
  </r>
  <r>
    <x v="3"/>
    <x v="0"/>
    <s v="USD"/>
    <n v="1400796420"/>
    <n v="1398342170"/>
    <b v="0"/>
    <n v="25"/>
    <b v="1"/>
    <s v="theater/plays"/>
    <n v="101.83333333333333"/>
    <n v="61.1"/>
    <x v="8"/>
    <s v="plays"/>
  </r>
  <r>
    <x v="3"/>
    <x v="9"/>
    <s v="EUR"/>
    <n v="1475209620"/>
    <n v="1473087637"/>
    <b v="0"/>
    <n v="37"/>
    <b v="1"/>
    <s v="music/classical music"/>
    <n v="101.85"/>
    <n v="165.16216216216216"/>
    <x v="3"/>
    <s v="classical music"/>
  </r>
  <r>
    <x v="3"/>
    <x v="1"/>
    <s v="GBP"/>
    <n v="1438968146"/>
    <n v="1436376146"/>
    <b v="0"/>
    <n v="66"/>
    <b v="1"/>
    <s v="theater/plays"/>
    <n v="101.86206896551724"/>
    <n v="44.757575757575758"/>
    <x v="8"/>
    <s v="plays"/>
  </r>
  <r>
    <x v="3"/>
    <x v="0"/>
    <s v="USD"/>
    <n v="1418904533"/>
    <n v="1416485333"/>
    <b v="0"/>
    <n v="26"/>
    <b v="1"/>
    <s v="publishing/nonfiction"/>
    <n v="101.8723404255319"/>
    <n v="230.19230769230768"/>
    <x v="2"/>
    <s v="nonfiction"/>
  </r>
  <r>
    <x v="3"/>
    <x v="0"/>
    <s v="USD"/>
    <n v="1352860017"/>
    <n v="1348536417"/>
    <b v="0"/>
    <n v="14"/>
    <b v="1"/>
    <s v="music/rock"/>
    <n v="101.875"/>
    <n v="58.214285714285715"/>
    <x v="3"/>
    <s v="rock"/>
  </r>
  <r>
    <x v="3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x v="3"/>
    <x v="0"/>
    <s v="USD"/>
    <n v="1457139600"/>
    <n v="1455230214"/>
    <b v="0"/>
    <n v="13"/>
    <b v="1"/>
    <s v="theater/plays"/>
    <n v="101.9047619047619"/>
    <n v="164.61538461538461"/>
    <x v="8"/>
    <s v="plays"/>
  </r>
  <r>
    <x v="3"/>
    <x v="0"/>
    <s v="USD"/>
    <n v="1369010460"/>
    <n v="1366381877"/>
    <b v="0"/>
    <n v="68"/>
    <b v="1"/>
    <s v="publishing/nonfiction"/>
    <n v="101.9076"/>
    <n v="37.466029411764708"/>
    <x v="2"/>
    <s v="nonfiction"/>
  </r>
  <r>
    <x v="3"/>
    <x v="0"/>
    <s v="USD"/>
    <n v="1477255840"/>
    <n v="1474663840"/>
    <b v="0"/>
    <n v="118"/>
    <b v="1"/>
    <s v="photography/photobooks"/>
    <n v="101.90833333333333"/>
    <n v="103.63559322033899"/>
    <x v="7"/>
    <s v="photobooks"/>
  </r>
  <r>
    <x v="3"/>
    <x v="1"/>
    <s v="GBP"/>
    <n v="1404892539"/>
    <n v="1401436539"/>
    <b v="0"/>
    <n v="99"/>
    <b v="1"/>
    <s v="publishing/nonfiction"/>
    <n v="101.92000000000002"/>
    <n v="51.474747474747474"/>
    <x v="2"/>
    <s v="nonfiction"/>
  </r>
  <r>
    <x v="3"/>
    <x v="0"/>
    <s v="USD"/>
    <n v="1446091260"/>
    <n v="1443029206"/>
    <b v="0"/>
    <n v="55"/>
    <b v="1"/>
    <s v="theater/plays"/>
    <n v="101.93333333333334"/>
    <n v="55.6"/>
    <x v="8"/>
    <s v="plays"/>
  </r>
  <r>
    <x v="3"/>
    <x v="0"/>
    <s v="USD"/>
    <n v="1415208840"/>
    <n v="1412611498"/>
    <b v="1"/>
    <n v="67"/>
    <b v="1"/>
    <s v="food/small batch"/>
    <n v="101.95"/>
    <n v="60.865671641791046"/>
    <x v="6"/>
    <s v="small batch"/>
  </r>
  <r>
    <x v="3"/>
    <x v="1"/>
    <s v="GBP"/>
    <n v="1438189200"/>
    <n v="1435585497"/>
    <b v="0"/>
    <n v="64"/>
    <b v="1"/>
    <s v="theater/plays"/>
    <n v="101.96000000000001"/>
    <n v="39.828125"/>
    <x v="8"/>
    <s v="plays"/>
  </r>
  <r>
    <x v="3"/>
    <x v="0"/>
    <s v="USD"/>
    <n v="1286568268"/>
    <n v="1283976268"/>
    <b v="0"/>
    <n v="19"/>
    <b v="1"/>
    <s v="publishing/nonfiction"/>
    <n v="102"/>
    <n v="134.21052631578948"/>
    <x v="2"/>
    <s v="nonfiction"/>
  </r>
  <r>
    <x v="3"/>
    <x v="0"/>
    <s v="USD"/>
    <n v="1398834000"/>
    <n v="1396371612"/>
    <b v="1"/>
    <n v="100"/>
    <b v="1"/>
    <s v="technology/space exploration"/>
    <n v="102"/>
    <n v="107.1"/>
    <x v="1"/>
    <s v="space exploration"/>
  </r>
  <r>
    <x v="3"/>
    <x v="0"/>
    <s v="USD"/>
    <n v="1411695300"/>
    <n v="1409275671"/>
    <b v="0"/>
    <n v="87"/>
    <b v="1"/>
    <s v="theater/plays"/>
    <n v="102"/>
    <n v="58.620689655172413"/>
    <x v="8"/>
    <s v="plays"/>
  </r>
  <r>
    <x v="3"/>
    <x v="0"/>
    <s v="USD"/>
    <n v="1461823140"/>
    <n v="1459411371"/>
    <b v="0"/>
    <n v="34"/>
    <b v="1"/>
    <s v="theater/plays"/>
    <n v="102"/>
    <n v="99"/>
    <x v="8"/>
    <s v="plays"/>
  </r>
  <r>
    <x v="3"/>
    <x v="1"/>
    <s v="GBP"/>
    <n v="1441358873"/>
    <n v="1438939673"/>
    <b v="0"/>
    <n v="42"/>
    <b v="1"/>
    <s v="theater/plays"/>
    <n v="102"/>
    <n v="24.285714285714285"/>
    <x v="8"/>
    <s v="plays"/>
  </r>
  <r>
    <x v="3"/>
    <x v="0"/>
    <s v="USD"/>
    <n v="1438374748"/>
    <n v="1435782748"/>
    <b v="0"/>
    <n v="20"/>
    <b v="1"/>
    <s v="theater/plays"/>
    <n v="102.02500000000001"/>
    <n v="204.05"/>
    <x v="8"/>
    <s v="plays"/>
  </r>
  <r>
    <x v="3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x v="3"/>
    <x v="0"/>
    <s v="USD"/>
    <n v="1484024400"/>
    <n v="1479932713"/>
    <b v="1"/>
    <n v="216"/>
    <b v="1"/>
    <s v="theater/plays"/>
    <n v="102.03333333333333"/>
    <n v="141.71296296296296"/>
    <x v="8"/>
    <s v="plays"/>
  </r>
  <r>
    <x v="3"/>
    <x v="0"/>
    <s v="USD"/>
    <n v="1426775940"/>
    <n v="1424414350"/>
    <b v="0"/>
    <n v="13"/>
    <b v="1"/>
    <s v="theater/plays"/>
    <n v="102.03333333333333"/>
    <n v="235.46153846153845"/>
    <x v="8"/>
    <s v="plays"/>
  </r>
  <r>
    <x v="3"/>
    <x v="1"/>
    <s v="GBP"/>
    <n v="1417374262"/>
    <n v="1414778662"/>
    <b v="0"/>
    <n v="63"/>
    <b v="1"/>
    <s v="theater/plays"/>
    <n v="102.04444444444445"/>
    <n v="72.888888888888886"/>
    <x v="8"/>
    <s v="plays"/>
  </r>
  <r>
    <x v="3"/>
    <x v="0"/>
    <s v="USD"/>
    <n v="1415253540"/>
    <n v="1413432331"/>
    <b v="0"/>
    <n v="23"/>
    <b v="1"/>
    <s v="theater/plays"/>
    <n v="102.05"/>
    <n v="88.739130434782609"/>
    <x v="8"/>
    <s v="plays"/>
  </r>
  <r>
    <x v="3"/>
    <x v="1"/>
    <s v="GBP"/>
    <n v="1455208143"/>
    <n v="1452616143"/>
    <b v="1"/>
    <n v="59"/>
    <b v="1"/>
    <s v="theater/spaces"/>
    <n v="102.06"/>
    <n v="86.491525423728817"/>
    <x v="8"/>
    <s v="spaces"/>
  </r>
  <r>
    <x v="3"/>
    <x v="0"/>
    <s v="USD"/>
    <n v="1401024758"/>
    <n v="1398432758"/>
    <b v="0"/>
    <n v="32"/>
    <b v="1"/>
    <s v="theater/musical"/>
    <n v="102.06937499999999"/>
    <n v="255.17343750000001"/>
    <x v="8"/>
    <s v="musical"/>
  </r>
  <r>
    <x v="3"/>
    <x v="0"/>
    <s v="USD"/>
    <n v="1415832338"/>
    <n v="1413236738"/>
    <b v="0"/>
    <n v="29"/>
    <b v="1"/>
    <s v="music/indie rock"/>
    <n v="102.08333333333333"/>
    <n v="42.241379310344826"/>
    <x v="3"/>
    <s v="indie rock"/>
  </r>
  <r>
    <x v="3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x v="3"/>
    <x v="0"/>
    <s v="USD"/>
    <n v="1447001501"/>
    <n v="1444405901"/>
    <b v="0"/>
    <n v="64"/>
    <b v="1"/>
    <s v="film &amp; video/television"/>
    <n v="102.0952380952381"/>
    <n v="83.75"/>
    <x v="0"/>
    <s v="television"/>
  </r>
  <r>
    <x v="3"/>
    <x v="1"/>
    <s v="GBP"/>
    <n v="1449766261"/>
    <n v="1447174261"/>
    <b v="0"/>
    <n v="34"/>
    <b v="1"/>
    <s v="theater/plays"/>
    <n v="102.1"/>
    <n v="150.14705882352942"/>
    <x v="8"/>
    <s v="plays"/>
  </r>
  <r>
    <x v="3"/>
    <x v="0"/>
    <s v="USD"/>
    <n v="1431925200"/>
    <n v="1429991062"/>
    <b v="0"/>
    <n v="21"/>
    <b v="1"/>
    <s v="music/electronic music"/>
    <n v="102.1"/>
    <n v="48.61904761904762"/>
    <x v="3"/>
    <s v="electronic music"/>
  </r>
  <r>
    <x v="3"/>
    <x v="1"/>
    <s v="GBP"/>
    <n v="1419984000"/>
    <n v="1417132986"/>
    <b v="1"/>
    <n v="184"/>
    <b v="1"/>
    <s v="theater/plays"/>
    <n v="102.1"/>
    <n v="66.586956521739125"/>
    <x v="8"/>
    <s v="plays"/>
  </r>
  <r>
    <x v="3"/>
    <x v="0"/>
    <s v="USD"/>
    <n v="1437156660"/>
    <n v="1434564660"/>
    <b v="1"/>
    <n v="288"/>
    <b v="1"/>
    <s v="theater/plays"/>
    <n v="102.1"/>
    <n v="53.177083333333336"/>
    <x v="8"/>
    <s v="plays"/>
  </r>
  <r>
    <x v="3"/>
    <x v="1"/>
    <s v="GBP"/>
    <n v="1435947758"/>
    <n v="1432837358"/>
    <b v="0"/>
    <n v="17"/>
    <b v="1"/>
    <s v="theater/plays"/>
    <n v="102.1"/>
    <n v="120.11764705882354"/>
    <x v="8"/>
    <s v="plays"/>
  </r>
  <r>
    <x v="3"/>
    <x v="0"/>
    <s v="USD"/>
    <n v="1369355437"/>
    <n v="1366763437"/>
    <b v="0"/>
    <n v="174"/>
    <b v="1"/>
    <s v="music/rock"/>
    <n v="102.12366666666665"/>
    <n v="88.037643678160919"/>
    <x v="3"/>
    <s v="rock"/>
  </r>
  <r>
    <x v="3"/>
    <x v="0"/>
    <s v="USD"/>
    <n v="1382068740"/>
    <n v="1380477691"/>
    <b v="0"/>
    <n v="71"/>
    <b v="1"/>
    <s v="music/classical music"/>
    <n v="102.125"/>
    <n v="57.535211267605632"/>
    <x v="3"/>
    <s v="classical music"/>
  </r>
  <r>
    <x v="3"/>
    <x v="1"/>
    <s v="GBP"/>
    <n v="1452038100"/>
    <n v="1448823673"/>
    <b v="1"/>
    <n v="115"/>
    <b v="1"/>
    <s v="theater/plays"/>
    <n v="102.13333333333334"/>
    <n v="106.57391304347826"/>
    <x v="8"/>
    <s v="plays"/>
  </r>
  <r>
    <x v="3"/>
    <x v="7"/>
    <s v="CAD"/>
    <n v="1413547200"/>
    <n v="1411417602"/>
    <b v="0"/>
    <n v="21"/>
    <b v="1"/>
    <s v="film &amp; video/documentary"/>
    <n v="102.14714285714285"/>
    <n v="68.09809523809524"/>
    <x v="0"/>
    <s v="documentary"/>
  </r>
  <r>
    <x v="3"/>
    <x v="0"/>
    <s v="USD"/>
    <n v="1487944080"/>
    <n v="1486129680"/>
    <b v="0"/>
    <n v="112"/>
    <b v="1"/>
    <s v="theater/plays"/>
    <n v="102.18"/>
    <n v="136.84821428571428"/>
    <x v="8"/>
    <s v="plays"/>
  </r>
  <r>
    <x v="3"/>
    <x v="1"/>
    <s v="GBP"/>
    <n v="1410901200"/>
    <n v="1408313438"/>
    <b v="1"/>
    <n v="70"/>
    <b v="1"/>
    <s v="theater/plays"/>
    <n v="102.18750000000001"/>
    <n v="46.714285714285715"/>
    <x v="8"/>
    <s v="plays"/>
  </r>
  <r>
    <x v="3"/>
    <x v="0"/>
    <s v="USD"/>
    <n v="1425741525"/>
    <n v="1423149525"/>
    <b v="0"/>
    <n v="31"/>
    <b v="1"/>
    <s v="publishing/nonfiction"/>
    <n v="102.2"/>
    <n v="82.41935483870968"/>
    <x v="2"/>
    <s v="nonfiction"/>
  </r>
  <r>
    <x v="3"/>
    <x v="1"/>
    <s v="GBP"/>
    <n v="1485886100"/>
    <n v="1482862100"/>
    <b v="0"/>
    <n v="108"/>
    <b v="1"/>
    <s v="photography/photobooks"/>
    <n v="102.23076923076924"/>
    <n v="61.527777777777779"/>
    <x v="7"/>
    <s v="photobooks"/>
  </r>
  <r>
    <x v="3"/>
    <x v="0"/>
    <s v="USD"/>
    <n v="1447523371"/>
    <n v="1444927771"/>
    <b v="0"/>
    <n v="120"/>
    <b v="1"/>
    <s v="theater/plays"/>
    <n v="102.23333333333333"/>
    <n v="127.79166666666667"/>
    <x v="8"/>
    <s v="plays"/>
  </r>
  <r>
    <x v="3"/>
    <x v="0"/>
    <s v="USD"/>
    <n v="1410099822"/>
    <n v="1404915822"/>
    <b v="0"/>
    <n v="85"/>
    <b v="1"/>
    <s v="theater/plays"/>
    <n v="102.23636363636363"/>
    <n v="66.152941176470591"/>
    <x v="8"/>
    <s v="plays"/>
  </r>
  <r>
    <x v="3"/>
    <x v="0"/>
    <s v="USD"/>
    <n v="1450971684"/>
    <n v="1447515684"/>
    <b v="1"/>
    <n v="1420"/>
    <b v="1"/>
    <s v="theater/spaces"/>
    <n v="102.24133333333334"/>
    <n v="108.00140845070422"/>
    <x v="8"/>
    <s v="spaces"/>
  </r>
  <r>
    <x v="3"/>
    <x v="16"/>
    <s v="EUR"/>
    <n v="1439455609"/>
    <n v="1436863609"/>
    <b v="1"/>
    <n v="450"/>
    <b v="1"/>
    <s v="technology/hardware"/>
    <n v="102.24343076923077"/>
    <n v="147.68495555555555"/>
    <x v="1"/>
    <s v="hardware"/>
  </r>
  <r>
    <x v="3"/>
    <x v="0"/>
    <s v="USD"/>
    <n v="1458742685"/>
    <n v="1454858285"/>
    <b v="0"/>
    <n v="282"/>
    <b v="1"/>
    <s v="food/small batch"/>
    <n v="102.25"/>
    <n v="108.77659574468085"/>
    <x v="6"/>
    <s v="small batch"/>
  </r>
  <r>
    <x v="3"/>
    <x v="0"/>
    <s v="USD"/>
    <n v="1426044383"/>
    <n v="1423455983"/>
    <b v="0"/>
    <n v="48"/>
    <b v="1"/>
    <s v="theater/plays"/>
    <n v="102.25"/>
    <n v="85.208333333333329"/>
    <x v="8"/>
    <s v="plays"/>
  </r>
  <r>
    <x v="3"/>
    <x v="0"/>
    <s v="USD"/>
    <n v="1370964806"/>
    <n v="1367940806"/>
    <b v="0"/>
    <n v="94"/>
    <b v="1"/>
    <s v="publishing/nonfiction"/>
    <n v="102.25999999999999"/>
    <n v="141.42340425531913"/>
    <x v="2"/>
    <s v="nonfiction"/>
  </r>
  <r>
    <x v="3"/>
    <x v="0"/>
    <s v="USD"/>
    <n v="1402494243"/>
    <n v="1399902243"/>
    <b v="1"/>
    <n v="221"/>
    <b v="1"/>
    <s v="food/small batch"/>
    <n v="102.27200000000001"/>
    <n v="115.69230769230769"/>
    <x v="6"/>
    <s v="small batch"/>
  </r>
  <r>
    <x v="3"/>
    <x v="0"/>
    <s v="USD"/>
    <n v="1427860740"/>
    <n v="1426002684"/>
    <b v="0"/>
    <n v="19"/>
    <b v="1"/>
    <s v="theater/plays"/>
    <n v="102.27272727272727"/>
    <n v="59.210526315789473"/>
    <x v="8"/>
    <s v="plays"/>
  </r>
  <r>
    <x v="0"/>
    <x v="0"/>
    <s v="USD"/>
    <n v="1471579140"/>
    <n v="1466512683"/>
    <b v="0"/>
    <n v="323"/>
    <b v="0"/>
    <s v="technology/wearables"/>
    <n v="102.298"/>
    <n v="158.35603715170279"/>
    <x v="1"/>
    <s v="wearables"/>
  </r>
  <r>
    <x v="3"/>
    <x v="0"/>
    <s v="USD"/>
    <n v="1458826056"/>
    <n v="1456237656"/>
    <b v="0"/>
    <n v="124"/>
    <b v="1"/>
    <s v="food/small batch"/>
    <n v="102.30434782608695"/>
    <n v="189.75806451612902"/>
    <x v="6"/>
    <s v="small batch"/>
  </r>
  <r>
    <x v="3"/>
    <x v="0"/>
    <s v="USD"/>
    <n v="1355439503"/>
    <n v="1352847503"/>
    <b v="0"/>
    <n v="62"/>
    <b v="1"/>
    <s v="publishing/nonfiction"/>
    <n v="102.32000000000001"/>
    <n v="82.516129032258064"/>
    <x v="2"/>
    <s v="nonfiction"/>
  </r>
  <r>
    <x v="3"/>
    <x v="0"/>
    <s v="USD"/>
    <n v="1471921637"/>
    <n v="1469329637"/>
    <b v="0"/>
    <n v="93"/>
    <b v="1"/>
    <s v="theater/plays"/>
    <n v="102.3236"/>
    <n v="55.012688172043013"/>
    <x v="8"/>
    <s v="plays"/>
  </r>
  <r>
    <x v="3"/>
    <x v="0"/>
    <s v="USD"/>
    <n v="1400475600"/>
    <n v="1397819938"/>
    <b v="0"/>
    <n v="26"/>
    <b v="1"/>
    <s v="theater/musical"/>
    <n v="102.33333333333334"/>
    <n v="59.03846153846154"/>
    <x v="8"/>
    <s v="musical"/>
  </r>
  <r>
    <x v="3"/>
    <x v="0"/>
    <s v="USD"/>
    <n v="1450328340"/>
    <n v="1447606884"/>
    <b v="1"/>
    <n v="37"/>
    <b v="1"/>
    <s v="theater/plays"/>
    <n v="102.34285714285714"/>
    <n v="193.62162162162161"/>
    <x v="8"/>
    <s v="plays"/>
  </r>
  <r>
    <x v="3"/>
    <x v="0"/>
    <s v="USD"/>
    <n v="1470068523"/>
    <n v="1467476523"/>
    <b v="0"/>
    <n v="52"/>
    <b v="1"/>
    <s v="music/rock"/>
    <n v="102.35000000000001"/>
    <n v="196.82692307692307"/>
    <x v="3"/>
    <s v="rock"/>
  </r>
  <r>
    <x v="3"/>
    <x v="0"/>
    <s v="USD"/>
    <n v="1464987600"/>
    <n v="1463145938"/>
    <b v="1"/>
    <n v="39"/>
    <b v="1"/>
    <s v="theater/plays"/>
    <n v="102.35000000000001"/>
    <n v="52.487179487179489"/>
    <x v="8"/>
    <s v="plays"/>
  </r>
  <r>
    <x v="3"/>
    <x v="0"/>
    <s v="USD"/>
    <n v="1432612740"/>
    <n v="1429881667"/>
    <b v="0"/>
    <n v="97"/>
    <b v="1"/>
    <s v="theater/plays"/>
    <n v="102.35000000000001"/>
    <n v="105.51546391752578"/>
    <x v="8"/>
    <s v="plays"/>
  </r>
  <r>
    <x v="3"/>
    <x v="0"/>
    <s v="USD"/>
    <n v="1307838049"/>
    <n v="1302654049"/>
    <b v="1"/>
    <n v="293"/>
    <b v="1"/>
    <s v="publishing/radio &amp; podcasts"/>
    <n v="102.36842105263158"/>
    <n v="33.191126279863482"/>
    <x v="2"/>
    <s v="radio &amp; podcasts"/>
  </r>
  <r>
    <x v="3"/>
    <x v="0"/>
    <s v="USD"/>
    <n v="1459348740"/>
    <n v="1458647725"/>
    <b v="0"/>
    <n v="21"/>
    <b v="1"/>
    <s v="theater/plays"/>
    <n v="102.4"/>
    <n v="121.9047619047619"/>
    <x v="8"/>
    <s v="plays"/>
  </r>
  <r>
    <x v="3"/>
    <x v="0"/>
    <s v="USD"/>
    <n v="1405017345"/>
    <n v="1403721345"/>
    <b v="0"/>
    <n v="22"/>
    <b v="1"/>
    <s v="theater/plays"/>
    <n v="102.4"/>
    <n v="69.818181818181813"/>
    <x v="8"/>
    <s v="plays"/>
  </r>
  <r>
    <x v="3"/>
    <x v="0"/>
    <s v="USD"/>
    <n v="1438799760"/>
    <n v="1437236378"/>
    <b v="0"/>
    <n v="54"/>
    <b v="1"/>
    <s v="theater/plays"/>
    <n v="102.4"/>
    <n v="47.407407407407405"/>
    <x v="8"/>
    <s v="plays"/>
  </r>
  <r>
    <x v="3"/>
    <x v="0"/>
    <s v="USD"/>
    <n v="1451001600"/>
    <n v="1448400943"/>
    <b v="1"/>
    <n v="163"/>
    <b v="1"/>
    <s v="food/small batch"/>
    <n v="102.42285714285715"/>
    <n v="219.92638036809817"/>
    <x v="6"/>
    <s v="small batch"/>
  </r>
  <r>
    <x v="3"/>
    <x v="7"/>
    <s v="CAD"/>
    <n v="1464471840"/>
    <n v="1459309704"/>
    <b v="0"/>
    <n v="42"/>
    <b v="1"/>
    <s v="theater/plays"/>
    <n v="102.42424242424242"/>
    <n v="40.238095238095241"/>
    <x v="8"/>
    <s v="plays"/>
  </r>
  <r>
    <x v="3"/>
    <x v="1"/>
    <s v="GBP"/>
    <n v="1468593246"/>
    <n v="1466001246"/>
    <b v="0"/>
    <n v="111"/>
    <b v="1"/>
    <s v="photography/photobooks"/>
    <n v="102.43783333333334"/>
    <n v="55.371801801801809"/>
    <x v="7"/>
    <s v="photobooks"/>
  </r>
  <r>
    <x v="3"/>
    <x v="0"/>
    <s v="USD"/>
    <n v="1410444068"/>
    <n v="1407852068"/>
    <b v="0"/>
    <n v="199"/>
    <b v="1"/>
    <s v="theater/musical"/>
    <n v="102.44597777777777"/>
    <n v="231.66175879396985"/>
    <x v="8"/>
    <s v="musical"/>
  </r>
  <r>
    <x v="3"/>
    <x v="0"/>
    <s v="USD"/>
    <n v="1433083527"/>
    <n v="1430491527"/>
    <b v="0"/>
    <n v="101"/>
    <b v="1"/>
    <s v="photography/photobooks"/>
    <n v="102.45398773006136"/>
    <n v="165.34653465346534"/>
    <x v="7"/>
    <s v="photobooks"/>
  </r>
  <r>
    <x v="3"/>
    <x v="0"/>
    <s v="USD"/>
    <n v="1393966800"/>
    <n v="1392040806"/>
    <b v="0"/>
    <n v="183"/>
    <b v="1"/>
    <s v="music/indie rock"/>
    <n v="102.45669291338582"/>
    <n v="35.551912568306008"/>
    <x v="3"/>
    <s v="indie rock"/>
  </r>
  <r>
    <x v="3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x v="3"/>
    <x v="0"/>
    <s v="USD"/>
    <n v="1356211832"/>
    <n v="1351024232"/>
    <b v="0"/>
    <n v="23"/>
    <b v="1"/>
    <s v="music/indie rock"/>
    <n v="102.46666666666667"/>
    <n v="66.826086956521735"/>
    <x v="3"/>
    <s v="indie rock"/>
  </r>
  <r>
    <x v="3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x v="3"/>
    <x v="1"/>
    <s v="GBP"/>
    <n v="1483707905"/>
    <n v="1481115905"/>
    <b v="0"/>
    <n v="59"/>
    <b v="1"/>
    <s v="theater/plays"/>
    <n v="102.49999999999999"/>
    <n v="34.745762711864408"/>
    <x v="8"/>
    <s v="plays"/>
  </r>
  <r>
    <x v="3"/>
    <x v="0"/>
    <s v="USD"/>
    <n v="1395023719"/>
    <n v="1391571319"/>
    <b v="0"/>
    <n v="10"/>
    <b v="1"/>
    <s v="music/rock"/>
    <n v="102.49999999999999"/>
    <n v="102.5"/>
    <x v="3"/>
    <s v="rock"/>
  </r>
  <r>
    <x v="3"/>
    <x v="0"/>
    <s v="USD"/>
    <n v="1462564182"/>
    <n v="1459972182"/>
    <b v="0"/>
    <n v="3"/>
    <b v="1"/>
    <s v="technology/hardware"/>
    <n v="102.49999999999999"/>
    <n v="205"/>
    <x v="1"/>
    <s v="hardware"/>
  </r>
  <r>
    <x v="3"/>
    <x v="0"/>
    <s v="USD"/>
    <n v="1469811043"/>
    <n v="1467219043"/>
    <b v="0"/>
    <n v="20"/>
    <b v="1"/>
    <s v="theater/plays"/>
    <n v="102.49999999999999"/>
    <n v="102.5"/>
    <x v="8"/>
    <s v="plays"/>
  </r>
  <r>
    <x v="3"/>
    <x v="0"/>
    <s v="USD"/>
    <n v="1473393600"/>
    <n v="1470778559"/>
    <b v="0"/>
    <n v="28"/>
    <b v="1"/>
    <s v="theater/plays"/>
    <n v="102.49999999999999"/>
    <n v="73.214285714285708"/>
    <x v="8"/>
    <s v="plays"/>
  </r>
  <r>
    <x v="3"/>
    <x v="1"/>
    <s v="GBP"/>
    <n v="1433076298"/>
    <n v="1430052298"/>
    <b v="0"/>
    <n v="31"/>
    <b v="1"/>
    <s v="theater/plays"/>
    <n v="102.49999999999999"/>
    <n v="66.129032258064512"/>
    <x v="8"/>
    <s v="plays"/>
  </r>
  <r>
    <x v="3"/>
    <x v="18"/>
    <s v="EUR"/>
    <n v="1453064400"/>
    <n v="1449359831"/>
    <b v="0"/>
    <n v="101"/>
    <b v="1"/>
    <s v="music/pop"/>
    <n v="102.50632911392405"/>
    <n v="80.178217821782184"/>
    <x v="3"/>
    <s v="pop"/>
  </r>
  <r>
    <x v="3"/>
    <x v="1"/>
    <s v="GBP"/>
    <n v="1462402800"/>
    <n v="1459856860"/>
    <b v="0"/>
    <n v="89"/>
    <b v="1"/>
    <s v="theater/plays"/>
    <n v="102.54767441860466"/>
    <n v="49.545505617977533"/>
    <x v="8"/>
    <s v="plays"/>
  </r>
  <r>
    <x v="3"/>
    <x v="1"/>
    <s v="GBP"/>
    <n v="1427806320"/>
    <n v="1422834819"/>
    <b v="0"/>
    <n v="27"/>
    <b v="1"/>
    <s v="theater/plays"/>
    <n v="102.57142857142858"/>
    <n v="132.96296296296296"/>
    <x v="8"/>
    <s v="plays"/>
  </r>
  <r>
    <x v="3"/>
    <x v="0"/>
    <s v="USD"/>
    <n v="1374802235"/>
    <n v="1372210235"/>
    <b v="0"/>
    <n v="66"/>
    <b v="1"/>
    <s v="music/rock"/>
    <n v="102.57499999999999"/>
    <n v="62.166666666666664"/>
    <x v="3"/>
    <s v="rock"/>
  </r>
  <r>
    <x v="3"/>
    <x v="0"/>
    <s v="USD"/>
    <n v="1361739872"/>
    <n v="1359147872"/>
    <b v="0"/>
    <n v="59"/>
    <b v="1"/>
    <s v="publishing/nonfiction"/>
    <n v="102.58775877587757"/>
    <n v="77.271186440677965"/>
    <x v="2"/>
    <s v="nonfiction"/>
  </r>
  <r>
    <x v="3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x v="3"/>
    <x v="0"/>
    <s v="USD"/>
    <n v="1468524340"/>
    <n v="1465932340"/>
    <b v="0"/>
    <n v="183"/>
    <b v="1"/>
    <s v="photography/photobooks"/>
    <n v="102.60000000000001"/>
    <n v="148.57377049180329"/>
    <x v="7"/>
    <s v="photobooks"/>
  </r>
  <r>
    <x v="3"/>
    <x v="0"/>
    <s v="USD"/>
    <n v="1278302400"/>
    <n v="1273961999"/>
    <b v="0"/>
    <n v="23"/>
    <b v="1"/>
    <s v="music/pop"/>
    <n v="102.60000000000001"/>
    <n v="44.608695652173914"/>
    <x v="3"/>
    <s v="pop"/>
  </r>
  <r>
    <x v="3"/>
    <x v="0"/>
    <s v="USD"/>
    <n v="1489283915"/>
    <n v="1486691915"/>
    <b v="0"/>
    <n v="194"/>
    <b v="1"/>
    <s v="games/tabletop games"/>
    <n v="102.60000000000001"/>
    <n v="148.08247422680412"/>
    <x v="5"/>
    <s v="tabletop games"/>
  </r>
  <r>
    <x v="3"/>
    <x v="0"/>
    <s v="USD"/>
    <n v="1336238743"/>
    <n v="1333646743"/>
    <b v="1"/>
    <n v="64"/>
    <b v="1"/>
    <s v="music/indie rock"/>
    <n v="102.60000000000001"/>
    <n v="40.078125"/>
    <x v="3"/>
    <s v="indie rock"/>
  </r>
  <r>
    <x v="3"/>
    <x v="0"/>
    <s v="USD"/>
    <n v="1447445820"/>
    <n v="1445077121"/>
    <b v="0"/>
    <n v="43"/>
    <b v="1"/>
    <s v="theater/plays"/>
    <n v="102.60000000000001"/>
    <n v="59.651162790697676"/>
    <x v="8"/>
    <s v="plays"/>
  </r>
  <r>
    <x v="3"/>
    <x v="0"/>
    <s v="USD"/>
    <n v="1456984740"/>
    <n v="1455717790"/>
    <b v="0"/>
    <n v="33"/>
    <b v="1"/>
    <s v="theater/plays"/>
    <n v="102.60000000000001"/>
    <n v="77.727272727272734"/>
    <x v="8"/>
    <s v="plays"/>
  </r>
  <r>
    <x v="3"/>
    <x v="0"/>
    <s v="USD"/>
    <n v="1405688952"/>
    <n v="1400504952"/>
    <b v="0"/>
    <n v="36"/>
    <b v="1"/>
    <s v="theater/spaces"/>
    <n v="102.61176470588236"/>
    <n v="242.27777777777777"/>
    <x v="8"/>
    <s v="spaces"/>
  </r>
  <r>
    <x v="3"/>
    <x v="0"/>
    <s v="USD"/>
    <n v="1421952370"/>
    <n v="1418064370"/>
    <b v="1"/>
    <n v="46"/>
    <b v="1"/>
    <s v="photography/photobooks"/>
    <n v="102.62857142857142"/>
    <n v="156.17391304347825"/>
    <x v="7"/>
    <s v="photobooks"/>
  </r>
  <r>
    <x v="3"/>
    <x v="0"/>
    <s v="USD"/>
    <n v="1466827140"/>
    <n v="1464196414"/>
    <b v="0"/>
    <n v="83"/>
    <b v="1"/>
    <s v="music/rock"/>
    <n v="102.63636363636364"/>
    <n v="68.01204819277109"/>
    <x v="3"/>
    <s v="rock"/>
  </r>
  <r>
    <x v="3"/>
    <x v="0"/>
    <s v="USD"/>
    <n v="1325310336"/>
    <n v="1320122736"/>
    <b v="0"/>
    <n v="62"/>
    <b v="1"/>
    <s v="music/pop"/>
    <n v="102.6375"/>
    <n v="132.43548387096774"/>
    <x v="3"/>
    <s v="pop"/>
  </r>
  <r>
    <x v="3"/>
    <x v="0"/>
    <s v="USD"/>
    <n v="1322454939"/>
    <n v="1319859339"/>
    <b v="0"/>
    <n v="116"/>
    <b v="1"/>
    <s v="music/pop"/>
    <n v="102.6375"/>
    <n v="70.784482758620683"/>
    <x v="3"/>
    <s v="pop"/>
  </r>
  <r>
    <x v="3"/>
    <x v="1"/>
    <s v="GBP"/>
    <n v="1404858840"/>
    <n v="1402266840"/>
    <b v="0"/>
    <n v="94"/>
    <b v="1"/>
    <s v="theater/plays"/>
    <n v="102.64512500000001"/>
    <n v="87.357553191489373"/>
    <x v="8"/>
    <s v="plays"/>
  </r>
  <r>
    <x v="3"/>
    <x v="0"/>
    <s v="USD"/>
    <n v="1461904788"/>
    <n v="1458103188"/>
    <b v="0"/>
    <n v="237"/>
    <b v="1"/>
    <s v="theater/plays"/>
    <n v="102.6467741935484"/>
    <n v="134.26371308016877"/>
    <x v="8"/>
    <s v="plays"/>
  </r>
  <r>
    <x v="3"/>
    <x v="0"/>
    <s v="USD"/>
    <n v="1404360045"/>
    <n v="1401336045"/>
    <b v="0"/>
    <n v="96"/>
    <b v="1"/>
    <s v="theater/musical"/>
    <n v="102.65010000000001"/>
    <n v="106.9271875"/>
    <x v="8"/>
    <s v="musical"/>
  </r>
  <r>
    <x v="3"/>
    <x v="6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x v="3"/>
    <x v="0"/>
    <s v="USD"/>
    <n v="1433097171"/>
    <n v="1430505171"/>
    <b v="0"/>
    <n v="46"/>
    <b v="1"/>
    <s v="theater/plays"/>
    <n v="102.66666666666666"/>
    <n v="66.956521739130437"/>
    <x v="8"/>
    <s v="plays"/>
  </r>
  <r>
    <x v="3"/>
    <x v="1"/>
    <s v="GBP"/>
    <n v="1435851577"/>
    <n v="1433259577"/>
    <b v="0"/>
    <n v="78"/>
    <b v="1"/>
    <s v="theater/plays"/>
    <n v="102.66666666666666"/>
    <n v="39.487179487179489"/>
    <x v="8"/>
    <s v="plays"/>
  </r>
  <r>
    <x v="3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x v="3"/>
    <x v="0"/>
    <s v="USD"/>
    <n v="1407085200"/>
    <n v="1401924769"/>
    <b v="0"/>
    <n v="77"/>
    <b v="1"/>
    <s v="music/rock"/>
    <n v="102.69999999999999"/>
    <n v="66.688311688311686"/>
    <x v="3"/>
    <s v="rock"/>
  </r>
  <r>
    <x v="3"/>
    <x v="0"/>
    <s v="USD"/>
    <n v="1334556624"/>
    <n v="1333001424"/>
    <b v="0"/>
    <n v="34"/>
    <b v="1"/>
    <s v="music/electronic music"/>
    <n v="102.72727272727273"/>
    <n v="33.235294117647058"/>
    <x v="3"/>
    <s v="electronic music"/>
  </r>
  <r>
    <x v="3"/>
    <x v="0"/>
    <s v="USD"/>
    <n v="1332362880"/>
    <n v="1329890585"/>
    <b v="0"/>
    <n v="56"/>
    <b v="1"/>
    <s v="music/classical music"/>
    <n v="102.73469387755102"/>
    <n v="67.419642857142861"/>
    <x v="3"/>
    <s v="classical music"/>
  </r>
  <r>
    <x v="3"/>
    <x v="0"/>
    <s v="USD"/>
    <n v="1437447600"/>
    <n v="1436551178"/>
    <b v="0"/>
    <n v="29"/>
    <b v="1"/>
    <s v="theater/plays"/>
    <n v="102.75000000000001"/>
    <n v="70.862068965517238"/>
    <x v="8"/>
    <s v="plays"/>
  </r>
  <r>
    <x v="3"/>
    <x v="1"/>
    <s v="GBP"/>
    <n v="1425142800"/>
    <n v="1422983847"/>
    <b v="0"/>
    <n v="51"/>
    <b v="1"/>
    <s v="theater/plays"/>
    <n v="102.75000000000001"/>
    <n v="40.294117647058826"/>
    <x v="8"/>
    <s v="plays"/>
  </r>
  <r>
    <x v="3"/>
    <x v="0"/>
    <s v="USD"/>
    <n v="1465081053"/>
    <n v="1462489053"/>
    <b v="0"/>
    <n v="54"/>
    <b v="1"/>
    <s v="theater/musical"/>
    <n v="102.76"/>
    <n v="47.574074074074076"/>
    <x v="8"/>
    <s v="musical"/>
  </r>
  <r>
    <x v="3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x v="3"/>
    <x v="0"/>
    <s v="USD"/>
    <n v="1372827540"/>
    <n v="1371491244"/>
    <b v="0"/>
    <n v="32"/>
    <b v="1"/>
    <s v="music/rock"/>
    <n v="102.77927272727271"/>
    <n v="88.325937499999995"/>
    <x v="3"/>
    <s v="rock"/>
  </r>
  <r>
    <x v="3"/>
    <x v="1"/>
    <s v="GBP"/>
    <n v="1415440846"/>
    <n v="1412845246"/>
    <b v="0"/>
    <n v="78"/>
    <b v="1"/>
    <s v="theater/plays"/>
    <n v="102.8"/>
    <n v="39.53846153846154"/>
    <x v="8"/>
    <s v="plays"/>
  </r>
  <r>
    <x v="3"/>
    <x v="1"/>
    <s v="GBP"/>
    <n v="1370019600"/>
    <n v="1366999870"/>
    <b v="0"/>
    <n v="37"/>
    <b v="1"/>
    <s v="music/classical music"/>
    <n v="102.80254777070064"/>
    <n v="43.621621621621621"/>
    <x v="3"/>
    <s v="classical music"/>
  </r>
  <r>
    <x v="3"/>
    <x v="0"/>
    <s v="USD"/>
    <n v="1472443269"/>
    <n v="1468987269"/>
    <b v="0"/>
    <n v="120"/>
    <b v="1"/>
    <s v="photography/photobooks"/>
    <n v="102.82909090909091"/>
    <n v="47.13"/>
    <x v="7"/>
    <s v="photobooks"/>
  </r>
  <r>
    <x v="3"/>
    <x v="0"/>
    <s v="USD"/>
    <n v="1444348800"/>
    <n v="1442283562"/>
    <b v="1"/>
    <n v="71"/>
    <b v="1"/>
    <s v="theater/plays"/>
    <n v="102.83750000000001"/>
    <n v="115.87323943661971"/>
    <x v="8"/>
    <s v="plays"/>
  </r>
  <r>
    <x v="3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x v="3"/>
    <x v="0"/>
    <s v="USD"/>
    <n v="1403452131"/>
    <n v="1401205731"/>
    <b v="0"/>
    <n v="60"/>
    <b v="1"/>
    <s v="film &amp; video/shorts"/>
    <n v="102.85714285714285"/>
    <n v="60"/>
    <x v="0"/>
    <s v="shorts"/>
  </r>
  <r>
    <x v="2"/>
    <x v="0"/>
    <s v="USD"/>
    <n v="1490331623"/>
    <n v="1487743223"/>
    <b v="0"/>
    <n v="15"/>
    <b v="0"/>
    <s v="music/faith"/>
    <n v="102.85714285714285"/>
    <n v="24"/>
    <x v="3"/>
    <s v="faith"/>
  </r>
  <r>
    <x v="3"/>
    <x v="1"/>
    <s v="GBP"/>
    <n v="1474886229"/>
    <n v="1472294229"/>
    <b v="0"/>
    <n v="27"/>
    <b v="1"/>
    <s v="theater/plays"/>
    <n v="102.85857142857142"/>
    <n v="26.667037037037037"/>
    <x v="8"/>
    <s v="plays"/>
  </r>
  <r>
    <x v="3"/>
    <x v="1"/>
    <s v="GBP"/>
    <n v="1481564080"/>
    <n v="1479144880"/>
    <b v="0"/>
    <n v="27"/>
    <b v="1"/>
    <s v="music/electronic music"/>
    <n v="102.86144578313252"/>
    <n v="50.592592592592595"/>
    <x v="3"/>
    <s v="electronic music"/>
  </r>
  <r>
    <x v="3"/>
    <x v="0"/>
    <s v="USD"/>
    <n v="1409187600"/>
    <n v="1406316312"/>
    <b v="0"/>
    <n v="25"/>
    <b v="1"/>
    <s v="theater/musical"/>
    <n v="102.875"/>
    <n v="329.2"/>
    <x v="8"/>
    <s v="musical"/>
  </r>
  <r>
    <x v="3"/>
    <x v="0"/>
    <s v="USD"/>
    <n v="1426787123"/>
    <n v="1424198723"/>
    <b v="0"/>
    <n v="61"/>
    <b v="1"/>
    <s v="photography/photobooks"/>
    <n v="102.89999999999999"/>
    <n v="168.68852459016392"/>
    <x v="7"/>
    <s v="photobooks"/>
  </r>
  <r>
    <x v="3"/>
    <x v="0"/>
    <s v="USD"/>
    <n v="1382742010"/>
    <n v="1380150010"/>
    <b v="0"/>
    <n v="60"/>
    <b v="1"/>
    <s v="technology/makerspaces"/>
    <n v="102.89999999999999"/>
    <n v="85.75"/>
    <x v="1"/>
    <s v="makerspaces"/>
  </r>
  <r>
    <x v="3"/>
    <x v="0"/>
    <s v="USD"/>
    <n v="1404359940"/>
    <n v="1402580818"/>
    <b v="0"/>
    <n v="199"/>
    <b v="1"/>
    <s v="theater/plays"/>
    <n v="102.90416666666667"/>
    <n v="62.052763819095475"/>
    <x v="8"/>
    <s v="plays"/>
  </r>
  <r>
    <x v="3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x v="3"/>
    <x v="1"/>
    <s v="GBP"/>
    <n v="1480613982"/>
    <n v="1478018382"/>
    <b v="0"/>
    <n v="69"/>
    <b v="1"/>
    <s v="theater/plays"/>
    <n v="102.9375"/>
    <n v="23.869565217391305"/>
    <x v="8"/>
    <s v="plays"/>
  </r>
  <r>
    <x v="3"/>
    <x v="0"/>
    <s v="USD"/>
    <n v="1449205200"/>
    <n v="1445363833"/>
    <b v="0"/>
    <n v="57"/>
    <b v="1"/>
    <s v="photography/photobooks"/>
    <n v="102.94615384615385"/>
    <n v="234.78947368421052"/>
    <x v="7"/>
    <s v="photobooks"/>
  </r>
  <r>
    <x v="3"/>
    <x v="0"/>
    <s v="USD"/>
    <n v="1412434136"/>
    <n v="1409669336"/>
    <b v="0"/>
    <n v="104"/>
    <b v="1"/>
    <s v="theater/plays"/>
    <n v="102.97033333333331"/>
    <n v="297.02980769230766"/>
    <x v="8"/>
    <s v="plays"/>
  </r>
  <r>
    <x v="3"/>
    <x v="1"/>
    <s v="GBP"/>
    <n v="1462453307"/>
    <n v="1459861307"/>
    <b v="0"/>
    <n v="63"/>
    <b v="1"/>
    <s v="music/rock"/>
    <n v="102.97499999999999"/>
    <n v="65.38095238095238"/>
    <x v="3"/>
    <s v="rock"/>
  </r>
  <r>
    <x v="3"/>
    <x v="0"/>
    <s v="USD"/>
    <n v="1416385679"/>
    <n v="1413790079"/>
    <b v="0"/>
    <n v="162"/>
    <b v="1"/>
    <s v="theater/plays"/>
    <n v="102.99000000000001"/>
    <n v="63.574074074074076"/>
    <x v="8"/>
    <s v="plays"/>
  </r>
  <r>
    <x v="3"/>
    <x v="3"/>
    <s v="AUD"/>
    <n v="1429228800"/>
    <n v="1426714870"/>
    <b v="0"/>
    <n v="443"/>
    <b v="1"/>
    <s v="technology/hardware"/>
    <n v="102.99897959183673"/>
    <n v="227.85327313769753"/>
    <x v="1"/>
    <s v="hardware"/>
  </r>
  <r>
    <x v="3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x v="3"/>
    <x v="0"/>
    <s v="USD"/>
    <n v="1336866863"/>
    <n v="1335570863"/>
    <b v="0"/>
    <n v="14"/>
    <b v="1"/>
    <s v="music/rock"/>
    <n v="103"/>
    <n v="73.571428571428569"/>
    <x v="3"/>
    <s v="rock"/>
  </r>
  <r>
    <x v="3"/>
    <x v="1"/>
    <s v="GBP"/>
    <n v="1434039186"/>
    <n v="1430151186"/>
    <b v="0"/>
    <n v="6"/>
    <b v="1"/>
    <s v="theater/spaces"/>
    <n v="103"/>
    <n v="120.16666666666667"/>
    <x v="8"/>
    <s v="spaces"/>
  </r>
  <r>
    <x v="3"/>
    <x v="0"/>
    <s v="USD"/>
    <n v="1411765492"/>
    <n v="1409173492"/>
    <b v="1"/>
    <n v="74"/>
    <b v="1"/>
    <s v="theater/plays"/>
    <n v="103"/>
    <n v="139.18918918918919"/>
    <x v="8"/>
    <s v="plays"/>
  </r>
  <r>
    <x v="3"/>
    <x v="0"/>
    <s v="USD"/>
    <n v="1422482400"/>
    <n v="1421089938"/>
    <b v="1"/>
    <n v="49"/>
    <b v="1"/>
    <s v="theater/plays"/>
    <n v="103"/>
    <n v="52.551020408163268"/>
    <x v="8"/>
    <s v="plays"/>
  </r>
  <r>
    <x v="3"/>
    <x v="0"/>
    <s v="USD"/>
    <n v="1433134800"/>
    <n v="1430158198"/>
    <b v="0"/>
    <n v="30"/>
    <b v="1"/>
    <s v="theater/plays"/>
    <n v="103"/>
    <n v="68.666666666666671"/>
    <x v="8"/>
    <s v="plays"/>
  </r>
  <r>
    <x v="3"/>
    <x v="1"/>
    <s v="GBP"/>
    <n v="1439136000"/>
    <n v="1436972472"/>
    <b v="0"/>
    <n v="36"/>
    <b v="1"/>
    <s v="theater/plays"/>
    <n v="103"/>
    <n v="57.222222222222221"/>
    <x v="8"/>
    <s v="plays"/>
  </r>
  <r>
    <x v="3"/>
    <x v="0"/>
    <s v="USD"/>
    <n v="1386910740"/>
    <n v="1384364561"/>
    <b v="1"/>
    <n v="82"/>
    <b v="1"/>
    <s v="theater/plays"/>
    <n v="103.01249999999999"/>
    <n v="100.5"/>
    <x v="8"/>
    <s v="plays"/>
  </r>
  <r>
    <x v="3"/>
    <x v="0"/>
    <s v="USD"/>
    <n v="1402892700"/>
    <n v="1400474329"/>
    <b v="0"/>
    <n v="433"/>
    <b v="1"/>
    <s v="theater/spaces"/>
    <n v="103.029"/>
    <n v="118.97113163972287"/>
    <x v="8"/>
    <s v="spaces"/>
  </r>
  <r>
    <x v="3"/>
    <x v="0"/>
    <s v="USD"/>
    <n v="1419220800"/>
    <n v="1416555262"/>
    <b v="1"/>
    <n v="134"/>
    <b v="1"/>
    <s v="theater/plays"/>
    <n v="103.04098360655738"/>
    <n v="93.81343283582089"/>
    <x v="8"/>
    <s v="plays"/>
  </r>
  <r>
    <x v="3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x v="3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x v="3"/>
    <x v="0"/>
    <s v="USD"/>
    <n v="1414025347"/>
    <n v="1411433347"/>
    <b v="1"/>
    <n v="111"/>
    <b v="1"/>
    <s v="music/electronic music"/>
    <n v="103.09292094387415"/>
    <n v="69.666666666666671"/>
    <x v="3"/>
    <s v="electronic music"/>
  </r>
  <r>
    <x v="3"/>
    <x v="0"/>
    <s v="USD"/>
    <n v="1367940794"/>
    <n v="1365348794"/>
    <b v="0"/>
    <n v="34"/>
    <b v="1"/>
    <s v="music/indie rock"/>
    <n v="103.1372549019608"/>
    <n v="77.352941176470594"/>
    <x v="3"/>
    <s v="indie rock"/>
  </r>
  <r>
    <x v="3"/>
    <x v="1"/>
    <s v="GBP"/>
    <n v="1443808800"/>
    <n v="1441120910"/>
    <b v="0"/>
    <n v="46"/>
    <b v="1"/>
    <s v="theater/plays"/>
    <n v="103.15"/>
    <n v="44.847826086956523"/>
    <x v="8"/>
    <s v="plays"/>
  </r>
  <r>
    <x v="3"/>
    <x v="0"/>
    <s v="USD"/>
    <n v="1337824055"/>
    <n v="1335232055"/>
    <b v="0"/>
    <n v="36"/>
    <b v="1"/>
    <s v="music/indie rock"/>
    <n v="103.16400000000002"/>
    <n v="28.65666666666667"/>
    <x v="3"/>
    <s v="indie rock"/>
  </r>
  <r>
    <x v="3"/>
    <x v="1"/>
    <s v="GBP"/>
    <n v="1437261419"/>
    <n v="1434669419"/>
    <b v="0"/>
    <n v="58"/>
    <b v="1"/>
    <s v="theater/plays"/>
    <n v="103.17033333333335"/>
    <n v="53.363965517241382"/>
    <x v="8"/>
    <s v="plays"/>
  </r>
  <r>
    <x v="3"/>
    <x v="0"/>
    <s v="USD"/>
    <n v="1402459200"/>
    <n v="1401125238"/>
    <b v="0"/>
    <n v="40"/>
    <b v="1"/>
    <s v="theater/spaces"/>
    <n v="103.17647058823529"/>
    <n v="87.7"/>
    <x v="8"/>
    <s v="spaces"/>
  </r>
  <r>
    <x v="3"/>
    <x v="0"/>
    <s v="USD"/>
    <n v="1295142660"/>
    <n v="1293739714"/>
    <b v="0"/>
    <n v="10"/>
    <b v="1"/>
    <s v="music/indie rock"/>
    <n v="103.2"/>
    <n v="51.6"/>
    <x v="3"/>
    <s v="indie rock"/>
  </r>
  <r>
    <x v="3"/>
    <x v="0"/>
    <s v="USD"/>
    <n v="1431143940"/>
    <n v="1428585710"/>
    <b v="0"/>
    <n v="147"/>
    <b v="1"/>
    <s v="theater/musical"/>
    <n v="103.2"/>
    <n v="175.51020408163265"/>
    <x v="8"/>
    <s v="musical"/>
  </r>
  <r>
    <x v="3"/>
    <x v="0"/>
    <s v="USD"/>
    <n v="1467361251"/>
    <n v="1464769251"/>
    <b v="1"/>
    <n v="181"/>
    <b v="1"/>
    <s v="theater/plays"/>
    <n v="103.20666666666666"/>
    <n v="85.530386740331494"/>
    <x v="8"/>
    <s v="plays"/>
  </r>
  <r>
    <x v="3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x v="3"/>
    <x v="0"/>
    <s v="USD"/>
    <n v="1318463879"/>
    <n v="1315439879"/>
    <b v="0"/>
    <n v="41"/>
    <b v="1"/>
    <s v="music/indie rock"/>
    <n v="103.25"/>
    <n v="50.365853658536587"/>
    <x v="3"/>
    <s v="indie rock"/>
  </r>
  <r>
    <x v="3"/>
    <x v="0"/>
    <s v="USD"/>
    <n v="1485547530"/>
    <n v="1483646730"/>
    <b v="0"/>
    <n v="93"/>
    <b v="1"/>
    <s v="theater/spaces"/>
    <n v="103.29411764705883"/>
    <n v="94.408602150537632"/>
    <x v="8"/>
    <s v="spaces"/>
  </r>
  <r>
    <x v="3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x v="3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x v="3"/>
    <x v="0"/>
    <s v="USD"/>
    <n v="1329248940"/>
    <n v="1326972107"/>
    <b v="0"/>
    <n v="11"/>
    <b v="1"/>
    <s v="music/rock"/>
    <n v="103.33333333333334"/>
    <n v="28.181818181818183"/>
    <x v="3"/>
    <s v="rock"/>
  </r>
  <r>
    <x v="3"/>
    <x v="0"/>
    <s v="USD"/>
    <n v="1331182740"/>
    <n v="1329856839"/>
    <b v="0"/>
    <n v="11"/>
    <b v="1"/>
    <s v="music/indie rock"/>
    <n v="103.33333333333334"/>
    <n v="56.363636363636367"/>
    <x v="3"/>
    <s v="indie rock"/>
  </r>
  <r>
    <x v="3"/>
    <x v="0"/>
    <s v="USD"/>
    <n v="1426117552"/>
    <n v="1423529152"/>
    <b v="0"/>
    <n v="17"/>
    <b v="1"/>
    <s v="technology/hardware"/>
    <n v="103.33333333333334"/>
    <n v="18.235294117647058"/>
    <x v="1"/>
    <s v="hardware"/>
  </r>
  <r>
    <x v="3"/>
    <x v="1"/>
    <s v="GBP"/>
    <n v="1449255686"/>
    <n v="1446663686"/>
    <b v="0"/>
    <n v="51"/>
    <b v="1"/>
    <s v="theater/plays"/>
    <n v="103.33333333333334"/>
    <n v="60.784313725490193"/>
    <x v="8"/>
    <s v="plays"/>
  </r>
  <r>
    <x v="3"/>
    <x v="0"/>
    <s v="USD"/>
    <n v="1433289600"/>
    <n v="1430768800"/>
    <b v="0"/>
    <n v="30"/>
    <b v="1"/>
    <s v="theater/musical"/>
    <n v="103.34"/>
    <n v="172.23333333333332"/>
    <x v="8"/>
    <s v="musical"/>
  </r>
  <r>
    <x v="3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x v="3"/>
    <x v="0"/>
    <s v="USD"/>
    <n v="1403301540"/>
    <n v="1400867283"/>
    <b v="1"/>
    <n v="145"/>
    <b v="1"/>
    <s v="photography/photobooks"/>
    <n v="103.36388888888889"/>
    <n v="64.156896551724131"/>
    <x v="7"/>
    <s v="photobooks"/>
  </r>
  <r>
    <x v="3"/>
    <x v="7"/>
    <s v="CAD"/>
    <n v="1476158340"/>
    <n v="1472594585"/>
    <b v="0"/>
    <n v="114"/>
    <b v="1"/>
    <s v="theater/plays"/>
    <n v="103.38000000000001"/>
    <n v="90.684210526315795"/>
    <x v="8"/>
    <s v="plays"/>
  </r>
  <r>
    <x v="3"/>
    <x v="5"/>
    <s v="EUR"/>
    <n v="1481099176"/>
    <n v="1478507176"/>
    <b v="0"/>
    <n v="50"/>
    <b v="1"/>
    <s v="theater/plays"/>
    <n v="103.39285714285715"/>
    <n v="173.7"/>
    <x v="8"/>
    <s v="plays"/>
  </r>
  <r>
    <x v="3"/>
    <x v="0"/>
    <s v="USD"/>
    <n v="1319904721"/>
    <n v="1314720721"/>
    <b v="0"/>
    <n v="27"/>
    <b v="1"/>
    <s v="music/classical music"/>
    <n v="103.4"/>
    <n v="95.740740740740748"/>
    <x v="3"/>
    <s v="classical music"/>
  </r>
  <r>
    <x v="3"/>
    <x v="1"/>
    <s v="GBP"/>
    <n v="1433017303"/>
    <n v="1430425303"/>
    <b v="1"/>
    <n v="34"/>
    <b v="1"/>
    <s v="theater/plays"/>
    <n v="103.4"/>
    <n v="76.029411764705884"/>
    <x v="8"/>
    <s v="plays"/>
  </r>
  <r>
    <x v="3"/>
    <x v="1"/>
    <s v="GBP"/>
    <n v="1436114603"/>
    <n v="1433090603"/>
    <b v="1"/>
    <n v="113"/>
    <b v="1"/>
    <s v="theater/plays"/>
    <n v="103.42499999999998"/>
    <n v="36.610619469026545"/>
    <x v="8"/>
    <s v="plays"/>
  </r>
  <r>
    <x v="3"/>
    <x v="0"/>
    <s v="USD"/>
    <n v="1449644340"/>
    <n v="1446683797"/>
    <b v="0"/>
    <n v="104"/>
    <b v="1"/>
    <s v="technology/makerspaces"/>
    <n v="103.42857142857143"/>
    <n v="174.03846153846155"/>
    <x v="1"/>
    <s v="makerspaces"/>
  </r>
  <r>
    <x v="3"/>
    <x v="0"/>
    <s v="USD"/>
    <n v="1469329217"/>
    <n v="1466737217"/>
    <b v="0"/>
    <n v="47"/>
    <b v="1"/>
    <s v="music/metal"/>
    <n v="103.44827586206897"/>
    <n v="31.914893617021278"/>
    <x v="3"/>
    <s v="metal"/>
  </r>
  <r>
    <x v="3"/>
    <x v="0"/>
    <s v="USD"/>
    <n v="1403546400"/>
    <n v="1401714114"/>
    <b v="0"/>
    <n v="35"/>
    <b v="1"/>
    <s v="theater/plays"/>
    <n v="103.46657233816768"/>
    <n v="83.571428571428569"/>
    <x v="8"/>
    <s v="plays"/>
  </r>
  <r>
    <x v="3"/>
    <x v="0"/>
    <s v="USD"/>
    <n v="1418961600"/>
    <n v="1415824513"/>
    <b v="1"/>
    <n v="167"/>
    <b v="1"/>
    <s v="photography/photobooks"/>
    <n v="103.47222222222223"/>
    <n v="111.52694610778443"/>
    <x v="7"/>
    <s v="photobooks"/>
  </r>
  <r>
    <x v="3"/>
    <x v="7"/>
    <s v="CAD"/>
    <n v="1409506291"/>
    <n v="1406914291"/>
    <b v="1"/>
    <n v="54"/>
    <b v="1"/>
    <s v="music/rock"/>
    <n v="103.49999999999999"/>
    <n v="76.666666666666671"/>
    <x v="3"/>
    <s v="rock"/>
  </r>
  <r>
    <x v="3"/>
    <x v="0"/>
    <s v="USD"/>
    <n v="1406557877"/>
    <n v="1404743477"/>
    <b v="1"/>
    <n v="82"/>
    <b v="1"/>
    <s v="theater/plays"/>
    <n v="103.49999999999999"/>
    <n v="63.109756097560975"/>
    <x v="8"/>
    <s v="plays"/>
  </r>
  <r>
    <x v="3"/>
    <x v="0"/>
    <s v="USD"/>
    <n v="1408942740"/>
    <n v="1407157756"/>
    <b v="0"/>
    <n v="27"/>
    <b v="1"/>
    <s v="theater/plays"/>
    <n v="103.49999999999999"/>
    <n v="38.333333333333336"/>
    <x v="8"/>
    <s v="plays"/>
  </r>
  <r>
    <x v="3"/>
    <x v="0"/>
    <s v="USD"/>
    <n v="1480579140"/>
    <n v="1478030325"/>
    <b v="0"/>
    <n v="44"/>
    <b v="1"/>
    <s v="theater/plays"/>
    <n v="103.49999999999999"/>
    <n v="70.568181818181813"/>
    <x v="8"/>
    <s v="plays"/>
  </r>
  <r>
    <x v="3"/>
    <x v="3"/>
    <s v="AUD"/>
    <n v="1438333080"/>
    <n v="1436408308"/>
    <b v="0"/>
    <n v="24"/>
    <b v="1"/>
    <s v="theater/plays"/>
    <n v="103.49999999999999"/>
    <n v="43.125"/>
    <x v="8"/>
    <s v="plays"/>
  </r>
  <r>
    <x v="3"/>
    <x v="0"/>
    <s v="USD"/>
    <n v="1437676380"/>
    <n v="1435670452"/>
    <b v="0"/>
    <n v="28"/>
    <b v="1"/>
    <s v="theater/plays"/>
    <n v="103.49999999999999"/>
    <n v="36.964285714285715"/>
    <x v="8"/>
    <s v="plays"/>
  </r>
  <r>
    <x v="3"/>
    <x v="0"/>
    <s v="USD"/>
    <n v="1455602340"/>
    <n v="1453827436"/>
    <b v="0"/>
    <n v="52"/>
    <b v="1"/>
    <s v="theater/musical"/>
    <n v="103.52"/>
    <n v="99.538461538461533"/>
    <x v="8"/>
    <s v="musical"/>
  </r>
  <r>
    <x v="3"/>
    <x v="0"/>
    <s v="USD"/>
    <n v="1315457658"/>
    <n v="1312865658"/>
    <b v="0"/>
    <n v="25"/>
    <b v="1"/>
    <s v="music/indie rock"/>
    <n v="103.53333333333335"/>
    <n v="62.12"/>
    <x v="3"/>
    <s v="indie rock"/>
  </r>
  <r>
    <x v="3"/>
    <x v="0"/>
    <s v="USD"/>
    <n v="1307851200"/>
    <n v="1304129088"/>
    <b v="0"/>
    <n v="87"/>
    <b v="1"/>
    <s v="music/rock"/>
    <n v="103.55555555555556"/>
    <n v="53.5632183908046"/>
    <x v="3"/>
    <s v="rock"/>
  </r>
  <r>
    <x v="3"/>
    <x v="0"/>
    <s v="USD"/>
    <n v="1444264372"/>
    <n v="1442536372"/>
    <b v="0"/>
    <n v="78"/>
    <b v="1"/>
    <s v="theater/plays"/>
    <n v="103.56666666666668"/>
    <n v="199.16666666666666"/>
    <x v="8"/>
    <s v="plays"/>
  </r>
  <r>
    <x v="3"/>
    <x v="0"/>
    <s v="USD"/>
    <n v="1380599940"/>
    <n v="1377252857"/>
    <b v="0"/>
    <n v="13"/>
    <b v="1"/>
    <s v="music/classical music"/>
    <n v="103.57142857142858"/>
    <n v="55.769230769230766"/>
    <x v="3"/>
    <s v="classical music"/>
  </r>
  <r>
    <x v="3"/>
    <x v="6"/>
    <s v="EUR"/>
    <n v="1458676860"/>
    <n v="1455446303"/>
    <b v="1"/>
    <n v="345"/>
    <b v="1"/>
    <s v="photography/photobooks"/>
    <n v="103.58125"/>
    <n v="48.037681159420288"/>
    <x v="7"/>
    <s v="photobooks"/>
  </r>
  <r>
    <x v="3"/>
    <x v="0"/>
    <s v="USD"/>
    <n v="1462316400"/>
    <n v="1459865945"/>
    <b v="1"/>
    <n v="148"/>
    <b v="1"/>
    <s v="theater/spaces"/>
    <n v="103.58333333333334"/>
    <n v="125.97972972972973"/>
    <x v="8"/>
    <s v="spaces"/>
  </r>
  <r>
    <x v="3"/>
    <x v="0"/>
    <s v="USD"/>
    <n v="1423119540"/>
    <n v="1421252084"/>
    <b v="0"/>
    <n v="76"/>
    <b v="1"/>
    <s v="theater/plays"/>
    <n v="103.58333333333334"/>
    <n v="81.776315789473685"/>
    <x v="8"/>
    <s v="plays"/>
  </r>
  <r>
    <x v="3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x v="3"/>
    <x v="1"/>
    <s v="GBP"/>
    <n v="1440630000"/>
    <n v="1439122800"/>
    <b v="0"/>
    <n v="38"/>
    <b v="1"/>
    <s v="theater/plays"/>
    <n v="103.64999999999999"/>
    <n v="54.55263157894737"/>
    <x v="8"/>
    <s v="plays"/>
  </r>
  <r>
    <x v="3"/>
    <x v="0"/>
    <s v="USD"/>
    <n v="1381881890"/>
    <n v="1380585890"/>
    <b v="0"/>
    <n v="20"/>
    <b v="1"/>
    <s v="music/rock"/>
    <n v="103.66666666666666"/>
    <n v="77.75"/>
    <x v="3"/>
    <s v="rock"/>
  </r>
  <r>
    <x v="3"/>
    <x v="0"/>
    <s v="USD"/>
    <n v="1392929333"/>
    <n v="1389041333"/>
    <b v="0"/>
    <n v="82"/>
    <b v="1"/>
    <s v="music/rock"/>
    <n v="103.66666666666666"/>
    <n v="75.853658536585371"/>
    <x v="3"/>
    <s v="rock"/>
  </r>
  <r>
    <x v="3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x v="3"/>
    <x v="0"/>
    <s v="USD"/>
    <n v="1488171540"/>
    <n v="1486661793"/>
    <b v="0"/>
    <n v="115"/>
    <b v="1"/>
    <s v="theater/spaces"/>
    <n v="103.73000000000002"/>
    <n v="90.2"/>
    <x v="8"/>
    <s v="spaces"/>
  </r>
  <r>
    <x v="3"/>
    <x v="0"/>
    <s v="USD"/>
    <n v="1357408721"/>
    <n v="1354816721"/>
    <b v="0"/>
    <n v="49"/>
    <b v="1"/>
    <s v="publishing/nonfiction"/>
    <n v="103.75000000000001"/>
    <n v="42.346938775510203"/>
    <x v="2"/>
    <s v="nonfiction"/>
  </r>
  <r>
    <x v="2"/>
    <x v="12"/>
    <s v="MXN"/>
    <n v="1490196830"/>
    <n v="1485016430"/>
    <b v="0"/>
    <n v="45"/>
    <b v="0"/>
    <s v="theater/spaces"/>
    <n v="103.75000000000001"/>
    <n v="922.22222222222217"/>
    <x v="8"/>
    <s v="spaces"/>
  </r>
  <r>
    <x v="3"/>
    <x v="1"/>
    <s v="GBP"/>
    <n v="1424556325"/>
    <n v="1421964325"/>
    <b v="0"/>
    <n v="46"/>
    <b v="1"/>
    <s v="theater/plays"/>
    <n v="103.75000000000001"/>
    <n v="27.065217391304348"/>
    <x v="8"/>
    <s v="plays"/>
  </r>
  <r>
    <x v="3"/>
    <x v="0"/>
    <s v="USD"/>
    <n v="1399953600"/>
    <n v="1398983245"/>
    <b v="0"/>
    <n v="39"/>
    <b v="1"/>
    <s v="theater/plays"/>
    <n v="103.76"/>
    <n v="66.512820512820511"/>
    <x v="8"/>
    <s v="plays"/>
  </r>
  <r>
    <x v="3"/>
    <x v="6"/>
    <s v="EUR"/>
    <n v="1440515112"/>
    <n v="1437923112"/>
    <b v="0"/>
    <n v="140"/>
    <b v="1"/>
    <s v="photography/photobooks"/>
    <n v="103.76666666666668"/>
    <n v="111.17857142857143"/>
    <x v="7"/>
    <s v="photobooks"/>
  </r>
  <r>
    <x v="3"/>
    <x v="0"/>
    <s v="USD"/>
    <n v="1390161630"/>
    <n v="1387569630"/>
    <b v="0"/>
    <n v="52"/>
    <b v="1"/>
    <s v="music/rock"/>
    <n v="103.77499999999999"/>
    <n v="79.82692307692308"/>
    <x v="3"/>
    <s v="rock"/>
  </r>
  <r>
    <x v="3"/>
    <x v="0"/>
    <s v="USD"/>
    <n v="1417463945"/>
    <n v="1414781945"/>
    <b v="0"/>
    <n v="78"/>
    <b v="1"/>
    <s v="music/classical music"/>
    <n v="103.77499999999999"/>
    <n v="266.08974358974359"/>
    <x v="3"/>
    <s v="classical music"/>
  </r>
  <r>
    <x v="3"/>
    <x v="0"/>
    <s v="USD"/>
    <n v="1366664400"/>
    <n v="1363981723"/>
    <b v="1"/>
    <n v="45"/>
    <b v="1"/>
    <s v="music/rock"/>
    <n v="103.8"/>
    <n v="46.133333333333333"/>
    <x v="3"/>
    <s v="rock"/>
  </r>
  <r>
    <x v="3"/>
    <x v="0"/>
    <s v="USD"/>
    <n v="1262302740"/>
    <n v="1257444140"/>
    <b v="0"/>
    <n v="15"/>
    <b v="1"/>
    <s v="music/rock"/>
    <n v="103.8"/>
    <n v="34.6"/>
    <x v="3"/>
    <s v="rock"/>
  </r>
  <r>
    <x v="3"/>
    <x v="0"/>
    <s v="USD"/>
    <n v="1317438000"/>
    <n v="1314577097"/>
    <b v="0"/>
    <n v="86"/>
    <b v="1"/>
    <s v="music/indie rock"/>
    <n v="103.8"/>
    <n v="90.523255813953483"/>
    <x v="3"/>
    <s v="indie rock"/>
  </r>
  <r>
    <x v="3"/>
    <x v="1"/>
    <s v="GBP"/>
    <n v="1434625441"/>
    <n v="1432033441"/>
    <b v="0"/>
    <n v="45"/>
    <b v="1"/>
    <s v="theater/plays"/>
    <n v="103.8"/>
    <n v="34.6"/>
    <x v="8"/>
    <s v="plays"/>
  </r>
  <r>
    <x v="3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x v="3"/>
    <x v="0"/>
    <s v="USD"/>
    <n v="1428620334"/>
    <n v="1426028334"/>
    <b v="1"/>
    <n v="343"/>
    <b v="1"/>
    <s v="publishing/radio &amp; podcasts"/>
    <n v="103.840625"/>
    <n v="96.877551020408163"/>
    <x v="2"/>
    <s v="radio &amp; podcasts"/>
  </r>
  <r>
    <x v="3"/>
    <x v="0"/>
    <s v="USD"/>
    <n v="1384322340"/>
    <n v="1381430646"/>
    <b v="0"/>
    <n v="128"/>
    <b v="1"/>
    <s v="music/rock"/>
    <n v="103.86666666666666"/>
    <n v="60.859375"/>
    <x v="3"/>
    <s v="rock"/>
  </r>
  <r>
    <x v="3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x v="3"/>
    <x v="16"/>
    <s v="EUR"/>
    <n v="1484441980"/>
    <n v="1479257980"/>
    <b v="0"/>
    <n v="54"/>
    <b v="1"/>
    <s v="theater/plays"/>
    <n v="103.89999999999999"/>
    <n v="96.203703703703709"/>
    <x v="8"/>
    <s v="plays"/>
  </r>
  <r>
    <x v="3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x v="3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x v="3"/>
    <x v="0"/>
    <s v="USD"/>
    <n v="1460223453"/>
    <n v="1455043053"/>
    <b v="0"/>
    <n v="273"/>
    <b v="1"/>
    <s v="photography/photobooks"/>
    <n v="103.95714285714286"/>
    <n v="79.967032967032964"/>
    <x v="7"/>
    <s v="photobooks"/>
  </r>
  <r>
    <x v="3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x v="3"/>
    <x v="0"/>
    <s v="USD"/>
    <n v="1459010340"/>
    <n v="1456421940"/>
    <b v="0"/>
    <n v="115"/>
    <b v="1"/>
    <s v="theater/musical"/>
    <n v="103.98"/>
    <n v="135.62608695652173"/>
    <x v="8"/>
    <s v="musical"/>
  </r>
  <r>
    <x v="3"/>
    <x v="1"/>
    <s v="GBP"/>
    <n v="1396890822"/>
    <n v="1395162822"/>
    <b v="0"/>
    <n v="12"/>
    <b v="1"/>
    <s v="film &amp; video/shorts"/>
    <n v="104"/>
    <n v="21.666666666666668"/>
    <x v="0"/>
    <s v="shorts"/>
  </r>
  <r>
    <x v="3"/>
    <x v="0"/>
    <s v="USD"/>
    <n v="1397354400"/>
    <n v="1395277318"/>
    <b v="0"/>
    <n v="81"/>
    <b v="1"/>
    <s v="film &amp; video/shorts"/>
    <n v="104"/>
    <n v="64.197530864197532"/>
    <x v="0"/>
    <s v="shorts"/>
  </r>
  <r>
    <x v="3"/>
    <x v="0"/>
    <s v="USD"/>
    <n v="1304439025"/>
    <n v="1301847025"/>
    <b v="0"/>
    <n v="27"/>
    <b v="1"/>
    <s v="music/rock"/>
    <n v="104"/>
    <n v="38.518518518518519"/>
    <x v="3"/>
    <s v="rock"/>
  </r>
  <r>
    <x v="3"/>
    <x v="0"/>
    <s v="USD"/>
    <n v="1373475120"/>
    <n v="1371569202"/>
    <b v="0"/>
    <n v="12"/>
    <b v="1"/>
    <s v="music/rock"/>
    <n v="104"/>
    <n v="86.666666666666671"/>
    <x v="3"/>
    <s v="rock"/>
  </r>
  <r>
    <x v="3"/>
    <x v="1"/>
    <s v="GBP"/>
    <n v="1468437240"/>
    <n v="1463253240"/>
    <b v="0"/>
    <n v="16"/>
    <b v="1"/>
    <s v="music/rock"/>
    <n v="104"/>
    <n v="32.5"/>
    <x v="3"/>
    <s v="rock"/>
  </r>
  <r>
    <x v="0"/>
    <x v="1"/>
    <s v="GBP"/>
    <n v="1485796613"/>
    <n v="1481908613"/>
    <b v="0"/>
    <n v="4"/>
    <b v="0"/>
    <s v="technology/wearables"/>
    <n v="104"/>
    <n v="1300"/>
    <x v="1"/>
    <s v="wearables"/>
  </r>
  <r>
    <x v="3"/>
    <x v="1"/>
    <s v="GBP"/>
    <n v="1459439471"/>
    <n v="1456851071"/>
    <b v="0"/>
    <n v="11"/>
    <b v="1"/>
    <s v="music/rock"/>
    <n v="104"/>
    <n v="47.272727272727273"/>
    <x v="3"/>
    <s v="rock"/>
  </r>
  <r>
    <x v="3"/>
    <x v="0"/>
    <s v="USD"/>
    <n v="1302926340"/>
    <n v="1301524585"/>
    <b v="0"/>
    <n v="45"/>
    <b v="1"/>
    <s v="music/indie rock"/>
    <n v="104"/>
    <n v="57.777777777777779"/>
    <x v="3"/>
    <s v="indie rock"/>
  </r>
  <r>
    <x v="3"/>
    <x v="0"/>
    <s v="USD"/>
    <n v="1266210000"/>
    <n v="1263474049"/>
    <b v="1"/>
    <n v="22"/>
    <b v="1"/>
    <s v="music/indie rock"/>
    <n v="104"/>
    <n v="18.90909090909091"/>
    <x v="3"/>
    <s v="indie rock"/>
  </r>
  <r>
    <x v="3"/>
    <x v="1"/>
    <s v="GBP"/>
    <n v="1426698000"/>
    <n v="1424825479"/>
    <b v="0"/>
    <n v="132"/>
    <b v="1"/>
    <s v="theater/plays"/>
    <n v="104"/>
    <n v="19.696969696969695"/>
    <x v="8"/>
    <s v="plays"/>
  </r>
  <r>
    <x v="3"/>
    <x v="0"/>
    <s v="USD"/>
    <n v="1354845600"/>
    <n v="1352766300"/>
    <b v="1"/>
    <n v="25"/>
    <b v="1"/>
    <s v="theater/plays"/>
    <n v="104"/>
    <n v="52"/>
    <x v="8"/>
    <s v="plays"/>
  </r>
  <r>
    <x v="3"/>
    <x v="0"/>
    <s v="USD"/>
    <n v="1449973592"/>
    <n v="1447381592"/>
    <b v="0"/>
    <n v="3"/>
    <b v="1"/>
    <s v="theater/plays"/>
    <n v="104"/>
    <n v="866.66666666666663"/>
    <x v="8"/>
    <s v="plays"/>
  </r>
  <r>
    <x v="3"/>
    <x v="0"/>
    <s v="USD"/>
    <n v="1414378800"/>
    <n v="1412836990"/>
    <b v="0"/>
    <n v="6"/>
    <b v="1"/>
    <s v="theater/plays"/>
    <n v="104"/>
    <n v="52"/>
    <x v="8"/>
    <s v="plays"/>
  </r>
  <r>
    <x v="3"/>
    <x v="7"/>
    <s v="CAD"/>
    <n v="1402938394"/>
    <n v="1400691994"/>
    <b v="0"/>
    <n v="8"/>
    <b v="1"/>
    <s v="theater/plays"/>
    <n v="104"/>
    <n v="97.5"/>
    <x v="8"/>
    <s v="plays"/>
  </r>
  <r>
    <x v="3"/>
    <x v="0"/>
    <s v="USD"/>
    <n v="1407686340"/>
    <n v="1404833442"/>
    <b v="0"/>
    <n v="9"/>
    <b v="1"/>
    <s v="theater/plays"/>
    <n v="104"/>
    <n v="57.777777777777779"/>
    <x v="8"/>
    <s v="plays"/>
  </r>
  <r>
    <x v="3"/>
    <x v="1"/>
    <s v="GBP"/>
    <n v="1482321030"/>
    <n v="1477133430"/>
    <b v="0"/>
    <n v="9"/>
    <b v="1"/>
    <s v="theater/plays"/>
    <n v="104"/>
    <n v="26"/>
    <x v="8"/>
    <s v="plays"/>
  </r>
  <r>
    <x v="3"/>
    <x v="0"/>
    <s v="USD"/>
    <n v="1260383040"/>
    <n v="1253726650"/>
    <b v="1"/>
    <n v="200"/>
    <b v="1"/>
    <s v="music/indie rock"/>
    <n v="104.04266666666666"/>
    <n v="78.031999999999996"/>
    <x v="3"/>
    <s v="indie rock"/>
  </r>
  <r>
    <x v="3"/>
    <x v="0"/>
    <s v="USD"/>
    <n v="1451089134"/>
    <n v="1448497134"/>
    <b v="0"/>
    <n v="78"/>
    <b v="1"/>
    <s v="publishing/nonfiction"/>
    <n v="104.05"/>
    <n v="66.698717948717942"/>
    <x v="2"/>
    <s v="nonfiction"/>
  </r>
  <r>
    <x v="3"/>
    <x v="0"/>
    <s v="USD"/>
    <n v="1259686800"/>
    <n v="1252908330"/>
    <b v="0"/>
    <n v="29"/>
    <b v="1"/>
    <s v="music/rock"/>
    <n v="104.06666666666666"/>
    <n v="53.827586206896555"/>
    <x v="3"/>
    <s v="rock"/>
  </r>
  <r>
    <x v="3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x v="3"/>
    <x v="0"/>
    <s v="USD"/>
    <n v="1399421189"/>
    <n v="1396829189"/>
    <b v="1"/>
    <n v="104"/>
    <b v="1"/>
    <s v="music/indie rock"/>
    <n v="104.11111111111111"/>
    <n v="90.09615384615384"/>
    <x v="3"/>
    <s v="indie rock"/>
  </r>
  <r>
    <x v="3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x v="3"/>
    <x v="0"/>
    <s v="USD"/>
    <n v="1431885600"/>
    <n v="1429133323"/>
    <b v="0"/>
    <n v="70"/>
    <b v="1"/>
    <s v="photography/photobooks"/>
    <n v="104.12571428571428"/>
    <n v="130.15714285714284"/>
    <x v="7"/>
    <s v="photobooks"/>
  </r>
  <r>
    <x v="3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x v="3"/>
    <x v="3"/>
    <s v="AUD"/>
    <n v="1450220974"/>
    <n v="1447628974"/>
    <b v="0"/>
    <n v="45"/>
    <b v="1"/>
    <s v="film &amp; video/television"/>
    <n v="104.16666666666667"/>
    <n v="194.44444444444446"/>
    <x v="0"/>
    <s v="television"/>
  </r>
  <r>
    <x v="3"/>
    <x v="1"/>
    <s v="GBP"/>
    <n v="1446213612"/>
    <n v="1443621612"/>
    <b v="1"/>
    <n v="21"/>
    <b v="1"/>
    <s v="theater/plays"/>
    <n v="104.16666666666667"/>
    <n v="59.523809523809526"/>
    <x v="8"/>
    <s v="plays"/>
  </r>
  <r>
    <x v="3"/>
    <x v="10"/>
    <s v="EUR"/>
    <n v="1459418400"/>
    <n v="1456827573"/>
    <b v="0"/>
    <n v="141"/>
    <b v="1"/>
    <s v="photography/photobooks"/>
    <n v="104.16766467065868"/>
    <n v="123.37588652482269"/>
    <x v="7"/>
    <s v="photobooks"/>
  </r>
  <r>
    <x v="3"/>
    <x v="0"/>
    <s v="USD"/>
    <n v="1353621600"/>
    <n v="1350061821"/>
    <b v="0"/>
    <n v="157"/>
    <b v="1"/>
    <s v="music/rock"/>
    <n v="104.2"/>
    <n v="66.369426751592357"/>
    <x v="3"/>
    <s v="rock"/>
  </r>
  <r>
    <x v="3"/>
    <x v="1"/>
    <s v="GBP"/>
    <n v="1430600400"/>
    <n v="1428358567"/>
    <b v="0"/>
    <n v="14"/>
    <b v="1"/>
    <s v="theater/plays"/>
    <n v="104.2"/>
    <n v="186.07142857142858"/>
    <x v="8"/>
    <s v="plays"/>
  </r>
  <r>
    <x v="3"/>
    <x v="0"/>
    <s v="USD"/>
    <n v="1335662023"/>
    <n v="1333070023"/>
    <b v="1"/>
    <n v="321"/>
    <b v="1"/>
    <s v="technology/space exploration"/>
    <n v="104.21799999999999"/>
    <n v="64.933333333333323"/>
    <x v="1"/>
    <s v="space exploration"/>
  </r>
  <r>
    <x v="3"/>
    <x v="0"/>
    <s v="USD"/>
    <n v="1402286340"/>
    <n v="1399504664"/>
    <b v="1"/>
    <n v="96"/>
    <b v="1"/>
    <s v="music/rock"/>
    <n v="104.24"/>
    <n v="27.145833333333332"/>
    <x v="3"/>
    <s v="rock"/>
  </r>
  <r>
    <x v="3"/>
    <x v="0"/>
    <s v="USD"/>
    <n v="1332636975"/>
    <n v="1328752575"/>
    <b v="0"/>
    <n v="76"/>
    <b v="1"/>
    <s v="music/classical music"/>
    <n v="104.28333333333333"/>
    <n v="82.328947368421055"/>
    <x v="3"/>
    <s v="classical music"/>
  </r>
  <r>
    <x v="3"/>
    <x v="0"/>
    <s v="USD"/>
    <n v="1402095600"/>
    <n v="1400675841"/>
    <b v="0"/>
    <n v="20"/>
    <b v="1"/>
    <s v="theater/plays"/>
    <n v="104.28571428571429"/>
    <n v="36.5"/>
    <x v="8"/>
    <s v="plays"/>
  </r>
  <r>
    <x v="3"/>
    <x v="0"/>
    <s v="USD"/>
    <n v="1413604800"/>
    <n v="1408624622"/>
    <b v="0"/>
    <n v="37"/>
    <b v="1"/>
    <s v="technology/hardware"/>
    <n v="104.30333333333333"/>
    <n v="845.70270270270271"/>
    <x v="1"/>
    <s v="hardware"/>
  </r>
  <r>
    <x v="3"/>
    <x v="0"/>
    <s v="USD"/>
    <n v="1434074400"/>
    <n v="1431354258"/>
    <b v="0"/>
    <n v="270"/>
    <b v="1"/>
    <s v="theater/plays"/>
    <n v="104.3047619047619"/>
    <n v="81.125925925925927"/>
    <x v="8"/>
    <s v="plays"/>
  </r>
  <r>
    <x v="3"/>
    <x v="7"/>
    <s v="CAD"/>
    <n v="1381723140"/>
    <n v="1378735983"/>
    <b v="1"/>
    <n v="39"/>
    <b v="1"/>
    <s v="music/metal"/>
    <n v="104.32"/>
    <n v="66.871794871794876"/>
    <x v="3"/>
    <s v="metal"/>
  </r>
  <r>
    <x v="3"/>
    <x v="0"/>
    <s v="USD"/>
    <n v="1401595140"/>
    <n v="1399286589"/>
    <b v="0"/>
    <n v="28"/>
    <b v="1"/>
    <s v="theater/plays"/>
    <n v="104.33333333333333"/>
    <n v="55.892857142857146"/>
    <x v="8"/>
    <s v="plays"/>
  </r>
  <r>
    <x v="3"/>
    <x v="0"/>
    <s v="USD"/>
    <n v="1469721518"/>
    <n v="1467129518"/>
    <b v="0"/>
    <n v="47"/>
    <b v="1"/>
    <s v="theater/plays"/>
    <n v="104.35000000000001"/>
    <n v="177.61702127659575"/>
    <x v="8"/>
    <s v="plays"/>
  </r>
  <r>
    <x v="3"/>
    <x v="1"/>
    <s v="GBP"/>
    <n v="1421452682"/>
    <n v="1418860682"/>
    <b v="0"/>
    <n v="53"/>
    <b v="1"/>
    <s v="theater/plays"/>
    <n v="104.35000000000001"/>
    <n v="39.377358490566039"/>
    <x v="8"/>
    <s v="plays"/>
  </r>
  <r>
    <x v="3"/>
    <x v="0"/>
    <s v="USD"/>
    <n v="1367867536"/>
    <n v="1365275536"/>
    <b v="0"/>
    <n v="148"/>
    <b v="1"/>
    <s v="music/rock"/>
    <n v="104.3625"/>
    <n v="56.412162162162161"/>
    <x v="3"/>
    <s v="rock"/>
  </r>
  <r>
    <x v="3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x v="3"/>
    <x v="0"/>
    <s v="USD"/>
    <n v="1464732537"/>
    <n v="1462140537"/>
    <b v="0"/>
    <n v="72"/>
    <b v="1"/>
    <s v="theater/plays"/>
    <n v="104.4"/>
    <n v="145"/>
    <x v="8"/>
    <s v="plays"/>
  </r>
  <r>
    <x v="3"/>
    <x v="0"/>
    <s v="USD"/>
    <n v="1251777600"/>
    <n v="1247504047"/>
    <b v="1"/>
    <n v="68"/>
    <b v="1"/>
    <s v="music/rock"/>
    <n v="104.42100000000001"/>
    <n v="46.06808823529412"/>
    <x v="3"/>
    <s v="rock"/>
  </r>
  <r>
    <x v="3"/>
    <x v="20"/>
    <s v="EUR"/>
    <n v="1448838000"/>
    <n v="1445791811"/>
    <b v="0"/>
    <n v="51"/>
    <b v="1"/>
    <s v="theater/plays"/>
    <n v="104.42857142857143"/>
    <n v="71.666666666666671"/>
    <x v="8"/>
    <s v="plays"/>
  </r>
  <r>
    <x v="3"/>
    <x v="0"/>
    <s v="USD"/>
    <n v="1417305178"/>
    <n v="1414277578"/>
    <b v="0"/>
    <n v="28"/>
    <b v="1"/>
    <s v="theater/plays"/>
    <n v="104.43333333333334"/>
    <n v="111.89285714285714"/>
    <x v="8"/>
    <s v="plays"/>
  </r>
  <r>
    <x v="3"/>
    <x v="0"/>
    <s v="USD"/>
    <n v="1315413339"/>
    <n v="1312821339"/>
    <b v="0"/>
    <n v="71"/>
    <b v="1"/>
    <s v="music/rock"/>
    <n v="104.4375"/>
    <n v="117.67605633802818"/>
    <x v="3"/>
    <s v="rock"/>
  </r>
  <r>
    <x v="3"/>
    <x v="0"/>
    <s v="USD"/>
    <n v="1341683211"/>
    <n v="1339091211"/>
    <b v="1"/>
    <n v="81"/>
    <b v="1"/>
    <s v="music/rock"/>
    <n v="104.44"/>
    <n v="64.46913580246914"/>
    <x v="3"/>
    <s v="rock"/>
  </r>
  <r>
    <x v="3"/>
    <x v="0"/>
    <s v="USD"/>
    <n v="1430459197"/>
    <n v="1427867197"/>
    <b v="0"/>
    <n v="23"/>
    <b v="1"/>
    <s v="technology/hardware"/>
    <n v="104.44"/>
    <n v="340.56521739130437"/>
    <x v="1"/>
    <s v="hardware"/>
  </r>
  <r>
    <x v="3"/>
    <x v="0"/>
    <s v="USD"/>
    <n v="1438185565"/>
    <n v="1436975965"/>
    <b v="0"/>
    <n v="380"/>
    <b v="1"/>
    <s v="games/tabletop games"/>
    <n v="104.45405405405405"/>
    <n v="50.852631578947367"/>
    <x v="5"/>
    <s v="tabletop games"/>
  </r>
  <r>
    <x v="3"/>
    <x v="0"/>
    <s v="USD"/>
    <n v="1437933600"/>
    <n v="1435117889"/>
    <b v="0"/>
    <n v="276"/>
    <b v="1"/>
    <s v="technology/wearables"/>
    <n v="104.46206037108834"/>
    <n v="109.33695652173913"/>
    <x v="1"/>
    <s v="wearables"/>
  </r>
  <r>
    <x v="3"/>
    <x v="0"/>
    <s v="USD"/>
    <n v="1476037510"/>
    <n v="1473445510"/>
    <b v="0"/>
    <n v="64"/>
    <b v="1"/>
    <s v="theater/spaces"/>
    <n v="104.5"/>
    <n v="48.984375"/>
    <x v="8"/>
    <s v="spaces"/>
  </r>
  <r>
    <x v="3"/>
    <x v="0"/>
    <s v="USD"/>
    <n v="1435881006"/>
    <n v="1433980206"/>
    <b v="0"/>
    <n v="40"/>
    <b v="1"/>
    <s v="theater/plays"/>
    <n v="104.51515151515152"/>
    <n v="86.224999999999994"/>
    <x v="8"/>
    <s v="plays"/>
  </r>
  <r>
    <x v="3"/>
    <x v="0"/>
    <s v="USD"/>
    <n v="1482418752"/>
    <n v="1479826752"/>
    <b v="0"/>
    <n v="175"/>
    <b v="1"/>
    <s v="theater/plays"/>
    <n v="104.51666666666665"/>
    <n v="89.585714285714289"/>
    <x v="8"/>
    <s v="plays"/>
  </r>
  <r>
    <x v="3"/>
    <x v="0"/>
    <s v="USD"/>
    <n v="1444149886"/>
    <n v="1441125886"/>
    <b v="0"/>
    <n v="65"/>
    <b v="1"/>
    <s v="theater/plays"/>
    <n v="104.52"/>
    <n v="80.400000000000006"/>
    <x v="8"/>
    <s v="plays"/>
  </r>
  <r>
    <x v="3"/>
    <x v="0"/>
    <s v="USD"/>
    <n v="1451881207"/>
    <n v="1449116407"/>
    <b v="0"/>
    <n v="46"/>
    <b v="1"/>
    <s v="theater/plays"/>
    <n v="104.54285714285714"/>
    <n v="79.543478260869563"/>
    <x v="8"/>
    <s v="plays"/>
  </r>
  <r>
    <x v="3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x v="3"/>
    <x v="0"/>
    <s v="USD"/>
    <n v="1434384880"/>
    <n v="1432484080"/>
    <b v="0"/>
    <n v="111"/>
    <b v="1"/>
    <s v="theater/plays"/>
    <n v="104.57142857142858"/>
    <n v="32.972972972972975"/>
    <x v="8"/>
    <s v="plays"/>
  </r>
  <r>
    <x v="3"/>
    <x v="7"/>
    <s v="CAD"/>
    <n v="1441378800"/>
    <n v="1438873007"/>
    <b v="0"/>
    <n v="56"/>
    <b v="1"/>
    <s v="technology/makerspaces"/>
    <n v="104.59625"/>
    <n v="373.55803571428572"/>
    <x v="1"/>
    <s v="makerspaces"/>
  </r>
  <r>
    <x v="3"/>
    <x v="0"/>
    <s v="USD"/>
    <n v="1275529260"/>
    <n v="1274705803"/>
    <b v="0"/>
    <n v="25"/>
    <b v="1"/>
    <s v="film &amp; video/shorts"/>
    <n v="104.60000000000001"/>
    <n v="104.6"/>
    <x v="0"/>
    <s v="shorts"/>
  </r>
  <r>
    <x v="3"/>
    <x v="0"/>
    <s v="USD"/>
    <n v="1420088400"/>
    <n v="1416977259"/>
    <b v="0"/>
    <n v="23"/>
    <b v="1"/>
    <s v="theater/plays"/>
    <n v="104.60000000000001"/>
    <n v="45.478260869565219"/>
    <x v="8"/>
    <s v="plays"/>
  </r>
  <r>
    <x v="3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x v="3"/>
    <x v="0"/>
    <s v="USD"/>
    <n v="1477976340"/>
    <n v="1475460819"/>
    <b v="0"/>
    <n v="56"/>
    <b v="1"/>
    <s v="theater/plays"/>
    <n v="104.64"/>
    <n v="93.428571428571431"/>
    <x v="8"/>
    <s v="plays"/>
  </r>
  <r>
    <x v="3"/>
    <x v="1"/>
    <s v="GBP"/>
    <n v="1461860432"/>
    <n v="1459268432"/>
    <b v="0"/>
    <n v="33"/>
    <b v="1"/>
    <s v="theater/plays"/>
    <n v="104.65"/>
    <n v="63.424242424242422"/>
    <x v="8"/>
    <s v="plays"/>
  </r>
  <r>
    <x v="3"/>
    <x v="13"/>
    <s v="NOK"/>
    <n v="1446418800"/>
    <n v="1443036470"/>
    <b v="0"/>
    <n v="48"/>
    <b v="1"/>
    <s v="theater/plays"/>
    <n v="104.66666666666666"/>
    <n v="327.08333333333331"/>
    <x v="8"/>
    <s v="plays"/>
  </r>
  <r>
    <x v="3"/>
    <x v="6"/>
    <s v="EUR"/>
    <n v="1435255659"/>
    <n v="1432663659"/>
    <b v="0"/>
    <n v="29"/>
    <b v="1"/>
    <s v="theater/plays"/>
    <n v="104.66666666666666"/>
    <n v="54.137931034482762"/>
    <x v="8"/>
    <s v="plays"/>
  </r>
  <r>
    <x v="3"/>
    <x v="0"/>
    <s v="USD"/>
    <n v="1455936335"/>
    <n v="1452048335"/>
    <b v="0"/>
    <n v="9"/>
    <b v="1"/>
    <s v="theater/plays"/>
    <n v="104.66666666666666"/>
    <n v="139.55555555555554"/>
    <x v="8"/>
    <s v="plays"/>
  </r>
  <r>
    <x v="3"/>
    <x v="0"/>
    <s v="USD"/>
    <n v="1433376000"/>
    <n v="1430768468"/>
    <b v="0"/>
    <n v="98"/>
    <b v="1"/>
    <s v="music/metal"/>
    <n v="104.67500000000001"/>
    <n v="42.724489795918366"/>
    <x v="3"/>
    <s v="metal"/>
  </r>
  <r>
    <x v="3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x v="3"/>
    <x v="0"/>
    <s v="USD"/>
    <n v="1470430800"/>
    <n v="1467865967"/>
    <b v="0"/>
    <n v="142"/>
    <b v="1"/>
    <s v="theater/plays"/>
    <n v="104.67999999999999"/>
    <n v="36.859154929577464"/>
    <x v="8"/>
    <s v="plays"/>
  </r>
  <r>
    <x v="3"/>
    <x v="0"/>
    <s v="USD"/>
    <n v="1291870740"/>
    <n v="1286480070"/>
    <b v="0"/>
    <n v="147"/>
    <b v="1"/>
    <s v="music/indie rock"/>
    <n v="104.69999999999999"/>
    <n v="35.612244897959187"/>
    <x v="3"/>
    <s v="indie rock"/>
  </r>
  <r>
    <x v="3"/>
    <x v="0"/>
    <s v="USD"/>
    <n v="1339235377"/>
    <n v="1336643377"/>
    <b v="0"/>
    <n v="46"/>
    <b v="1"/>
    <s v="music/pop"/>
    <n v="104.71999999999998"/>
    <n v="113.82608695652173"/>
    <x v="3"/>
    <s v="pop"/>
  </r>
  <r>
    <x v="3"/>
    <x v="0"/>
    <s v="USD"/>
    <n v="1278799200"/>
    <n v="1273647255"/>
    <b v="0"/>
    <n v="81"/>
    <b v="1"/>
    <s v="music/indie rock"/>
    <n v="104.71999999999998"/>
    <n v="32.320987654320987"/>
    <x v="3"/>
    <s v="indie rock"/>
  </r>
  <r>
    <x v="3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x v="3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x v="3"/>
    <x v="1"/>
    <s v="GBP"/>
    <n v="1455138000"/>
    <n v="1452448298"/>
    <b v="0"/>
    <n v="47"/>
    <b v="1"/>
    <s v="theater/plays"/>
    <n v="104.75000000000001"/>
    <n v="17.829787234042552"/>
    <x v="8"/>
    <s v="plays"/>
  </r>
  <r>
    <x v="3"/>
    <x v="1"/>
    <s v="GBP"/>
    <n v="1422015083"/>
    <n v="1419423083"/>
    <b v="0"/>
    <n v="38"/>
    <b v="1"/>
    <s v="theater/plays"/>
    <n v="104.75000000000001"/>
    <n v="55.131578947368418"/>
    <x v="8"/>
    <s v="plays"/>
  </r>
  <r>
    <x v="3"/>
    <x v="1"/>
    <s v="GBP"/>
    <n v="1434285409"/>
    <n v="1431693409"/>
    <b v="0"/>
    <n v="104"/>
    <b v="1"/>
    <s v="theater/plays"/>
    <n v="104.80000000000001"/>
    <n v="50.384615384615387"/>
    <x v="8"/>
    <s v="plays"/>
  </r>
  <r>
    <x v="3"/>
    <x v="1"/>
    <s v="GBP"/>
    <n v="1462224398"/>
    <n v="1459632398"/>
    <b v="0"/>
    <n v="64"/>
    <b v="1"/>
    <s v="theater/plays"/>
    <n v="104.80000000000001"/>
    <n v="40.9375"/>
    <x v="8"/>
    <s v="plays"/>
  </r>
  <r>
    <x v="3"/>
    <x v="0"/>
    <s v="USD"/>
    <n v="1333921508"/>
    <n v="1331333108"/>
    <b v="0"/>
    <n v="32"/>
    <b v="1"/>
    <s v="music/indie rock"/>
    <n v="104.8048048048048"/>
    <n v="32.71875"/>
    <x v="3"/>
    <s v="indie rock"/>
  </r>
  <r>
    <x v="3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x v="3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x v="3"/>
    <x v="0"/>
    <s v="USD"/>
    <n v="1411505176"/>
    <n v="1408481176"/>
    <b v="0"/>
    <n v="107"/>
    <b v="1"/>
    <s v="music/indie rock"/>
    <n v="104.85714285714285"/>
    <n v="68.598130841121488"/>
    <x v="3"/>
    <s v="indie rock"/>
  </r>
  <r>
    <x v="3"/>
    <x v="0"/>
    <s v="USD"/>
    <n v="1434822914"/>
    <n v="1432230914"/>
    <b v="1"/>
    <n v="88"/>
    <b v="1"/>
    <s v="theater/plays"/>
    <n v="104.92727272727274"/>
    <n v="65.579545454545453"/>
    <x v="8"/>
    <s v="plays"/>
  </r>
  <r>
    <x v="3"/>
    <x v="0"/>
    <s v="USD"/>
    <n v="1471977290"/>
    <n v="1466793290"/>
    <b v="0"/>
    <n v="39"/>
    <b v="1"/>
    <s v="theater/plays"/>
    <n v="104.93333333333332"/>
    <n v="80.717948717948715"/>
    <x v="8"/>
    <s v="plays"/>
  </r>
  <r>
    <x v="3"/>
    <x v="0"/>
    <s v="USD"/>
    <n v="1337885168"/>
    <n v="1335293168"/>
    <b v="0"/>
    <n v="221"/>
    <b v="1"/>
    <s v="music/pop"/>
    <n v="104.93380000000001"/>
    <n v="118.70339366515837"/>
    <x v="3"/>
    <s v="pop"/>
  </r>
  <r>
    <x v="3"/>
    <x v="1"/>
    <s v="GBP"/>
    <n v="1486391011"/>
    <n v="1483712611"/>
    <b v="0"/>
    <n v="375"/>
    <b v="1"/>
    <s v="photography/photobooks"/>
    <n v="104.93636363636362"/>
    <n v="61.562666666666665"/>
    <x v="7"/>
    <s v="photobooks"/>
  </r>
  <r>
    <x v="3"/>
    <x v="1"/>
    <s v="GBP"/>
    <n v="1447426800"/>
    <n v="1444904830"/>
    <b v="0"/>
    <n v="159"/>
    <b v="1"/>
    <s v="photography/photobooks"/>
    <n v="104.95555555555556"/>
    <n v="59.408805031446541"/>
    <x v="7"/>
    <s v="photobooks"/>
  </r>
  <r>
    <x v="3"/>
    <x v="0"/>
    <s v="USD"/>
    <n v="1484841471"/>
    <n v="1482249471"/>
    <b v="0"/>
    <n v="249"/>
    <b v="1"/>
    <s v="theater/spaces"/>
    <n v="104.96000000000001"/>
    <n v="63.2289156626506"/>
    <x v="8"/>
    <s v="spaces"/>
  </r>
  <r>
    <x v="3"/>
    <x v="0"/>
    <s v="USD"/>
    <n v="1477342800"/>
    <n v="1476386395"/>
    <b v="0"/>
    <n v="62"/>
    <b v="1"/>
    <s v="music/metal"/>
    <n v="104.97142857142859"/>
    <n v="59.258064516129032"/>
    <x v="3"/>
    <s v="metal"/>
  </r>
  <r>
    <x v="3"/>
    <x v="1"/>
    <s v="GBP"/>
    <n v="1455555083"/>
    <n v="1454691083"/>
    <b v="0"/>
    <n v="35"/>
    <b v="1"/>
    <s v="film &amp; video/television"/>
    <n v="105"/>
    <n v="15"/>
    <x v="0"/>
    <s v="television"/>
  </r>
  <r>
    <x v="3"/>
    <x v="0"/>
    <s v="USD"/>
    <n v="1310857200"/>
    <n v="1306525512"/>
    <b v="0"/>
    <n v="54"/>
    <b v="1"/>
    <s v="music/rock"/>
    <n v="105"/>
    <n v="58.333333333333336"/>
    <x v="3"/>
    <s v="rock"/>
  </r>
  <r>
    <x v="3"/>
    <x v="0"/>
    <s v="USD"/>
    <n v="1346462462"/>
    <n v="1343870462"/>
    <b v="0"/>
    <n v="27"/>
    <b v="1"/>
    <s v="music/rock"/>
    <n v="105"/>
    <n v="58.333333333333336"/>
    <x v="3"/>
    <s v="rock"/>
  </r>
  <r>
    <x v="3"/>
    <x v="0"/>
    <s v="USD"/>
    <n v="1362086700"/>
    <n v="1358180968"/>
    <b v="0"/>
    <n v="27"/>
    <b v="1"/>
    <s v="music/rock"/>
    <n v="105"/>
    <n v="38.888888888888886"/>
    <x v="3"/>
    <s v="rock"/>
  </r>
  <r>
    <x v="3"/>
    <x v="0"/>
    <s v="USD"/>
    <n v="1262325600"/>
    <n v="1257871712"/>
    <b v="0"/>
    <n v="14"/>
    <b v="1"/>
    <s v="music/classical music"/>
    <n v="105"/>
    <n v="150"/>
    <x v="3"/>
    <s v="classical music"/>
  </r>
  <r>
    <x v="3"/>
    <x v="0"/>
    <s v="USD"/>
    <n v="1417620506"/>
    <n v="1415028506"/>
    <b v="0"/>
    <n v="41"/>
    <b v="1"/>
    <s v="theater/plays"/>
    <n v="105"/>
    <n v="51.219512195121951"/>
    <x v="8"/>
    <s v="plays"/>
  </r>
  <r>
    <x v="3"/>
    <x v="1"/>
    <s v="GBP"/>
    <n v="1441042275"/>
    <n v="1438882275"/>
    <b v="0"/>
    <n v="32"/>
    <b v="1"/>
    <s v="theater/plays"/>
    <n v="105"/>
    <n v="39.375"/>
    <x v="8"/>
    <s v="plays"/>
  </r>
  <r>
    <x v="3"/>
    <x v="0"/>
    <s v="USD"/>
    <n v="1461902340"/>
    <n v="1459220588"/>
    <b v="0"/>
    <n v="7"/>
    <b v="1"/>
    <s v="theater/musical"/>
    <n v="105"/>
    <n v="75"/>
    <x v="8"/>
    <s v="musical"/>
  </r>
  <r>
    <x v="3"/>
    <x v="0"/>
    <s v="USD"/>
    <n v="1483138233"/>
    <n v="1480546233"/>
    <b v="0"/>
    <n v="52"/>
    <b v="1"/>
    <s v="music/rock"/>
    <n v="105.01"/>
    <n v="201.94230769230768"/>
    <x v="3"/>
    <s v="rock"/>
  </r>
  <r>
    <x v="3"/>
    <x v="0"/>
    <s v="USD"/>
    <n v="1415004770"/>
    <n v="1412149970"/>
    <b v="0"/>
    <n v="55"/>
    <b v="1"/>
    <s v="music/indie rock"/>
    <n v="105.02249999999999"/>
    <n v="61.103999999999999"/>
    <x v="3"/>
    <s v="indie rock"/>
  </r>
  <r>
    <x v="3"/>
    <x v="0"/>
    <s v="USD"/>
    <n v="1423942780"/>
    <n v="1418758780"/>
    <b v="0"/>
    <n v="36"/>
    <b v="1"/>
    <s v="theater/musical"/>
    <n v="105.04166666666667"/>
    <n v="70.027777777777771"/>
    <x v="8"/>
    <s v="musical"/>
  </r>
  <r>
    <x v="3"/>
    <x v="0"/>
    <s v="USD"/>
    <n v="1373572903"/>
    <n v="1371585703"/>
    <b v="0"/>
    <n v="50"/>
    <b v="1"/>
    <s v="music/rock"/>
    <n v="105.05"/>
    <n v="42.02"/>
    <x v="3"/>
    <s v="rock"/>
  </r>
  <r>
    <x v="3"/>
    <x v="0"/>
    <s v="USD"/>
    <n v="1362757335"/>
    <n v="1359301335"/>
    <b v="0"/>
    <n v="27"/>
    <b v="1"/>
    <s v="music/rock"/>
    <n v="105.06666666666666"/>
    <n v="58.370370370370374"/>
    <x v="3"/>
    <s v="rock"/>
  </r>
  <r>
    <x v="3"/>
    <x v="0"/>
    <s v="USD"/>
    <n v="1395861033"/>
    <n v="1393272633"/>
    <b v="0"/>
    <n v="288"/>
    <b v="1"/>
    <s v="music/rock"/>
    <n v="105.07333333333332"/>
    <n v="109.45138888888889"/>
    <x v="3"/>
    <s v="rock"/>
  </r>
  <r>
    <x v="3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x v="3"/>
    <x v="3"/>
    <s v="AUD"/>
    <n v="1424516400"/>
    <n v="1421812637"/>
    <b v="0"/>
    <n v="38"/>
    <b v="1"/>
    <s v="theater/musical"/>
    <n v="105.0967741935484"/>
    <n v="85.736842105263165"/>
    <x v="8"/>
    <s v="musical"/>
  </r>
  <r>
    <x v="3"/>
    <x v="1"/>
    <s v="GBP"/>
    <n v="1413377522"/>
    <n v="1410785522"/>
    <b v="1"/>
    <n v="74"/>
    <b v="1"/>
    <s v="theater/plays"/>
    <n v="105.1"/>
    <n v="28.405405405405407"/>
    <x v="8"/>
    <s v="plays"/>
  </r>
  <r>
    <x v="3"/>
    <x v="0"/>
    <s v="USD"/>
    <n v="1488333600"/>
    <n v="1485270311"/>
    <b v="0"/>
    <n v="57"/>
    <b v="1"/>
    <s v="music/rock"/>
    <n v="105.125"/>
    <n v="73.771929824561397"/>
    <x v="3"/>
    <s v="rock"/>
  </r>
  <r>
    <x v="3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x v="3"/>
    <x v="0"/>
    <s v="USD"/>
    <n v="1425528000"/>
    <n v="1422916261"/>
    <b v="0"/>
    <n v="197"/>
    <b v="1"/>
    <s v="theater/plays"/>
    <n v="105.19047619047619"/>
    <n v="56.065989847715734"/>
    <x v="8"/>
    <s v="plays"/>
  </r>
  <r>
    <x v="3"/>
    <x v="7"/>
    <s v="CAD"/>
    <n v="1485936000"/>
    <n v="1481949983"/>
    <b v="0"/>
    <n v="43"/>
    <b v="1"/>
    <s v="film &amp; video/shorts"/>
    <n v="105.2"/>
    <n v="122.32558139534883"/>
    <x v="0"/>
    <s v="shorts"/>
  </r>
  <r>
    <x v="3"/>
    <x v="0"/>
    <s v="USD"/>
    <n v="1420751861"/>
    <n v="1418159861"/>
    <b v="1"/>
    <n v="75"/>
    <b v="1"/>
    <s v="theater/plays"/>
    <n v="105.21428571428571"/>
    <n v="98.2"/>
    <x v="8"/>
    <s v="plays"/>
  </r>
  <r>
    <x v="3"/>
    <x v="0"/>
    <s v="USD"/>
    <n v="1405095300"/>
    <n v="1403146628"/>
    <b v="0"/>
    <n v="82"/>
    <b v="1"/>
    <s v="theater/plays"/>
    <n v="105.2184"/>
    <n v="64.157560975609755"/>
    <x v="8"/>
    <s v="plays"/>
  </r>
  <r>
    <x v="3"/>
    <x v="0"/>
    <s v="USD"/>
    <n v="1476994315"/>
    <n v="1474402315"/>
    <b v="0"/>
    <n v="76"/>
    <b v="1"/>
    <s v="technology/hardware"/>
    <n v="105.22388000000001"/>
    <n v="346.13118421052633"/>
    <x v="1"/>
    <s v="hardware"/>
  </r>
  <r>
    <x v="3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x v="3"/>
    <x v="0"/>
    <s v="USD"/>
    <n v="1445818397"/>
    <n v="1442794397"/>
    <b v="0"/>
    <n v="35"/>
    <b v="1"/>
    <s v="theater/plays"/>
    <n v="105.26894736842105"/>
    <n v="114.29199999999999"/>
    <x v="8"/>
    <s v="plays"/>
  </r>
  <r>
    <x v="3"/>
    <x v="0"/>
    <s v="USD"/>
    <n v="1423724400"/>
    <n v="1421274954"/>
    <b v="0"/>
    <n v="28"/>
    <b v="1"/>
    <s v="theater/plays"/>
    <n v="105.28"/>
    <n v="47"/>
    <x v="8"/>
    <s v="plays"/>
  </r>
  <r>
    <x v="3"/>
    <x v="0"/>
    <s v="USD"/>
    <n v="1315242360"/>
    <n v="1310438737"/>
    <b v="0"/>
    <n v="53"/>
    <b v="1"/>
    <s v="music/rock"/>
    <n v="105.31250000000001"/>
    <n v="158.96226415094338"/>
    <x v="3"/>
    <s v="rock"/>
  </r>
  <r>
    <x v="3"/>
    <x v="0"/>
    <s v="USD"/>
    <n v="1423693903"/>
    <n v="1421101903"/>
    <b v="0"/>
    <n v="66"/>
    <b v="1"/>
    <s v="theater/plays"/>
    <n v="105.33333333333333"/>
    <n v="47.878787878787875"/>
    <x v="8"/>
    <s v="plays"/>
  </r>
  <r>
    <x v="3"/>
    <x v="0"/>
    <s v="USD"/>
    <n v="1397225746"/>
    <n v="1394633746"/>
    <b v="0"/>
    <n v="406"/>
    <b v="1"/>
    <s v="music/rock"/>
    <n v="105.34805315203954"/>
    <n v="83.967068965517228"/>
    <x v="3"/>
    <s v="rock"/>
  </r>
  <r>
    <x v="3"/>
    <x v="0"/>
    <s v="USD"/>
    <n v="1480899600"/>
    <n v="1479609520"/>
    <b v="0"/>
    <n v="17"/>
    <b v="1"/>
    <s v="theater/plays"/>
    <n v="105.35000000000001"/>
    <n v="123.94117647058823"/>
    <x v="8"/>
    <s v="plays"/>
  </r>
  <r>
    <x v="3"/>
    <x v="0"/>
    <s v="USD"/>
    <n v="1449000061"/>
    <n v="1443812461"/>
    <b v="1"/>
    <n v="77"/>
    <b v="1"/>
    <s v="technology/space exploration"/>
    <n v="105.38666666666667"/>
    <n v="205.2987012987013"/>
    <x v="1"/>
    <s v="space exploration"/>
  </r>
  <r>
    <x v="3"/>
    <x v="0"/>
    <s v="USD"/>
    <n v="1458100740"/>
    <n v="1456862924"/>
    <b v="0"/>
    <n v="31"/>
    <b v="1"/>
    <s v="theater/plays"/>
    <n v="105.4"/>
    <n v="136"/>
    <x v="8"/>
    <s v="plays"/>
  </r>
  <r>
    <x v="3"/>
    <x v="0"/>
    <s v="USD"/>
    <n v="1434505214"/>
    <n v="1432690814"/>
    <b v="0"/>
    <n v="49"/>
    <b v="1"/>
    <s v="theater/plays"/>
    <n v="105.42"/>
    <n v="107.57142857142857"/>
    <x v="8"/>
    <s v="plays"/>
  </r>
  <r>
    <x v="3"/>
    <x v="0"/>
    <s v="USD"/>
    <n v="1433736000"/>
    <n v="1430945149"/>
    <b v="0"/>
    <n v="111"/>
    <b v="1"/>
    <s v="photography/photobooks"/>
    <n v="105.44"/>
    <n v="118.73873873873873"/>
    <x v="7"/>
    <s v="photobooks"/>
  </r>
  <r>
    <x v="3"/>
    <x v="1"/>
    <s v="GBP"/>
    <n v="1450137600"/>
    <n v="1448924882"/>
    <b v="0"/>
    <n v="20"/>
    <b v="1"/>
    <s v="theater/plays"/>
    <n v="105.45454545454544"/>
    <n v="29"/>
    <x v="8"/>
    <s v="plays"/>
  </r>
  <r>
    <x v="3"/>
    <x v="0"/>
    <s v="USD"/>
    <n v="1309447163"/>
    <n v="1306855163"/>
    <b v="0"/>
    <n v="143"/>
    <b v="1"/>
    <s v="publishing/nonfiction"/>
    <n v="105.47157142857144"/>
    <n v="51.62944055944056"/>
    <x v="2"/>
    <s v="nonfiction"/>
  </r>
  <r>
    <x v="3"/>
    <x v="1"/>
    <s v="GBP"/>
    <n v="1470078000"/>
    <n v="1467648456"/>
    <b v="0"/>
    <n v="25"/>
    <b v="1"/>
    <s v="theater/plays"/>
    <n v="105.49000000000002"/>
    <n v="21.098000000000003"/>
    <x v="8"/>
    <s v="plays"/>
  </r>
  <r>
    <x v="3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x v="3"/>
    <x v="1"/>
    <s v="GBP"/>
    <n v="1462100406"/>
    <n v="1456920006"/>
    <b v="0"/>
    <n v="56"/>
    <b v="1"/>
    <s v="theater/spaces"/>
    <n v="105.5"/>
    <n v="45.214285714285715"/>
    <x v="8"/>
    <s v="spaces"/>
  </r>
  <r>
    <x v="3"/>
    <x v="0"/>
    <s v="USD"/>
    <n v="1435733940"/>
    <n v="1431046325"/>
    <b v="0"/>
    <n v="35"/>
    <b v="1"/>
    <s v="theater/plays"/>
    <n v="105.5"/>
    <n v="60.285714285714285"/>
    <x v="8"/>
    <s v="plays"/>
  </r>
  <r>
    <x v="3"/>
    <x v="0"/>
    <s v="USD"/>
    <n v="1356392857"/>
    <n v="1352504857"/>
    <b v="0"/>
    <n v="34"/>
    <b v="1"/>
    <s v="music/classical music"/>
    <n v="105.50335570469798"/>
    <n v="23.117647058823529"/>
    <x v="3"/>
    <s v="classical music"/>
  </r>
  <r>
    <x v="3"/>
    <x v="0"/>
    <s v="USD"/>
    <n v="1279778400"/>
    <n v="1275851354"/>
    <b v="0"/>
    <n v="120"/>
    <b v="1"/>
    <s v="music/indie rock"/>
    <n v="105.55000000000001"/>
    <n v="87.958333333333329"/>
    <x v="3"/>
    <s v="indie rock"/>
  </r>
  <r>
    <x v="3"/>
    <x v="0"/>
    <s v="USD"/>
    <n v="1404983269"/>
    <n v="1402391269"/>
    <b v="0"/>
    <n v="168"/>
    <b v="1"/>
    <s v="theater/plays"/>
    <n v="105.55000000000001"/>
    <n v="62.827380952380949"/>
    <x v="8"/>
    <s v="plays"/>
  </r>
  <r>
    <x v="3"/>
    <x v="0"/>
    <s v="USD"/>
    <n v="1485642930"/>
    <n v="1483050930"/>
    <b v="0"/>
    <n v="110"/>
    <b v="1"/>
    <s v="publishing/nonfiction"/>
    <n v="105.56"/>
    <n v="95.963636363636368"/>
    <x v="2"/>
    <s v="nonfiction"/>
  </r>
  <r>
    <x v="3"/>
    <x v="0"/>
    <s v="USD"/>
    <n v="1313957157"/>
    <n v="1310069157"/>
    <b v="0"/>
    <n v="130"/>
    <b v="1"/>
    <s v="publishing/nonfiction"/>
    <n v="105.566"/>
    <n v="60.903461538461535"/>
    <x v="2"/>
    <s v="nonfiction"/>
  </r>
  <r>
    <x v="3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x v="3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x v="3"/>
    <x v="0"/>
    <s v="USD"/>
    <n v="1422400387"/>
    <n v="1421190787"/>
    <b v="0"/>
    <n v="20"/>
    <b v="1"/>
    <s v="music/indie rock"/>
    <n v="105.60000000000001"/>
    <n v="52.8"/>
    <x v="3"/>
    <s v="indie rock"/>
  </r>
  <r>
    <x v="3"/>
    <x v="0"/>
    <s v="USD"/>
    <n v="1437674545"/>
    <n v="1436464945"/>
    <b v="0"/>
    <n v="14"/>
    <b v="1"/>
    <s v="music/electronic music"/>
    <n v="105.66666666666666"/>
    <n v="22.642857142857142"/>
    <x v="3"/>
    <s v="electronic music"/>
  </r>
  <r>
    <x v="3"/>
    <x v="0"/>
    <s v="USD"/>
    <n v="1433735474"/>
    <n v="1428551474"/>
    <b v="0"/>
    <n v="69"/>
    <b v="1"/>
    <s v="technology/space exploration"/>
    <n v="105.66666666666666"/>
    <n v="45.94202898550725"/>
    <x v="1"/>
    <s v="space exploration"/>
  </r>
  <r>
    <x v="3"/>
    <x v="0"/>
    <s v="USD"/>
    <n v="1400533200"/>
    <n v="1398348859"/>
    <b v="0"/>
    <n v="126"/>
    <b v="1"/>
    <s v="theater/plays"/>
    <n v="105.69999999999999"/>
    <n v="41.944444444444443"/>
    <x v="8"/>
    <s v="plays"/>
  </r>
  <r>
    <x v="3"/>
    <x v="0"/>
    <s v="USD"/>
    <n v="1461333311"/>
    <n v="1458741311"/>
    <b v="0"/>
    <n v="404"/>
    <b v="1"/>
    <s v="technology/hardware"/>
    <n v="105.745"/>
    <n v="261.74504950495049"/>
    <x v="1"/>
    <s v="hardware"/>
  </r>
  <r>
    <x v="3"/>
    <x v="0"/>
    <s v="USD"/>
    <n v="1477841138"/>
    <n v="1475249138"/>
    <b v="1"/>
    <n v="403"/>
    <b v="1"/>
    <s v="food/small batch"/>
    <n v="105.77749999999999"/>
    <n v="104.99007444168734"/>
    <x v="6"/>
    <s v="small batch"/>
  </r>
  <r>
    <x v="3"/>
    <x v="7"/>
    <s v="CAD"/>
    <n v="1435418568"/>
    <n v="1432826568"/>
    <b v="0"/>
    <n v="100"/>
    <b v="1"/>
    <s v="games/tabletop games"/>
    <n v="105.80000000000001"/>
    <n v="206.31"/>
    <x v="5"/>
    <s v="tabletop games"/>
  </r>
  <r>
    <x v="3"/>
    <x v="0"/>
    <s v="USD"/>
    <n v="1415234760"/>
    <n v="1413065230"/>
    <b v="0"/>
    <n v="44"/>
    <b v="1"/>
    <s v="theater/plays"/>
    <n v="105.80000000000001"/>
    <n v="36.06818181818182"/>
    <x v="8"/>
    <s v="plays"/>
  </r>
  <r>
    <x v="3"/>
    <x v="0"/>
    <s v="USD"/>
    <n v="1433085875"/>
    <n v="1428333875"/>
    <b v="0"/>
    <n v="152"/>
    <b v="1"/>
    <s v="technology/wearables"/>
    <n v="105.80799999999999"/>
    <n v="174.02631578947367"/>
    <x v="1"/>
    <s v="wearables"/>
  </r>
  <r>
    <x v="3"/>
    <x v="0"/>
    <s v="USD"/>
    <n v="1388936289"/>
    <n v="1386344289"/>
    <b v="0"/>
    <n v="75"/>
    <b v="1"/>
    <s v="games/tabletop games"/>
    <n v="105.81826105905425"/>
    <n v="64.74666666666667"/>
    <x v="5"/>
    <s v="tabletop games"/>
  </r>
  <r>
    <x v="3"/>
    <x v="14"/>
    <s v="CHF"/>
    <n v="1485989940"/>
    <n v="1483393836"/>
    <b v="0"/>
    <n v="46"/>
    <b v="1"/>
    <s v="theater/plays"/>
    <n v="105.82000000000001"/>
    <n v="115.02173913043478"/>
    <x v="8"/>
    <s v="plays"/>
  </r>
  <r>
    <x v="3"/>
    <x v="0"/>
    <s v="USD"/>
    <n v="1408566243"/>
    <n v="1405974243"/>
    <b v="0"/>
    <n v="159"/>
    <b v="1"/>
    <s v="theater/spaces"/>
    <n v="105.84090909090908"/>
    <n v="146.44654088050314"/>
    <x v="8"/>
    <s v="spaces"/>
  </r>
  <r>
    <x v="3"/>
    <x v="1"/>
    <s v="GBP"/>
    <n v="1436696712"/>
    <n v="1434104712"/>
    <b v="1"/>
    <n v="57"/>
    <b v="1"/>
    <s v="theater/plays"/>
    <n v="105.86"/>
    <n v="46.429824561403507"/>
    <x v="8"/>
    <s v="plays"/>
  </r>
  <r>
    <x v="3"/>
    <x v="0"/>
    <s v="USD"/>
    <n v="1408638480"/>
    <n v="1406811593"/>
    <b v="0"/>
    <n v="37"/>
    <b v="1"/>
    <s v="theater/plays"/>
    <n v="105.89999999999999"/>
    <n v="143.1081081081081"/>
    <x v="8"/>
    <s v="plays"/>
  </r>
  <r>
    <x v="3"/>
    <x v="1"/>
    <s v="GBP"/>
    <n v="1445817540"/>
    <n v="1443665293"/>
    <b v="1"/>
    <n v="104"/>
    <b v="1"/>
    <s v="theater/plays"/>
    <n v="105.91914022517912"/>
    <n v="59.701730769230764"/>
    <x v="8"/>
    <s v="plays"/>
  </r>
  <r>
    <x v="3"/>
    <x v="0"/>
    <s v="USD"/>
    <n v="1405609146"/>
    <n v="1403017146"/>
    <b v="1"/>
    <n v="125"/>
    <b v="1"/>
    <s v="food/small batch"/>
    <n v="105.91999999999999"/>
    <n v="211.84"/>
    <x v="6"/>
    <s v="small batch"/>
  </r>
  <r>
    <x v="3"/>
    <x v="1"/>
    <s v="GBP"/>
    <n v="1458075600"/>
    <n v="1456183649"/>
    <b v="0"/>
    <n v="72"/>
    <b v="1"/>
    <s v="theater/plays"/>
    <n v="105.93333333333332"/>
    <n v="44.138888888888886"/>
    <x v="8"/>
    <s v="plays"/>
  </r>
  <r>
    <x v="3"/>
    <x v="1"/>
    <s v="GBP"/>
    <n v="1383425367"/>
    <n v="1380833367"/>
    <b v="1"/>
    <n v="67"/>
    <b v="1"/>
    <s v="theater/plays"/>
    <n v="105.95454545454545"/>
    <n v="34.791044776119406"/>
    <x v="8"/>
    <s v="plays"/>
  </r>
  <r>
    <x v="3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x v="3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x v="3"/>
    <x v="0"/>
    <s v="USD"/>
    <n v="1488053905"/>
    <n v="1485461905"/>
    <b v="0"/>
    <n v="46"/>
    <b v="1"/>
    <s v="photography/photobooks"/>
    <n v="106"/>
    <n v="138.2608695652174"/>
    <x v="7"/>
    <s v="photobooks"/>
  </r>
  <r>
    <x v="3"/>
    <x v="0"/>
    <s v="USD"/>
    <n v="1276574400"/>
    <n v="1270576379"/>
    <b v="1"/>
    <n v="28"/>
    <b v="1"/>
    <s v="music/rock"/>
    <n v="106"/>
    <n v="189.28571428571428"/>
    <x v="3"/>
    <s v="rock"/>
  </r>
  <r>
    <x v="3"/>
    <x v="7"/>
    <s v="CAD"/>
    <n v="1410761280"/>
    <n v="1408604363"/>
    <b v="0"/>
    <n v="9"/>
    <b v="1"/>
    <s v="theater/musical"/>
    <n v="106"/>
    <n v="88.333333333333329"/>
    <x v="8"/>
    <s v="musical"/>
  </r>
  <r>
    <x v="3"/>
    <x v="0"/>
    <s v="USD"/>
    <n v="1471406340"/>
    <n v="1470227660"/>
    <b v="0"/>
    <n v="47"/>
    <b v="1"/>
    <s v="theater/plays"/>
    <n v="106"/>
    <n v="78.936170212765958"/>
    <x v="8"/>
    <s v="plays"/>
  </r>
  <r>
    <x v="3"/>
    <x v="0"/>
    <s v="USD"/>
    <n v="1405699451"/>
    <n v="1403107451"/>
    <b v="0"/>
    <n v="91"/>
    <b v="1"/>
    <s v="theater/plays"/>
    <n v="106"/>
    <n v="69.890109890109883"/>
    <x v="8"/>
    <s v="plays"/>
  </r>
  <r>
    <x v="3"/>
    <x v="0"/>
    <s v="USD"/>
    <n v="1462420960"/>
    <n v="1459828960"/>
    <b v="0"/>
    <n v="9"/>
    <b v="1"/>
    <s v="theater/spaces"/>
    <n v="106"/>
    <n v="70.666666666666671"/>
    <x v="8"/>
    <s v="spaces"/>
  </r>
  <r>
    <x v="3"/>
    <x v="0"/>
    <s v="USD"/>
    <n v="1439136000"/>
    <n v="1438188106"/>
    <b v="0"/>
    <n v="7"/>
    <b v="1"/>
    <s v="theater/plays"/>
    <n v="106"/>
    <n v="75.714285714285708"/>
    <x v="8"/>
    <s v="plays"/>
  </r>
  <r>
    <x v="3"/>
    <x v="0"/>
    <s v="USD"/>
    <n v="1437364740"/>
    <n v="1434405044"/>
    <b v="0"/>
    <n v="41"/>
    <b v="1"/>
    <s v="theater/plays"/>
    <n v="106"/>
    <n v="64.634146341463421"/>
    <x v="8"/>
    <s v="plays"/>
  </r>
  <r>
    <x v="3"/>
    <x v="1"/>
    <s v="GBP"/>
    <n v="1404986951"/>
    <n v="1402394951"/>
    <b v="1"/>
    <n v="943"/>
    <b v="1"/>
    <s v="technology/hardware"/>
    <n v="106.00260000000002"/>
    <n v="56.204984093319197"/>
    <x v="1"/>
    <s v="hardware"/>
  </r>
  <r>
    <x v="3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x v="3"/>
    <x v="0"/>
    <s v="USD"/>
    <n v="1475163921"/>
    <n v="1472571921"/>
    <b v="0"/>
    <n v="25"/>
    <b v="1"/>
    <s v="technology/space exploration"/>
    <n v="106.02150537634409"/>
    <n v="39.44"/>
    <x v="1"/>
    <s v="space exploration"/>
  </r>
  <r>
    <x v="3"/>
    <x v="0"/>
    <s v="USD"/>
    <n v="1415222545"/>
    <n v="1413404545"/>
    <b v="0"/>
    <n v="9"/>
    <b v="1"/>
    <s v="theater/plays"/>
    <n v="106.02199999999999"/>
    <n v="58.901111111111113"/>
    <x v="8"/>
    <s v="plays"/>
  </r>
  <r>
    <x v="3"/>
    <x v="0"/>
    <s v="USD"/>
    <n v="1443018086"/>
    <n v="1441290086"/>
    <b v="0"/>
    <n v="102"/>
    <b v="1"/>
    <s v="theater/plays"/>
    <n v="106.03"/>
    <n v="103.95098039215686"/>
    <x v="8"/>
    <s v="plays"/>
  </r>
  <r>
    <x v="3"/>
    <x v="0"/>
    <s v="USD"/>
    <n v="1434949200"/>
    <n v="1431903495"/>
    <b v="0"/>
    <n v="47"/>
    <b v="1"/>
    <s v="music/rock"/>
    <n v="106.075"/>
    <n v="90.276595744680847"/>
    <x v="3"/>
    <s v="rock"/>
  </r>
  <r>
    <x v="3"/>
    <x v="0"/>
    <s v="USD"/>
    <n v="1415921848"/>
    <n v="1413326248"/>
    <b v="0"/>
    <n v="45"/>
    <b v="1"/>
    <s v="theater/plays"/>
    <n v="106.12068965517241"/>
    <n v="136.77777777777777"/>
    <x v="8"/>
    <s v="plays"/>
  </r>
  <r>
    <x v="3"/>
    <x v="0"/>
    <s v="USD"/>
    <n v="1346765347"/>
    <n v="1343741347"/>
    <b v="1"/>
    <n v="413"/>
    <b v="1"/>
    <s v="music/rock"/>
    <n v="106.12433333333333"/>
    <n v="38.543946731234868"/>
    <x v="3"/>
    <s v="rock"/>
  </r>
  <r>
    <x v="3"/>
    <x v="0"/>
    <s v="USD"/>
    <n v="1475294340"/>
    <n v="1472753745"/>
    <b v="1"/>
    <n v="97"/>
    <b v="1"/>
    <s v="theater/plays"/>
    <n v="106.16782608695652"/>
    <n v="251.7381443298969"/>
    <x v="8"/>
    <s v="plays"/>
  </r>
  <r>
    <x v="3"/>
    <x v="0"/>
    <s v="USD"/>
    <n v="1465347424"/>
    <n v="1462755424"/>
    <b v="0"/>
    <n v="18"/>
    <b v="1"/>
    <s v="theater/plays"/>
    <n v="106.19047619047619"/>
    <n v="61.944444444444443"/>
    <x v="8"/>
    <s v="plays"/>
  </r>
  <r>
    <x v="3"/>
    <x v="0"/>
    <s v="USD"/>
    <n v="1299902400"/>
    <n v="1297451245"/>
    <b v="0"/>
    <n v="59"/>
    <b v="1"/>
    <s v="music/rock"/>
    <n v="106.22116666666668"/>
    <n v="108.02152542372882"/>
    <x v="3"/>
    <s v="rock"/>
  </r>
  <r>
    <x v="3"/>
    <x v="1"/>
    <s v="GBP"/>
    <n v="1438543889"/>
    <n v="1436383889"/>
    <b v="0"/>
    <n v="28"/>
    <b v="1"/>
    <s v="theater/musical"/>
    <n v="106.24"/>
    <n v="47.428571428571431"/>
    <x v="8"/>
    <s v="musical"/>
  </r>
  <r>
    <x v="3"/>
    <x v="0"/>
    <s v="USD"/>
    <n v="1310440482"/>
    <n v="1307848482"/>
    <b v="0"/>
    <n v="8"/>
    <b v="1"/>
    <s v="film &amp; video/shorts"/>
    <n v="106.25"/>
    <n v="53.125"/>
    <x v="0"/>
    <s v="shorts"/>
  </r>
  <r>
    <x v="3"/>
    <x v="0"/>
    <s v="USD"/>
    <n v="1354923000"/>
    <n v="1351796674"/>
    <b v="0"/>
    <n v="60"/>
    <b v="1"/>
    <s v="film &amp; video/shorts"/>
    <n v="106.25"/>
    <n v="56.666666666666664"/>
    <x v="0"/>
    <s v="shorts"/>
  </r>
  <r>
    <x v="3"/>
    <x v="0"/>
    <s v="USD"/>
    <n v="1487985734"/>
    <n v="1484097734"/>
    <b v="0"/>
    <n v="23"/>
    <b v="1"/>
    <s v="theater/plays"/>
    <n v="106.25"/>
    <n v="184.78260869565219"/>
    <x v="8"/>
    <s v="plays"/>
  </r>
  <r>
    <x v="3"/>
    <x v="1"/>
    <s v="GBP"/>
    <n v="1427919468"/>
    <n v="1425331068"/>
    <b v="0"/>
    <n v="69"/>
    <b v="1"/>
    <s v="theater/plays"/>
    <n v="106.26666666666667"/>
    <n v="23.10144927536232"/>
    <x v="8"/>
    <s v="plays"/>
  </r>
  <r>
    <x v="3"/>
    <x v="0"/>
    <s v="USD"/>
    <n v="1439337600"/>
    <n v="1436575280"/>
    <b v="0"/>
    <n v="104"/>
    <b v="1"/>
    <s v="theater/plays"/>
    <n v="106.27272727272728"/>
    <n v="56.20192307692308"/>
    <x v="8"/>
    <s v="plays"/>
  </r>
  <r>
    <x v="3"/>
    <x v="1"/>
    <s v="GBP"/>
    <n v="1487769952"/>
    <n v="1485177952"/>
    <b v="0"/>
    <n v="41"/>
    <b v="1"/>
    <s v="theater/plays"/>
    <n v="106.29949999999999"/>
    <n v="51.853414634146333"/>
    <x v="8"/>
    <s v="plays"/>
  </r>
  <r>
    <x v="3"/>
    <x v="0"/>
    <s v="USD"/>
    <n v="1457326740"/>
    <n v="1455919438"/>
    <b v="0"/>
    <n v="42"/>
    <b v="1"/>
    <s v="theater/plays"/>
    <n v="106.3"/>
    <n v="25.30952380952381"/>
    <x v="8"/>
    <s v="plays"/>
  </r>
  <r>
    <x v="3"/>
    <x v="0"/>
    <s v="USD"/>
    <n v="1423235071"/>
    <n v="1420643071"/>
    <b v="1"/>
    <n v="352"/>
    <b v="1"/>
    <s v="food/small batch"/>
    <n v="106.30800000000001"/>
    <n v="75.502840909090907"/>
    <x v="6"/>
    <s v="small batch"/>
  </r>
  <r>
    <x v="3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x v="3"/>
    <x v="0"/>
    <s v="USD"/>
    <n v="1416545700"/>
    <n v="1415392666"/>
    <b v="0"/>
    <n v="33"/>
    <b v="1"/>
    <s v="theater/plays"/>
    <n v="106.33333333333333"/>
    <n v="96.666666666666671"/>
    <x v="8"/>
    <s v="plays"/>
  </r>
  <r>
    <x v="3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x v="3"/>
    <x v="0"/>
    <s v="USD"/>
    <n v="1437166920"/>
    <n v="1435554104"/>
    <b v="0"/>
    <n v="26"/>
    <b v="1"/>
    <s v="theater/plays"/>
    <n v="106.4"/>
    <n v="40.92307692307692"/>
    <x v="8"/>
    <s v="plays"/>
  </r>
  <r>
    <x v="3"/>
    <x v="9"/>
    <s v="EUR"/>
    <n v="1451226045"/>
    <n v="1444828845"/>
    <b v="0"/>
    <n v="17"/>
    <b v="1"/>
    <s v="film &amp; video/shorts"/>
    <n v="106.46666666666667"/>
    <n v="375.76470588235293"/>
    <x v="0"/>
    <s v="shorts"/>
  </r>
  <r>
    <x v="3"/>
    <x v="0"/>
    <s v="USD"/>
    <n v="1443363640"/>
    <n v="1439907640"/>
    <b v="1"/>
    <n v="176"/>
    <b v="1"/>
    <s v="photography/photobooks"/>
    <n v="106.476"/>
    <n v="151.24431818181819"/>
    <x v="7"/>
    <s v="photobooks"/>
  </r>
  <r>
    <x v="3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x v="3"/>
    <x v="0"/>
    <s v="USD"/>
    <n v="1313370000"/>
    <n v="1307594625"/>
    <b v="0"/>
    <n v="39"/>
    <b v="1"/>
    <s v="music/indie rock"/>
    <n v="106.5"/>
    <n v="54.615384615384613"/>
    <x v="3"/>
    <s v="indie rock"/>
  </r>
  <r>
    <x v="3"/>
    <x v="0"/>
    <s v="USD"/>
    <n v="1488741981"/>
    <n v="1486149981"/>
    <b v="0"/>
    <n v="18"/>
    <b v="1"/>
    <s v="music/classical music"/>
    <n v="106.5"/>
    <n v="177.5"/>
    <x v="3"/>
    <s v="classical music"/>
  </r>
  <r>
    <x v="3"/>
    <x v="1"/>
    <s v="GBP"/>
    <n v="1464863118"/>
    <n v="1462443918"/>
    <b v="0"/>
    <n v="76"/>
    <b v="1"/>
    <s v="theater/plays"/>
    <n v="106.52"/>
    <n v="35.039473684210527"/>
    <x v="8"/>
    <s v="plays"/>
  </r>
  <r>
    <x v="3"/>
    <x v="0"/>
    <s v="USD"/>
    <n v="1436115617"/>
    <n v="1433523617"/>
    <b v="0"/>
    <n v="40"/>
    <b v="1"/>
    <s v="music/indie rock"/>
    <n v="106.52500000000001"/>
    <n v="106.52500000000001"/>
    <x v="3"/>
    <s v="indie rock"/>
  </r>
  <r>
    <x v="3"/>
    <x v="16"/>
    <s v="EUR"/>
    <n v="1459978200"/>
    <n v="1458416585"/>
    <b v="0"/>
    <n v="46"/>
    <b v="1"/>
    <s v="theater/plays"/>
    <n v="106.54545454545455"/>
    <n v="63.695652173913047"/>
    <x v="8"/>
    <s v="plays"/>
  </r>
  <r>
    <x v="3"/>
    <x v="7"/>
    <s v="CAD"/>
    <n v="1446053616"/>
    <n v="1443461616"/>
    <b v="0"/>
    <n v="52"/>
    <b v="1"/>
    <s v="theater/plays"/>
    <n v="106.57142857142856"/>
    <n v="71.730769230769226"/>
    <x v="8"/>
    <s v="plays"/>
  </r>
  <r>
    <x v="3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x v="3"/>
    <x v="5"/>
    <s v="EUR"/>
    <n v="1443384840"/>
    <n v="1441790658"/>
    <b v="0"/>
    <n v="98"/>
    <b v="1"/>
    <s v="film &amp; video/television"/>
    <n v="106.60000000000001"/>
    <n v="21.755102040816325"/>
    <x v="0"/>
    <s v="television"/>
  </r>
  <r>
    <x v="3"/>
    <x v="0"/>
    <s v="USD"/>
    <n v="1427309629"/>
    <n v="1425585229"/>
    <b v="0"/>
    <n v="49"/>
    <b v="1"/>
    <s v="photography/photobooks"/>
    <n v="106.60000000000001"/>
    <n v="108.77551020408163"/>
    <x v="7"/>
    <s v="photobooks"/>
  </r>
  <r>
    <x v="3"/>
    <x v="0"/>
    <s v="USD"/>
    <n v="1363024946"/>
    <n v="1359140546"/>
    <b v="0"/>
    <n v="44"/>
    <b v="1"/>
    <s v="music/indie rock"/>
    <n v="106.60000000000001"/>
    <n v="48.454545454545453"/>
    <x v="3"/>
    <s v="indie rock"/>
  </r>
  <r>
    <x v="3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x v="3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x v="3"/>
    <x v="0"/>
    <s v="USD"/>
    <n v="1336245328"/>
    <n v="1333653333"/>
    <b v="1"/>
    <n v="75"/>
    <b v="1"/>
    <s v="music/indie rock"/>
    <n v="106.65777537961894"/>
    <n v="27.936800000000002"/>
    <x v="3"/>
    <s v="indie rock"/>
  </r>
  <r>
    <x v="3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x v="3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x v="3"/>
    <x v="0"/>
    <s v="USD"/>
    <n v="1434241255"/>
    <n v="1431649255"/>
    <b v="0"/>
    <n v="54"/>
    <b v="1"/>
    <s v="theater/spaces"/>
    <n v="106.66666666666667"/>
    <n v="74.074074074074076"/>
    <x v="8"/>
    <s v="spaces"/>
  </r>
  <r>
    <x v="3"/>
    <x v="0"/>
    <s v="USD"/>
    <n v="1362872537"/>
    <n v="1359848537"/>
    <b v="1"/>
    <n v="107"/>
    <b v="1"/>
    <s v="music/indie rock"/>
    <n v="106.67450000000001"/>
    <n v="59.817476635514019"/>
    <x v="3"/>
    <s v="indie rock"/>
  </r>
  <r>
    <x v="3"/>
    <x v="0"/>
    <s v="USD"/>
    <n v="1463275339"/>
    <n v="1460683339"/>
    <b v="0"/>
    <n v="20"/>
    <b v="1"/>
    <s v="theater/plays"/>
    <n v="106.67999999999999"/>
    <n v="53.339999999999996"/>
    <x v="8"/>
    <s v="plays"/>
  </r>
  <r>
    <x v="3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x v="3"/>
    <x v="0"/>
    <s v="USD"/>
    <n v="1442426171"/>
    <n v="1439834171"/>
    <b v="0"/>
    <n v="41"/>
    <b v="1"/>
    <s v="theater/spaces"/>
    <n v="106.6857142857143"/>
    <n v="45.536585365853661"/>
    <x v="8"/>
    <s v="spaces"/>
  </r>
  <r>
    <x v="3"/>
    <x v="0"/>
    <s v="USD"/>
    <n v="1321459908"/>
    <n v="1318864308"/>
    <b v="0"/>
    <n v="65"/>
    <b v="1"/>
    <s v="music/indie rock"/>
    <n v="106.69999999999999"/>
    <n v="49.246153846153845"/>
    <x v="3"/>
    <s v="indie rock"/>
  </r>
  <r>
    <x v="3"/>
    <x v="0"/>
    <s v="USD"/>
    <n v="1406854800"/>
    <n v="1403599778"/>
    <b v="0"/>
    <n v="94"/>
    <b v="1"/>
    <s v="theater/musical"/>
    <n v="106.71250000000001"/>
    <n v="90.819148936170208"/>
    <x v="8"/>
    <s v="musical"/>
  </r>
  <r>
    <x v="3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x v="3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x v="3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x v="3"/>
    <x v="0"/>
    <s v="USD"/>
    <n v="1417409940"/>
    <n v="1414765794"/>
    <b v="0"/>
    <n v="41"/>
    <b v="1"/>
    <s v="publishing/nonfiction"/>
    <n v="106.73333333333332"/>
    <n v="39.048780487804876"/>
    <x v="2"/>
    <s v="nonfiction"/>
  </r>
  <r>
    <x v="3"/>
    <x v="1"/>
    <s v="GBP"/>
    <n v="1433198520"/>
    <n v="1430340195"/>
    <b v="0"/>
    <n v="123"/>
    <b v="1"/>
    <s v="photography/photobooks"/>
    <n v="106.73333333333332"/>
    <n v="65.081300813008127"/>
    <x v="7"/>
    <s v="photobooks"/>
  </r>
  <r>
    <x v="3"/>
    <x v="0"/>
    <s v="USD"/>
    <n v="1331352129"/>
    <n v="1328760129"/>
    <b v="1"/>
    <n v="73"/>
    <b v="1"/>
    <s v="music/indie rock"/>
    <n v="106.75857142857143"/>
    <n v="51.185616438356163"/>
    <x v="3"/>
    <s v="indie rock"/>
  </r>
  <r>
    <x v="3"/>
    <x v="0"/>
    <s v="USD"/>
    <n v="1402341615"/>
    <n v="1399490415"/>
    <b v="1"/>
    <n v="71"/>
    <b v="1"/>
    <s v="theater/plays"/>
    <n v="106.76"/>
    <n v="37.591549295774648"/>
    <x v="8"/>
    <s v="plays"/>
  </r>
  <r>
    <x v="3"/>
    <x v="0"/>
    <s v="USD"/>
    <n v="1440179713"/>
    <n v="1437587713"/>
    <b v="0"/>
    <n v="80"/>
    <b v="1"/>
    <s v="technology/makerspaces"/>
    <n v="106.80000000000001"/>
    <n v="267"/>
    <x v="1"/>
    <s v="makerspaces"/>
  </r>
  <r>
    <x v="3"/>
    <x v="1"/>
    <s v="GBP"/>
    <n v="1449756896"/>
    <n v="1447164896"/>
    <b v="0"/>
    <n v="72"/>
    <b v="1"/>
    <s v="theater/plays"/>
    <n v="106.80000000000001"/>
    <n v="37.083333333333336"/>
    <x v="8"/>
    <s v="plays"/>
  </r>
  <r>
    <x v="3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x v="3"/>
    <x v="0"/>
    <s v="USD"/>
    <n v="1465272091"/>
    <n v="1462248091"/>
    <b v="1"/>
    <n v="235"/>
    <b v="1"/>
    <s v="photography/photobooks"/>
    <n v="106.81333333333333"/>
    <n v="170.44680851063831"/>
    <x v="7"/>
    <s v="photobooks"/>
  </r>
  <r>
    <x v="3"/>
    <x v="0"/>
    <s v="USD"/>
    <n v="1435835824"/>
    <n v="1433243824"/>
    <b v="0"/>
    <n v="98"/>
    <b v="1"/>
    <s v="theater/plays"/>
    <n v="106.85"/>
    <n v="109.03061224489795"/>
    <x v="8"/>
    <s v="plays"/>
  </r>
  <r>
    <x v="3"/>
    <x v="7"/>
    <s v="CAD"/>
    <n v="1414862280"/>
    <n v="1412360309"/>
    <b v="0"/>
    <n v="72"/>
    <b v="1"/>
    <s v="theater/plays"/>
    <n v="106.86"/>
    <n v="74.208333333333329"/>
    <x v="8"/>
    <s v="plays"/>
  </r>
  <r>
    <x v="3"/>
    <x v="0"/>
    <s v="USD"/>
    <n v="1327433173"/>
    <n v="1325618773"/>
    <b v="0"/>
    <n v="80"/>
    <b v="1"/>
    <s v="music/indie rock"/>
    <n v="106.99047619047619"/>
    <n v="70.212500000000006"/>
    <x v="3"/>
    <s v="indie rock"/>
  </r>
  <r>
    <x v="3"/>
    <x v="0"/>
    <s v="USD"/>
    <n v="1414879303"/>
    <n v="1412287303"/>
    <b v="0"/>
    <n v="43"/>
    <b v="1"/>
    <s v="music/rock"/>
    <n v="107"/>
    <n v="99.534883720930239"/>
    <x v="3"/>
    <s v="rock"/>
  </r>
  <r>
    <x v="3"/>
    <x v="0"/>
    <s v="USD"/>
    <n v="1340641440"/>
    <n v="1339549982"/>
    <b v="0"/>
    <n v="38"/>
    <b v="1"/>
    <s v="music/rock"/>
    <n v="107"/>
    <n v="36.60526315789474"/>
    <x v="3"/>
    <s v="rock"/>
  </r>
  <r>
    <x v="3"/>
    <x v="1"/>
    <s v="GBP"/>
    <n v="1380192418"/>
    <n v="1375008418"/>
    <b v="0"/>
    <n v="63"/>
    <b v="1"/>
    <s v="music/classical music"/>
    <n v="107.02857142857142"/>
    <n v="59.460317460317462"/>
    <x v="3"/>
    <s v="classical music"/>
  </r>
  <r>
    <x v="3"/>
    <x v="0"/>
    <s v="USD"/>
    <n v="1359176974"/>
    <n v="1356584974"/>
    <b v="0"/>
    <n v="44"/>
    <b v="1"/>
    <s v="music/indie rock"/>
    <n v="107.04545454545456"/>
    <n v="53.522727272727273"/>
    <x v="3"/>
    <s v="indie rock"/>
  </r>
  <r>
    <x v="3"/>
    <x v="7"/>
    <s v="CAD"/>
    <n v="1458235549"/>
    <n v="1455647149"/>
    <b v="0"/>
    <n v="17"/>
    <b v="1"/>
    <s v="technology/wearables"/>
    <n v="107.05"/>
    <n v="125.94117647058823"/>
    <x v="1"/>
    <s v="wearables"/>
  </r>
  <r>
    <x v="3"/>
    <x v="0"/>
    <s v="USD"/>
    <n v="1431022342"/>
    <n v="1428430342"/>
    <b v="0"/>
    <n v="70"/>
    <b v="1"/>
    <s v="music/rock"/>
    <n v="107.08672667523933"/>
    <n v="107.07142857142857"/>
    <x v="3"/>
    <s v="rock"/>
  </r>
  <r>
    <x v="3"/>
    <x v="0"/>
    <s v="USD"/>
    <n v="1482988125"/>
    <n v="1480396125"/>
    <b v="0"/>
    <n v="73"/>
    <b v="1"/>
    <s v="music/rock"/>
    <n v="107.1"/>
    <n v="73.356164383561648"/>
    <x v="3"/>
    <s v="rock"/>
  </r>
  <r>
    <x v="3"/>
    <x v="1"/>
    <s v="GBP"/>
    <n v="1404641289"/>
    <n v="1402049289"/>
    <b v="0"/>
    <n v="67"/>
    <b v="1"/>
    <s v="theater/plays"/>
    <n v="107.1"/>
    <n v="31.970149253731343"/>
    <x v="8"/>
    <s v="plays"/>
  </r>
  <r>
    <x v="3"/>
    <x v="0"/>
    <s v="USD"/>
    <n v="1447434268"/>
    <n v="1443801868"/>
    <b v="0"/>
    <n v="78"/>
    <b v="1"/>
    <s v="music/rock"/>
    <n v="107.18419999999999"/>
    <n v="68.707820512820518"/>
    <x v="3"/>
    <s v="rock"/>
  </r>
  <r>
    <x v="3"/>
    <x v="0"/>
    <s v="USD"/>
    <n v="1404258631"/>
    <n v="1401666631"/>
    <b v="1"/>
    <n v="46"/>
    <b v="1"/>
    <s v="theater/plays"/>
    <n v="107.20930232558139"/>
    <n v="100.21739130434783"/>
    <x v="8"/>
    <s v="plays"/>
  </r>
  <r>
    <x v="3"/>
    <x v="1"/>
    <s v="GBP"/>
    <n v="1481749278"/>
    <n v="1479157278"/>
    <b v="0"/>
    <n v="128"/>
    <b v="1"/>
    <s v="games/tabletop games"/>
    <n v="107.21428571428571"/>
    <n v="58.6328125"/>
    <x v="5"/>
    <s v="tabletop games"/>
  </r>
  <r>
    <x v="3"/>
    <x v="0"/>
    <s v="USD"/>
    <n v="1351400400"/>
    <n v="1348285321"/>
    <b v="0"/>
    <n v="58"/>
    <b v="1"/>
    <s v="music/indie rock"/>
    <n v="107.21700000000001"/>
    <n v="36.97137931034483"/>
    <x v="3"/>
    <s v="indie rock"/>
  </r>
  <r>
    <x v="3"/>
    <x v="0"/>
    <s v="USD"/>
    <n v="1421606018"/>
    <n v="1418150018"/>
    <b v="0"/>
    <n v="33"/>
    <b v="1"/>
    <s v="theater/musical"/>
    <n v="107.24000000000001"/>
    <n v="81.242424242424249"/>
    <x v="8"/>
    <s v="musical"/>
  </r>
  <r>
    <x v="3"/>
    <x v="1"/>
    <s v="GBP"/>
    <n v="1440068400"/>
    <n v="1438459303"/>
    <b v="0"/>
    <n v="81"/>
    <b v="1"/>
    <s v="music/classical music"/>
    <n v="107.24974999999999"/>
    <n v="52.962839506172834"/>
    <x v="3"/>
    <s v="classical music"/>
  </r>
  <r>
    <x v="3"/>
    <x v="0"/>
    <s v="USD"/>
    <n v="1386640856"/>
    <n v="1383616856"/>
    <b v="0"/>
    <n v="47"/>
    <b v="1"/>
    <s v="film &amp; video/shorts"/>
    <n v="107.25"/>
    <n v="273.82978723404256"/>
    <x v="0"/>
    <s v="shorts"/>
  </r>
  <r>
    <x v="3"/>
    <x v="0"/>
    <s v="USD"/>
    <n v="1445659140"/>
    <n v="1444236216"/>
    <b v="0"/>
    <n v="20"/>
    <b v="1"/>
    <s v="theater/plays"/>
    <n v="107.25"/>
    <n v="107.25"/>
    <x v="8"/>
    <s v="plays"/>
  </r>
  <r>
    <x v="3"/>
    <x v="0"/>
    <s v="USD"/>
    <n v="1334767476"/>
    <n v="1332175476"/>
    <b v="0"/>
    <n v="46"/>
    <b v="1"/>
    <s v="music/rock"/>
    <n v="107.2505"/>
    <n v="46.630652173913049"/>
    <x v="3"/>
    <s v="rock"/>
  </r>
  <r>
    <x v="3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x v="3"/>
    <x v="0"/>
    <s v="USD"/>
    <n v="1423871882"/>
    <n v="1421279882"/>
    <b v="0"/>
    <n v="73"/>
    <b v="1"/>
    <s v="music/rock"/>
    <n v="107.3"/>
    <n v="88.191780821917803"/>
    <x v="3"/>
    <s v="rock"/>
  </r>
  <r>
    <x v="3"/>
    <x v="0"/>
    <s v="USD"/>
    <n v="1347249300"/>
    <n v="1344917580"/>
    <b v="0"/>
    <n v="191"/>
    <b v="1"/>
    <s v="music/indie rock"/>
    <n v="107.31250000000001"/>
    <n v="89.895287958115176"/>
    <x v="3"/>
    <s v="indie rock"/>
  </r>
  <r>
    <x v="3"/>
    <x v="0"/>
    <s v="USD"/>
    <n v="1338219793"/>
    <n v="1335541393"/>
    <b v="0"/>
    <n v="35"/>
    <b v="1"/>
    <s v="music/classical music"/>
    <n v="107.35"/>
    <n v="61.342857142857142"/>
    <x v="3"/>
    <s v="classical music"/>
  </r>
  <r>
    <x v="3"/>
    <x v="0"/>
    <s v="USD"/>
    <n v="1312095540"/>
    <n v="1306608888"/>
    <b v="0"/>
    <n v="24"/>
    <b v="1"/>
    <s v="music/rock"/>
    <n v="107.36666666666667"/>
    <n v="134.20833333333334"/>
    <x v="3"/>
    <s v="rock"/>
  </r>
  <r>
    <x v="3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x v="3"/>
    <x v="0"/>
    <s v="USD"/>
    <n v="1434857482"/>
    <n v="1433647882"/>
    <b v="0"/>
    <n v="19"/>
    <b v="1"/>
    <s v="publishing/nonfiction"/>
    <n v="107.4"/>
    <n v="169.57894736842104"/>
    <x v="2"/>
    <s v="nonfiction"/>
  </r>
  <r>
    <x v="3"/>
    <x v="0"/>
    <s v="USD"/>
    <n v="1450290010"/>
    <n v="1447698010"/>
    <b v="0"/>
    <n v="99"/>
    <b v="1"/>
    <s v="music/electronic music"/>
    <n v="107.4"/>
    <n v="108.48484848484848"/>
    <x v="3"/>
    <s v="electronic music"/>
  </r>
  <r>
    <x v="3"/>
    <x v="0"/>
    <s v="USD"/>
    <n v="1386372120"/>
    <n v="1382659060"/>
    <b v="0"/>
    <n v="25"/>
    <b v="1"/>
    <s v="music/rock"/>
    <n v="107.4"/>
    <n v="64.44"/>
    <x v="3"/>
    <s v="rock"/>
  </r>
  <r>
    <x v="3"/>
    <x v="0"/>
    <s v="USD"/>
    <n v="1473879600"/>
    <n v="1472498042"/>
    <b v="1"/>
    <n v="21"/>
    <b v="1"/>
    <s v="theater/plays"/>
    <n v="107.4"/>
    <n v="204.57142857142858"/>
    <x v="8"/>
    <s v="plays"/>
  </r>
  <r>
    <x v="3"/>
    <x v="0"/>
    <s v="USD"/>
    <n v="1413431940"/>
    <n v="1412216665"/>
    <b v="0"/>
    <n v="15"/>
    <b v="1"/>
    <s v="theater/plays"/>
    <n v="107.4"/>
    <n v="35.799999999999997"/>
    <x v="8"/>
    <s v="plays"/>
  </r>
  <r>
    <x v="3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x v="3"/>
    <x v="0"/>
    <s v="USD"/>
    <n v="1466168390"/>
    <n v="1463576390"/>
    <b v="1"/>
    <n v="1762"/>
    <b v="1"/>
    <s v="technology/space exploration"/>
    <n v="107.42157000000002"/>
    <n v="60.965703745743475"/>
    <x v="1"/>
    <s v="space exploration"/>
  </r>
  <r>
    <x v="3"/>
    <x v="0"/>
    <s v="USD"/>
    <n v="1465178400"/>
    <n v="1461985967"/>
    <b v="0"/>
    <n v="60"/>
    <b v="1"/>
    <s v="theater/plays"/>
    <n v="107.42857142857143"/>
    <n v="62.666666666666664"/>
    <x v="8"/>
    <s v="plays"/>
  </r>
  <r>
    <x v="3"/>
    <x v="0"/>
    <s v="USD"/>
    <n v="1472621760"/>
    <n v="1472110513"/>
    <b v="0"/>
    <n v="9"/>
    <b v="1"/>
    <s v="food/small batch"/>
    <n v="107.5"/>
    <n v="47.777777777777779"/>
    <x v="6"/>
    <s v="small batch"/>
  </r>
  <r>
    <x v="3"/>
    <x v="0"/>
    <s v="USD"/>
    <n v="1435359600"/>
    <n v="1434999621"/>
    <b v="0"/>
    <n v="42"/>
    <b v="1"/>
    <s v="theater/spaces"/>
    <n v="107.5"/>
    <n v="76.785714285714292"/>
    <x v="8"/>
    <s v="spaces"/>
  </r>
  <r>
    <x v="3"/>
    <x v="1"/>
    <s v="GBP"/>
    <n v="1467414000"/>
    <n v="1462492178"/>
    <b v="0"/>
    <n v="70"/>
    <b v="1"/>
    <s v="theater/plays"/>
    <n v="107.52"/>
    <n v="76.8"/>
    <x v="8"/>
    <s v="plays"/>
  </r>
  <r>
    <x v="3"/>
    <x v="7"/>
    <s v="CAD"/>
    <n v="1407736740"/>
    <n v="1405453354"/>
    <b v="0"/>
    <n v="57"/>
    <b v="1"/>
    <s v="film &amp; video/shorts"/>
    <n v="107.52857142857141"/>
    <n v="132.05263157894737"/>
    <x v="0"/>
    <s v="shorts"/>
  </r>
  <r>
    <x v="3"/>
    <x v="0"/>
    <s v="USD"/>
    <n v="1335672000"/>
    <n v="1332978688"/>
    <b v="0"/>
    <n v="71"/>
    <b v="1"/>
    <s v="music/rock"/>
    <n v="107.53333333333333"/>
    <n v="45.436619718309856"/>
    <x v="3"/>
    <s v="rock"/>
  </r>
  <r>
    <x v="3"/>
    <x v="0"/>
    <s v="USD"/>
    <n v="1428643974"/>
    <n v="1423463574"/>
    <b v="0"/>
    <n v="119"/>
    <b v="1"/>
    <s v="technology/hardware"/>
    <n v="107.538"/>
    <n v="451.84033613445376"/>
    <x v="1"/>
    <s v="hardware"/>
  </r>
  <r>
    <x v="3"/>
    <x v="1"/>
    <s v="GBP"/>
    <n v="1469359728"/>
    <n v="1466767728"/>
    <b v="0"/>
    <n v="38"/>
    <b v="1"/>
    <s v="theater/plays"/>
    <n v="107.55999999999999"/>
    <n v="70.763157894736835"/>
    <x v="8"/>
    <s v="plays"/>
  </r>
  <r>
    <x v="3"/>
    <x v="0"/>
    <s v="USD"/>
    <n v="1439357559"/>
    <n v="1435469559"/>
    <b v="0"/>
    <n v="24"/>
    <b v="1"/>
    <s v="theater/plays"/>
    <n v="107.60000000000001"/>
    <n v="89.666666666666671"/>
    <x v="8"/>
    <s v="plays"/>
  </r>
  <r>
    <x v="3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x v="3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x v="3"/>
    <x v="1"/>
    <s v="GBP"/>
    <n v="1409490480"/>
    <n v="1407400306"/>
    <b v="0"/>
    <n v="21"/>
    <b v="1"/>
    <s v="theater/plays"/>
    <n v="107.63636363636364"/>
    <n v="28.19047619047619"/>
    <x v="8"/>
    <s v="plays"/>
  </r>
  <r>
    <x v="3"/>
    <x v="0"/>
    <s v="USD"/>
    <n v="1423668220"/>
    <n v="1421076220"/>
    <b v="0"/>
    <n v="76"/>
    <b v="1"/>
    <s v="music/electronic music"/>
    <n v="107.65217391304347"/>
    <n v="65.15789473684211"/>
    <x v="3"/>
    <s v="electronic music"/>
  </r>
  <r>
    <x v="3"/>
    <x v="0"/>
    <s v="USD"/>
    <n v="1402594090"/>
    <n v="1400002090"/>
    <b v="0"/>
    <n v="58"/>
    <b v="1"/>
    <s v="theater/musical"/>
    <n v="107.65274999999998"/>
    <n v="74.243275862068955"/>
    <x v="8"/>
    <s v="musical"/>
  </r>
  <r>
    <x v="3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x v="3"/>
    <x v="0"/>
    <s v="USD"/>
    <n v="1387072685"/>
    <n v="1384480685"/>
    <b v="1"/>
    <n v="77"/>
    <b v="1"/>
    <s v="music/indie rock"/>
    <n v="107.69999999999999"/>
    <n v="41.961038961038959"/>
    <x v="3"/>
    <s v="indie rock"/>
  </r>
  <r>
    <x v="3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x v="3"/>
    <x v="7"/>
    <s v="CAD"/>
    <n v="1409072982"/>
    <n v="1407258582"/>
    <b v="0"/>
    <n v="15"/>
    <b v="1"/>
    <s v="theater/plays"/>
    <n v="107.72727272727273"/>
    <n v="79"/>
    <x v="8"/>
    <s v="plays"/>
  </r>
  <r>
    <x v="3"/>
    <x v="0"/>
    <s v="USD"/>
    <n v="1415815393"/>
    <n v="1413997393"/>
    <b v="0"/>
    <n v="58"/>
    <b v="1"/>
    <s v="music/indie rock"/>
    <n v="107.73299999999999"/>
    <n v="37.149310344827583"/>
    <x v="3"/>
    <s v="indie rock"/>
  </r>
  <r>
    <x v="3"/>
    <x v="1"/>
    <s v="GBP"/>
    <n v="1431164115"/>
    <n v="1428572115"/>
    <b v="0"/>
    <n v="64"/>
    <b v="1"/>
    <s v="theater/plays"/>
    <n v="107.73333333333332"/>
    <n v="25.25"/>
    <x v="8"/>
    <s v="plays"/>
  </r>
  <r>
    <x v="3"/>
    <x v="0"/>
    <s v="USD"/>
    <n v="1436511600"/>
    <n v="1434415812"/>
    <b v="0"/>
    <n v="19"/>
    <b v="1"/>
    <s v="theater/plays"/>
    <n v="107.74999999999999"/>
    <n v="113.42105263157895"/>
    <x v="8"/>
    <s v="plays"/>
  </r>
  <r>
    <x v="3"/>
    <x v="7"/>
    <s v="CAD"/>
    <n v="1418580591"/>
    <n v="1415988591"/>
    <b v="0"/>
    <n v="97"/>
    <b v="1"/>
    <s v="theater/spaces"/>
    <n v="107.74999999999999"/>
    <n v="88.865979381443296"/>
    <x v="8"/>
    <s v="spaces"/>
  </r>
  <r>
    <x v="3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x v="3"/>
    <x v="0"/>
    <s v="USD"/>
    <n v="1467242995"/>
    <n v="1465428595"/>
    <b v="0"/>
    <n v="86"/>
    <b v="1"/>
    <s v="photography/photobooks"/>
    <n v="107.77777777777777"/>
    <n v="112.79069767441861"/>
    <x v="7"/>
    <s v="photobooks"/>
  </r>
  <r>
    <x v="3"/>
    <x v="0"/>
    <s v="USD"/>
    <n v="1487393940"/>
    <n v="1484115418"/>
    <b v="0"/>
    <n v="11"/>
    <b v="1"/>
    <s v="theater/plays"/>
    <n v="107.77777777777777"/>
    <n v="44.090909090909093"/>
    <x v="8"/>
    <s v="plays"/>
  </r>
  <r>
    <x v="3"/>
    <x v="0"/>
    <s v="USD"/>
    <n v="1435111200"/>
    <n v="1433254268"/>
    <b v="0"/>
    <n v="29"/>
    <b v="1"/>
    <s v="theater/plays"/>
    <n v="107.78267254038178"/>
    <n v="126.55172413793103"/>
    <x v="8"/>
    <s v="plays"/>
  </r>
  <r>
    <x v="3"/>
    <x v="0"/>
    <s v="USD"/>
    <n v="1458332412"/>
    <n v="1454448012"/>
    <b v="0"/>
    <n v="14"/>
    <b v="1"/>
    <s v="theater/plays"/>
    <n v="107.80000000000001"/>
    <n v="77"/>
    <x v="8"/>
    <s v="plays"/>
  </r>
  <r>
    <x v="3"/>
    <x v="0"/>
    <s v="USD"/>
    <n v="1363952225"/>
    <n v="1361363825"/>
    <b v="0"/>
    <n v="32"/>
    <b v="1"/>
    <s v="music/rock"/>
    <n v="107.83333333333334"/>
    <n v="60.65625"/>
    <x v="3"/>
    <s v="rock"/>
  </r>
  <r>
    <x v="3"/>
    <x v="0"/>
    <s v="USD"/>
    <n v="1416470398"/>
    <n v="1413874798"/>
    <b v="1"/>
    <n v="202"/>
    <b v="1"/>
    <s v="theater/plays"/>
    <n v="107.86500000000001"/>
    <n v="106.79702970297029"/>
    <x v="8"/>
    <s v="plays"/>
  </r>
  <r>
    <x v="3"/>
    <x v="0"/>
    <s v="USD"/>
    <n v="1397862000"/>
    <n v="1395155478"/>
    <b v="1"/>
    <n v="79"/>
    <b v="1"/>
    <s v="music/indie rock"/>
    <n v="107.86666666666666"/>
    <n v="40.962025316455694"/>
    <x v="3"/>
    <s v="indie rock"/>
  </r>
  <r>
    <x v="3"/>
    <x v="0"/>
    <s v="USD"/>
    <n v="1452574800"/>
    <n v="1449029266"/>
    <b v="1"/>
    <n v="248"/>
    <b v="1"/>
    <s v="publishing/radio &amp; podcasts"/>
    <n v="107.87731249999999"/>
    <n v="69.598266129032254"/>
    <x v="2"/>
    <s v="radio &amp; podcasts"/>
  </r>
  <r>
    <x v="3"/>
    <x v="0"/>
    <s v="USD"/>
    <n v="1437627540"/>
    <n v="1435806054"/>
    <b v="0"/>
    <n v="109"/>
    <b v="1"/>
    <s v="food/small batch"/>
    <n v="107.88"/>
    <n v="74.22935779816514"/>
    <x v="6"/>
    <s v="small batch"/>
  </r>
  <r>
    <x v="3"/>
    <x v="17"/>
    <s v="EUR"/>
    <n v="1477210801"/>
    <n v="1472026801"/>
    <b v="1"/>
    <n v="71"/>
    <b v="1"/>
    <s v="photography/photobooks"/>
    <n v="107.89146666666667"/>
    <n v="56.98492957746479"/>
    <x v="7"/>
    <s v="photobooks"/>
  </r>
  <r>
    <x v="3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x v="3"/>
    <x v="0"/>
    <s v="USD"/>
    <n v="1483208454"/>
    <n v="1480616454"/>
    <b v="0"/>
    <n v="35"/>
    <b v="1"/>
    <s v="technology/hardware"/>
    <n v="107.91999999999999"/>
    <n v="154.17142857142858"/>
    <x v="1"/>
    <s v="hardware"/>
  </r>
  <r>
    <x v="3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x v="3"/>
    <x v="0"/>
    <s v="USD"/>
    <n v="1422750707"/>
    <n v="1420158707"/>
    <b v="0"/>
    <n v="32"/>
    <b v="1"/>
    <s v="music/pop"/>
    <n v="108"/>
    <n v="33.75"/>
    <x v="3"/>
    <s v="pop"/>
  </r>
  <r>
    <x v="3"/>
    <x v="2"/>
    <s v="DKK"/>
    <n v="1458579568"/>
    <n v="1455991168"/>
    <b v="0"/>
    <n v="35"/>
    <b v="1"/>
    <s v="photography/photobooks"/>
    <n v="108"/>
    <n v="462.85714285714283"/>
    <x v="7"/>
    <s v="photobooks"/>
  </r>
  <r>
    <x v="3"/>
    <x v="0"/>
    <s v="USD"/>
    <n v="1417321515"/>
    <n v="1414725915"/>
    <b v="0"/>
    <n v="120"/>
    <b v="1"/>
    <s v="food/small batch"/>
    <n v="108"/>
    <n v="90"/>
    <x v="6"/>
    <s v="small batch"/>
  </r>
  <r>
    <x v="3"/>
    <x v="7"/>
    <s v="CAD"/>
    <n v="1402845364"/>
    <n v="1400253364"/>
    <b v="0"/>
    <n v="37"/>
    <b v="1"/>
    <s v="theater/musical"/>
    <n v="108"/>
    <n v="72.972972972972968"/>
    <x v="8"/>
    <s v="musical"/>
  </r>
  <r>
    <x v="2"/>
    <x v="1"/>
    <s v="GBP"/>
    <n v="1490358834"/>
    <n v="1487770434"/>
    <b v="0"/>
    <n v="16"/>
    <b v="0"/>
    <s v="theater/plays"/>
    <n v="108"/>
    <n v="33.75"/>
    <x v="8"/>
    <s v="plays"/>
  </r>
  <r>
    <x v="3"/>
    <x v="1"/>
    <s v="GBP"/>
    <n v="1422712986"/>
    <n v="1418824986"/>
    <b v="0"/>
    <n v="16"/>
    <b v="1"/>
    <s v="theater/plays"/>
    <n v="108"/>
    <n v="33.75"/>
    <x v="8"/>
    <s v="plays"/>
  </r>
  <r>
    <x v="3"/>
    <x v="1"/>
    <s v="GBP"/>
    <n v="1462878648"/>
    <n v="1461064248"/>
    <b v="0"/>
    <n v="30"/>
    <b v="1"/>
    <s v="theater/plays"/>
    <n v="108"/>
    <n v="72"/>
    <x v="8"/>
    <s v="plays"/>
  </r>
  <r>
    <x v="3"/>
    <x v="1"/>
    <s v="GBP"/>
    <n v="1470058860"/>
    <n v="1469026903"/>
    <b v="0"/>
    <n v="7"/>
    <b v="1"/>
    <s v="theater/plays"/>
    <n v="108"/>
    <n v="38.571428571428569"/>
    <x v="8"/>
    <s v="plays"/>
  </r>
  <r>
    <x v="3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x v="3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x v="3"/>
    <x v="0"/>
    <s v="USD"/>
    <n v="1461369600"/>
    <n v="1458748809"/>
    <b v="0"/>
    <n v="218"/>
    <b v="1"/>
    <s v="games/tabletop games"/>
    <n v="108.11999999999999"/>
    <n v="37.197247706422019"/>
    <x v="5"/>
    <s v="tabletop games"/>
  </r>
  <r>
    <x v="3"/>
    <x v="0"/>
    <s v="USD"/>
    <n v="1411264800"/>
    <n v="1409620903"/>
    <b v="0"/>
    <n v="87"/>
    <b v="1"/>
    <s v="theater/plays"/>
    <n v="108.13333333333333"/>
    <n v="46.609195402298852"/>
    <x v="8"/>
    <s v="plays"/>
  </r>
  <r>
    <x v="3"/>
    <x v="0"/>
    <s v="USD"/>
    <n v="1401595140"/>
    <n v="1398828064"/>
    <b v="0"/>
    <n v="57"/>
    <b v="1"/>
    <s v="theater/plays"/>
    <n v="108.2"/>
    <n v="47.456140350877192"/>
    <x v="8"/>
    <s v="plays"/>
  </r>
  <r>
    <x v="3"/>
    <x v="1"/>
    <s v="GBP"/>
    <n v="1423138800"/>
    <n v="1421092725"/>
    <b v="0"/>
    <n v="25"/>
    <b v="1"/>
    <s v="theater/plays"/>
    <n v="108.2"/>
    <n v="43.28"/>
    <x v="8"/>
    <s v="plays"/>
  </r>
  <r>
    <x v="3"/>
    <x v="0"/>
    <s v="USD"/>
    <n v="1479175680"/>
    <n v="1476317247"/>
    <b v="0"/>
    <n v="57"/>
    <b v="1"/>
    <s v="theater/musical"/>
    <n v="108.2"/>
    <n v="94.912280701754383"/>
    <x v="8"/>
    <s v="musical"/>
  </r>
  <r>
    <x v="3"/>
    <x v="0"/>
    <s v="USD"/>
    <n v="1434212714"/>
    <n v="1431620714"/>
    <b v="0"/>
    <n v="180"/>
    <b v="1"/>
    <s v="technology/hardware"/>
    <n v="108.21333333333334"/>
    <n v="90.177777777777777"/>
    <x v="1"/>
    <s v="hardware"/>
  </r>
  <r>
    <x v="3"/>
    <x v="0"/>
    <s v="USD"/>
    <n v="1348545540"/>
    <n v="1346345999"/>
    <b v="0"/>
    <n v="27"/>
    <b v="1"/>
    <s v="music/rock"/>
    <n v="108.23529411764706"/>
    <n v="34.074074074074076"/>
    <x v="3"/>
    <s v="rock"/>
  </r>
  <r>
    <x v="3"/>
    <x v="0"/>
    <s v="USD"/>
    <n v="1304561633"/>
    <n v="1301969633"/>
    <b v="0"/>
    <n v="56"/>
    <b v="1"/>
    <s v="music/rock"/>
    <n v="108.2492"/>
    <n v="48.325535714285714"/>
    <x v="3"/>
    <s v="rock"/>
  </r>
  <r>
    <x v="3"/>
    <x v="1"/>
    <s v="GBP"/>
    <n v="1403715546"/>
    <n v="1401123546"/>
    <b v="0"/>
    <n v="35"/>
    <b v="1"/>
    <s v="theater/plays"/>
    <n v="108.25"/>
    <n v="30.928571428571427"/>
    <x v="8"/>
    <s v="plays"/>
  </r>
  <r>
    <x v="3"/>
    <x v="0"/>
    <s v="USD"/>
    <n v="1444528800"/>
    <n v="1442804633"/>
    <b v="0"/>
    <n v="35"/>
    <b v="1"/>
    <s v="theater/plays"/>
    <n v="108.25925925925925"/>
    <n v="83.51428571428572"/>
    <x v="8"/>
    <s v="plays"/>
  </r>
  <r>
    <x v="3"/>
    <x v="1"/>
    <s v="GBP"/>
    <n v="1424181600"/>
    <n v="1423041227"/>
    <b v="0"/>
    <n v="20"/>
    <b v="1"/>
    <s v="theater/plays"/>
    <n v="108.33333333333333"/>
    <n v="81.25"/>
    <x v="8"/>
    <s v="plays"/>
  </r>
  <r>
    <x v="3"/>
    <x v="0"/>
    <s v="USD"/>
    <n v="1399186740"/>
    <n v="1396468782"/>
    <b v="0"/>
    <n v="46"/>
    <b v="1"/>
    <s v="music/indie rock"/>
    <n v="108.33333333333333"/>
    <n v="70.652173913043484"/>
    <x v="3"/>
    <s v="indie rock"/>
  </r>
  <r>
    <x v="3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x v="3"/>
    <x v="0"/>
    <s v="USD"/>
    <n v="1403326740"/>
    <n v="1400106171"/>
    <b v="0"/>
    <n v="50"/>
    <b v="1"/>
    <s v="music/indie rock"/>
    <n v="108.4"/>
    <n v="54.2"/>
    <x v="3"/>
    <s v="indie rock"/>
  </r>
  <r>
    <x v="3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x v="3"/>
    <x v="0"/>
    <s v="USD"/>
    <n v="1360938109"/>
    <n v="1358346109"/>
    <b v="1"/>
    <n v="321"/>
    <b v="1"/>
    <s v="publishing/radio &amp; podcasts"/>
    <n v="108.42485875706214"/>
    <n v="149.46417445482865"/>
    <x v="2"/>
    <s v="radio &amp; podcasts"/>
  </r>
  <r>
    <x v="3"/>
    <x v="7"/>
    <s v="CAD"/>
    <n v="1432694700"/>
    <n v="1429651266"/>
    <b v="0"/>
    <n v="74"/>
    <b v="1"/>
    <s v="theater/plays"/>
    <n v="108.43750000000001"/>
    <n v="46.891891891891895"/>
    <x v="8"/>
    <s v="plays"/>
  </r>
  <r>
    <x v="3"/>
    <x v="0"/>
    <s v="USD"/>
    <n v="1455253140"/>
    <n v="1452625822"/>
    <b v="0"/>
    <n v="321"/>
    <b v="1"/>
    <s v="games/tabletop games"/>
    <n v="108.46283333333334"/>
    <n v="60.820280373831778"/>
    <x v="5"/>
    <s v="tabletop games"/>
  </r>
  <r>
    <x v="3"/>
    <x v="0"/>
    <s v="USD"/>
    <n v="1466697625"/>
    <n v="1464105625"/>
    <b v="0"/>
    <n v="96"/>
    <b v="1"/>
    <s v="music/electronic music"/>
    <n v="108.49703703703703"/>
    <n v="61.029583333333335"/>
    <x v="3"/>
    <s v="electronic music"/>
  </r>
  <r>
    <x v="3"/>
    <x v="0"/>
    <s v="USD"/>
    <n v="1465196400"/>
    <n v="1462841990"/>
    <b v="0"/>
    <n v="40"/>
    <b v="1"/>
    <s v="theater/plays"/>
    <n v="108.5"/>
    <n v="81.375"/>
    <x v="8"/>
    <s v="plays"/>
  </r>
  <r>
    <x v="3"/>
    <x v="0"/>
    <s v="USD"/>
    <n v="1460970805"/>
    <n v="1455790405"/>
    <b v="0"/>
    <n v="24"/>
    <b v="1"/>
    <s v="theater/plays"/>
    <n v="108.5"/>
    <n v="135.625"/>
    <x v="8"/>
    <s v="plays"/>
  </r>
  <r>
    <x v="3"/>
    <x v="0"/>
    <s v="USD"/>
    <n v="1356552252"/>
    <n v="1353960252"/>
    <b v="0"/>
    <n v="104"/>
    <b v="1"/>
    <s v="theater/spaces"/>
    <n v="108.50614285714286"/>
    <n v="73.032980769230775"/>
    <x v="8"/>
    <s v="spaces"/>
  </r>
  <r>
    <x v="3"/>
    <x v="0"/>
    <s v="USD"/>
    <n v="1417465515"/>
    <n v="1415737515"/>
    <b v="0"/>
    <n v="50"/>
    <b v="1"/>
    <s v="theater/musical"/>
    <n v="108.51428571428572"/>
    <n v="75.959999999999994"/>
    <x v="8"/>
    <s v="musical"/>
  </r>
  <r>
    <x v="3"/>
    <x v="0"/>
    <s v="USD"/>
    <n v="1365609271"/>
    <n v="1363017271"/>
    <b v="1"/>
    <n v="150"/>
    <b v="1"/>
    <s v="publishing/radio &amp; podcasts"/>
    <n v="108.5175"/>
    <n v="28.937999999999999"/>
    <x v="2"/>
    <s v="radio &amp; podcasts"/>
  </r>
  <r>
    <x v="3"/>
    <x v="1"/>
    <s v="GBP"/>
    <n v="1406760101"/>
    <n v="1404168101"/>
    <b v="0"/>
    <n v="72"/>
    <b v="1"/>
    <s v="theater/plays"/>
    <n v="108.54949999999999"/>
    <n v="30.152638888888887"/>
    <x v="8"/>
    <s v="plays"/>
  </r>
  <r>
    <x v="3"/>
    <x v="0"/>
    <s v="USD"/>
    <n v="1429772340"/>
    <n v="1427121931"/>
    <b v="0"/>
    <n v="86"/>
    <b v="1"/>
    <s v="theater/plays"/>
    <n v="108.57142857142857"/>
    <n v="44.186046511627907"/>
    <x v="8"/>
    <s v="plays"/>
  </r>
  <r>
    <x v="3"/>
    <x v="0"/>
    <s v="USD"/>
    <n v="1464199591"/>
    <n v="1461607591"/>
    <b v="0"/>
    <n v="61"/>
    <b v="1"/>
    <s v="food/small batch"/>
    <n v="108.60000000000001"/>
    <n v="53.409836065573771"/>
    <x v="6"/>
    <s v="small batch"/>
  </r>
  <r>
    <x v="3"/>
    <x v="1"/>
    <s v="GBP"/>
    <n v="1416331406"/>
    <n v="1413735806"/>
    <b v="1"/>
    <n v="100"/>
    <b v="1"/>
    <s v="theater/plays"/>
    <n v="108.60000000000001"/>
    <n v="54.3"/>
    <x v="8"/>
    <s v="plays"/>
  </r>
  <r>
    <x v="2"/>
    <x v="0"/>
    <s v="USD"/>
    <n v="1489690141"/>
    <n v="1487101741"/>
    <b v="0"/>
    <n v="117"/>
    <b v="0"/>
    <s v="theater/plays"/>
    <n v="108.60666666666667"/>
    <n v="139.23931623931625"/>
    <x v="8"/>
    <s v="plays"/>
  </r>
  <r>
    <x v="3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x v="3"/>
    <x v="0"/>
    <s v="USD"/>
    <n v="1460764800"/>
    <n v="1458157512"/>
    <b v="1"/>
    <n v="206"/>
    <b v="1"/>
    <s v="music/rock"/>
    <n v="108.64893617021276"/>
    <n v="99.15533980582525"/>
    <x v="3"/>
    <s v="rock"/>
  </r>
  <r>
    <x v="3"/>
    <x v="0"/>
    <s v="USD"/>
    <n v="1475762400"/>
    <n v="1473160292"/>
    <b v="1"/>
    <n v="116"/>
    <b v="1"/>
    <s v="photography/photobooks"/>
    <n v="108.65882352941176"/>
    <n v="159.24137931034483"/>
    <x v="7"/>
    <s v="photobooks"/>
  </r>
  <r>
    <x v="3"/>
    <x v="0"/>
    <s v="USD"/>
    <n v="1396463800"/>
    <n v="1393443400"/>
    <b v="1"/>
    <n v="89"/>
    <b v="1"/>
    <s v="music/indie rock"/>
    <n v="108.66"/>
    <n v="61.044943820224717"/>
    <x v="3"/>
    <s v="indie rock"/>
  </r>
  <r>
    <x v="3"/>
    <x v="1"/>
    <s v="GBP"/>
    <n v="1464801169"/>
    <n v="1462209169"/>
    <b v="0"/>
    <n v="130"/>
    <b v="1"/>
    <s v="theater/plays"/>
    <n v="108.67285714285715"/>
    <n v="29.258076923076924"/>
    <x v="8"/>
    <s v="plays"/>
  </r>
  <r>
    <x v="3"/>
    <x v="0"/>
    <s v="USD"/>
    <n v="1464904800"/>
    <n v="1463852904"/>
    <b v="0"/>
    <n v="49"/>
    <b v="1"/>
    <s v="theater/plays"/>
    <n v="108.70406189555126"/>
    <n v="34.408163265306122"/>
    <x v="8"/>
    <s v="plays"/>
  </r>
  <r>
    <x v="3"/>
    <x v="0"/>
    <s v="USD"/>
    <n v="1388303940"/>
    <n v="1386011038"/>
    <b v="0"/>
    <n v="236"/>
    <b v="1"/>
    <s v="theater/spaces"/>
    <n v="108.71389999999998"/>
    <n v="92.130423728813554"/>
    <x v="8"/>
    <s v="spaces"/>
  </r>
  <r>
    <x v="3"/>
    <x v="0"/>
    <s v="USD"/>
    <n v="1324014521"/>
    <n v="1318826921"/>
    <b v="0"/>
    <n v="149"/>
    <b v="1"/>
    <s v="music/rock"/>
    <n v="108.74800874800874"/>
    <n v="40.547315436241611"/>
    <x v="3"/>
    <s v="rock"/>
  </r>
  <r>
    <x v="3"/>
    <x v="0"/>
    <s v="USD"/>
    <n v="1387601040"/>
    <n v="1386806254"/>
    <b v="0"/>
    <n v="14"/>
    <b v="1"/>
    <s v="music/rock"/>
    <n v="108.74999999999999"/>
    <n v="31.071428571428573"/>
    <x v="3"/>
    <s v="rock"/>
  </r>
  <r>
    <x v="3"/>
    <x v="0"/>
    <s v="USD"/>
    <n v="1483822800"/>
    <n v="1481058170"/>
    <b v="0"/>
    <n v="34"/>
    <b v="1"/>
    <s v="photography/photobooks"/>
    <n v="108.74999999999999"/>
    <n v="63.970588235294116"/>
    <x v="7"/>
    <s v="photobooks"/>
  </r>
  <r>
    <x v="3"/>
    <x v="0"/>
    <s v="USD"/>
    <n v="1367674009"/>
    <n v="1365082009"/>
    <b v="0"/>
    <n v="307"/>
    <b v="1"/>
    <s v="theater/spaces"/>
    <n v="108.78684000000001"/>
    <n v="88.588631921824103"/>
    <x v="8"/>
    <s v="spaces"/>
  </r>
  <r>
    <x v="3"/>
    <x v="1"/>
    <s v="GBP"/>
    <n v="1433964444"/>
    <n v="1431372444"/>
    <b v="0"/>
    <n v="41"/>
    <b v="1"/>
    <s v="theater/plays"/>
    <n v="108.80000000000001"/>
    <n v="26.536585365853657"/>
    <x v="8"/>
    <s v="plays"/>
  </r>
  <r>
    <x v="3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x v="3"/>
    <x v="1"/>
    <s v="GBP"/>
    <n v="1462545358"/>
    <n v="1459953358"/>
    <b v="1"/>
    <n v="117"/>
    <b v="1"/>
    <s v="theater/plays"/>
    <n v="108.8142857142857"/>
    <n v="65.102564102564102"/>
    <x v="8"/>
    <s v="plays"/>
  </r>
  <r>
    <x v="3"/>
    <x v="0"/>
    <s v="USD"/>
    <n v="1460936694"/>
    <n v="1455756294"/>
    <b v="0"/>
    <n v="69"/>
    <b v="1"/>
    <s v="theater/spaces"/>
    <n v="108.83333333333334"/>
    <n v="94.637681159420296"/>
    <x v="8"/>
    <s v="spaces"/>
  </r>
  <r>
    <x v="3"/>
    <x v="3"/>
    <s v="AUD"/>
    <n v="1430488740"/>
    <n v="1427747906"/>
    <b v="0"/>
    <n v="18"/>
    <b v="1"/>
    <s v="music/classical music"/>
    <n v="108.88"/>
    <n v="75.611111111111114"/>
    <x v="3"/>
    <s v="classical music"/>
  </r>
  <r>
    <x v="3"/>
    <x v="0"/>
    <s v="USD"/>
    <n v="1367902740"/>
    <n v="1366251510"/>
    <b v="0"/>
    <n v="13"/>
    <b v="1"/>
    <s v="music/rock"/>
    <n v="108.88888888888889"/>
    <n v="75.384615384615387"/>
    <x v="3"/>
    <s v="rock"/>
  </r>
  <r>
    <x v="3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x v="3"/>
    <x v="0"/>
    <s v="USD"/>
    <n v="1436290233"/>
    <n v="1433698233"/>
    <b v="0"/>
    <n v="39"/>
    <b v="1"/>
    <s v="theater/plays"/>
    <n v="109.00000000000001"/>
    <n v="41.92307692307692"/>
    <x v="8"/>
    <s v="plays"/>
  </r>
  <r>
    <x v="3"/>
    <x v="1"/>
    <s v="GBP"/>
    <n v="1402848000"/>
    <n v="1400570787"/>
    <b v="1"/>
    <n v="15"/>
    <b v="1"/>
    <s v="theater/plays"/>
    <n v="109.00000000000001"/>
    <n v="36.333333333333336"/>
    <x v="8"/>
    <s v="plays"/>
  </r>
  <r>
    <x v="3"/>
    <x v="0"/>
    <s v="USD"/>
    <n v="1377284669"/>
    <n v="1375729469"/>
    <b v="1"/>
    <n v="68"/>
    <b v="1"/>
    <s v="theater/plays"/>
    <n v="109.00000000000001"/>
    <n v="40.073529411764703"/>
    <x v="8"/>
    <s v="plays"/>
  </r>
  <r>
    <x v="3"/>
    <x v="1"/>
    <s v="GBP"/>
    <n v="1434624067"/>
    <n v="1432032067"/>
    <b v="0"/>
    <n v="57"/>
    <b v="1"/>
    <s v="theater/plays"/>
    <n v="109.03333333333333"/>
    <n v="57.385964912280699"/>
    <x v="8"/>
    <s v="plays"/>
  </r>
  <r>
    <x v="3"/>
    <x v="0"/>
    <s v="USD"/>
    <n v="1458480560"/>
    <n v="1455892160"/>
    <b v="0"/>
    <n v="33"/>
    <b v="1"/>
    <s v="photography/photobooks"/>
    <n v="109.07407407407408"/>
    <n v="89.242424242424249"/>
    <x v="7"/>
    <s v="photobooks"/>
  </r>
  <r>
    <x v="3"/>
    <x v="0"/>
    <s v="USD"/>
    <n v="1378592731"/>
    <n v="1373408731"/>
    <b v="0"/>
    <n v="25"/>
    <b v="1"/>
    <s v="publishing/nonfiction"/>
    <n v="109.1"/>
    <n v="43.64"/>
    <x v="2"/>
    <s v="nonfiction"/>
  </r>
  <r>
    <x v="3"/>
    <x v="1"/>
    <s v="GBP"/>
    <n v="1450051200"/>
    <n v="1447594176"/>
    <b v="0"/>
    <n v="46"/>
    <b v="1"/>
    <s v="theater/plays"/>
    <n v="109.1"/>
    <n v="71.152173913043484"/>
    <x v="8"/>
    <s v="plays"/>
  </r>
  <r>
    <x v="3"/>
    <x v="0"/>
    <s v="USD"/>
    <n v="1430154720"/>
    <n v="1427224606"/>
    <b v="0"/>
    <n v="19"/>
    <b v="1"/>
    <s v="music/rock"/>
    <n v="109.10714285714285"/>
    <n v="160.78947368421052"/>
    <x v="3"/>
    <s v="rock"/>
  </r>
  <r>
    <x v="2"/>
    <x v="0"/>
    <s v="USD"/>
    <n v="1489775641"/>
    <n v="1487360041"/>
    <b v="0"/>
    <n v="101"/>
    <b v="0"/>
    <s v="music/faith"/>
    <n v="109.125"/>
    <n v="86.43564356435644"/>
    <x v="3"/>
    <s v="faith"/>
  </r>
  <r>
    <x v="3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x v="3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x v="3"/>
    <x v="1"/>
    <s v="GBP"/>
    <n v="1430439411"/>
    <n v="1425259011"/>
    <b v="0"/>
    <n v="113"/>
    <b v="1"/>
    <s v="music/rock"/>
    <n v="109.16"/>
    <n v="24.150442477876105"/>
    <x v="3"/>
    <s v="rock"/>
  </r>
  <r>
    <x v="3"/>
    <x v="0"/>
    <s v="USD"/>
    <n v="1440381600"/>
    <n v="1438639130"/>
    <b v="0"/>
    <n v="24"/>
    <b v="1"/>
    <s v="theater/plays"/>
    <n v="109.16666666666666"/>
    <n v="136.45833333333334"/>
    <x v="8"/>
    <s v="plays"/>
  </r>
  <r>
    <x v="3"/>
    <x v="1"/>
    <s v="GBP"/>
    <n v="1407524004"/>
    <n v="1404932004"/>
    <b v="0"/>
    <n v="39"/>
    <b v="1"/>
    <s v="theater/plays"/>
    <n v="109.16666666666666"/>
    <n v="83.974358974358978"/>
    <x v="8"/>
    <s v="plays"/>
  </r>
  <r>
    <x v="3"/>
    <x v="1"/>
    <s v="GBP"/>
    <n v="1468191540"/>
    <n v="1464958484"/>
    <b v="0"/>
    <n v="21"/>
    <b v="1"/>
    <s v="theater/plays"/>
    <n v="109.16666666666666"/>
    <n v="155.95238095238096"/>
    <x v="8"/>
    <s v="plays"/>
  </r>
  <r>
    <x v="3"/>
    <x v="0"/>
    <s v="USD"/>
    <n v="1448903318"/>
    <n v="1445875718"/>
    <b v="1"/>
    <n v="73"/>
    <b v="1"/>
    <s v="theater/plays"/>
    <n v="109.24000000000001"/>
    <n v="74.821917808219183"/>
    <x v="8"/>
    <s v="plays"/>
  </r>
  <r>
    <x v="3"/>
    <x v="0"/>
    <s v="USD"/>
    <n v="1454433998"/>
    <n v="1453137998"/>
    <b v="0"/>
    <n v="156"/>
    <b v="1"/>
    <s v="theater/spaces"/>
    <n v="109.34166666666667"/>
    <n v="84.108974358974365"/>
    <x v="8"/>
    <s v="spaces"/>
  </r>
  <r>
    <x v="3"/>
    <x v="0"/>
    <s v="USD"/>
    <n v="1323747596"/>
    <n v="1320287996"/>
    <b v="1"/>
    <n v="103"/>
    <b v="1"/>
    <s v="music/indie rock"/>
    <n v="109.35829457364341"/>
    <n v="68.481650485436887"/>
    <x v="3"/>
    <s v="indie rock"/>
  </r>
  <r>
    <x v="3"/>
    <x v="0"/>
    <s v="USD"/>
    <n v="1349517540"/>
    <n v="1347137731"/>
    <b v="0"/>
    <n v="54"/>
    <b v="1"/>
    <s v="music/indie rock"/>
    <n v="109.3644"/>
    <n v="50.631666666666668"/>
    <x v="3"/>
    <s v="indie rock"/>
  </r>
  <r>
    <x v="3"/>
    <x v="0"/>
    <s v="USD"/>
    <n v="1466056689"/>
    <n v="1464847089"/>
    <b v="0"/>
    <n v="19"/>
    <b v="1"/>
    <s v="theater/plays"/>
    <n v="109.375"/>
    <n v="46.05263157894737"/>
    <x v="8"/>
    <s v="plays"/>
  </r>
  <r>
    <x v="3"/>
    <x v="0"/>
    <s v="USD"/>
    <n v="1438228740"/>
    <n v="1435606549"/>
    <b v="0"/>
    <n v="100"/>
    <b v="1"/>
    <s v="publishing/nonfiction"/>
    <n v="109.38000000000001"/>
    <n v="54.69"/>
    <x v="2"/>
    <s v="nonfiction"/>
  </r>
  <r>
    <x v="3"/>
    <x v="0"/>
    <s v="USD"/>
    <n v="1358755140"/>
    <n v="1357187280"/>
    <b v="0"/>
    <n v="14"/>
    <b v="1"/>
    <s v="music/rock"/>
    <n v="109.41176470588236"/>
    <n v="132.85714285714286"/>
    <x v="3"/>
    <s v="rock"/>
  </r>
  <r>
    <x v="3"/>
    <x v="0"/>
    <s v="USD"/>
    <n v="1474649070"/>
    <n v="1469465070"/>
    <b v="0"/>
    <n v="54"/>
    <b v="1"/>
    <s v="theater/plays"/>
    <n v="109.42666666666668"/>
    <n v="151.9814814814815"/>
    <x v="8"/>
    <s v="plays"/>
  </r>
  <r>
    <x v="3"/>
    <x v="0"/>
    <s v="USD"/>
    <n v="1444778021"/>
    <n v="1442963621"/>
    <b v="0"/>
    <n v="132"/>
    <b v="1"/>
    <s v="music/classical music"/>
    <n v="109.48792"/>
    <n v="103.68174242424243"/>
    <x v="3"/>
    <s v="classical music"/>
  </r>
  <r>
    <x v="3"/>
    <x v="0"/>
    <s v="USD"/>
    <n v="1353551160"/>
    <n v="1348363560"/>
    <b v="0"/>
    <n v="128"/>
    <b v="1"/>
    <s v="music/pop"/>
    <n v="109.5"/>
    <n v="85.546875"/>
    <x v="3"/>
    <s v="pop"/>
  </r>
  <r>
    <x v="3"/>
    <x v="0"/>
    <s v="USD"/>
    <n v="1440100976"/>
    <n v="1437508976"/>
    <b v="1"/>
    <n v="74"/>
    <b v="1"/>
    <s v="theater/plays"/>
    <n v="109.51612903225806"/>
    <n v="45.878378378378379"/>
    <x v="8"/>
    <s v="plays"/>
  </r>
  <r>
    <x v="3"/>
    <x v="0"/>
    <s v="USD"/>
    <n v="1462125358"/>
    <n v="1459533358"/>
    <b v="0"/>
    <n v="238"/>
    <b v="1"/>
    <s v="theater/plays"/>
    <n v="109.52500000000001"/>
    <n v="92.037815126050418"/>
    <x v="8"/>
    <s v="plays"/>
  </r>
  <r>
    <x v="3"/>
    <x v="1"/>
    <s v="GBP"/>
    <n v="1433113200"/>
    <n v="1431951611"/>
    <b v="0"/>
    <n v="12"/>
    <b v="1"/>
    <s v="theater/plays"/>
    <n v="109.54545454545455"/>
    <n v="20.083333333333332"/>
    <x v="8"/>
    <s v="plays"/>
  </r>
  <r>
    <x v="3"/>
    <x v="7"/>
    <s v="CAD"/>
    <n v="1443127082"/>
    <n v="1440535082"/>
    <b v="0"/>
    <n v="50"/>
    <b v="1"/>
    <s v="music/electronic music"/>
    <n v="109.55"/>
    <n v="43.82"/>
    <x v="3"/>
    <s v="electronic music"/>
  </r>
  <r>
    <x v="3"/>
    <x v="7"/>
    <s v="CAD"/>
    <n v="1433131140"/>
    <n v="1429120908"/>
    <b v="0"/>
    <n v="11"/>
    <b v="1"/>
    <s v="theater/plays"/>
    <n v="109.55"/>
    <n v="199.18181818181819"/>
    <x v="8"/>
    <s v="plays"/>
  </r>
  <r>
    <x v="3"/>
    <x v="0"/>
    <s v="USD"/>
    <n v="1297977427"/>
    <n v="1292793427"/>
    <b v="1"/>
    <n v="60"/>
    <b v="1"/>
    <s v="theater/plays"/>
    <n v="109.55999999999999"/>
    <n v="91.3"/>
    <x v="8"/>
    <s v="plays"/>
  </r>
  <r>
    <x v="3"/>
    <x v="0"/>
    <s v="USD"/>
    <n v="1427342400"/>
    <n v="1424927159"/>
    <b v="0"/>
    <n v="108"/>
    <b v="1"/>
    <s v="theater/plays"/>
    <n v="109.62"/>
    <n v="50.75"/>
    <x v="8"/>
    <s v="plays"/>
  </r>
  <r>
    <x v="3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x v="3"/>
    <x v="0"/>
    <s v="USD"/>
    <n v="1454709600"/>
    <n v="1452520614"/>
    <b v="0"/>
    <n v="42"/>
    <b v="1"/>
    <s v="theater/plays"/>
    <n v="109.65"/>
    <n v="52.214285714285715"/>
    <x v="8"/>
    <s v="plays"/>
  </r>
  <r>
    <x v="3"/>
    <x v="0"/>
    <s v="USD"/>
    <n v="1410210685"/>
    <n v="1408050685"/>
    <b v="0"/>
    <n v="52"/>
    <b v="1"/>
    <s v="theater/musical"/>
    <n v="109.66666666666667"/>
    <n v="94.90384615384616"/>
    <x v="8"/>
    <s v="musical"/>
  </r>
  <r>
    <x v="3"/>
    <x v="0"/>
    <s v="USD"/>
    <n v="1473213600"/>
    <n v="1470062743"/>
    <b v="0"/>
    <n v="392"/>
    <b v="1"/>
    <s v="games/tabletop games"/>
    <n v="109.67499999999998"/>
    <n v="55.956632653061227"/>
    <x v="5"/>
    <s v="tabletop games"/>
  </r>
  <r>
    <x v="3"/>
    <x v="0"/>
    <s v="USD"/>
    <n v="1416285300"/>
    <n v="1413824447"/>
    <b v="0"/>
    <n v="348"/>
    <b v="1"/>
    <s v="theater/spaces"/>
    <n v="109.67666666666666"/>
    <n v="94.548850574712645"/>
    <x v="8"/>
    <s v="spaces"/>
  </r>
  <r>
    <x v="3"/>
    <x v="0"/>
    <s v="USD"/>
    <n v="1467752334"/>
    <n v="1465160334"/>
    <b v="0"/>
    <n v="65"/>
    <b v="1"/>
    <s v="music/rock"/>
    <n v="109.68181818181819"/>
    <n v="74.246153846153845"/>
    <x v="3"/>
    <s v="rock"/>
  </r>
  <r>
    <x v="3"/>
    <x v="0"/>
    <s v="USD"/>
    <n v="1475269200"/>
    <n v="1473200844"/>
    <b v="0"/>
    <n v="70"/>
    <b v="1"/>
    <s v="theater/plays"/>
    <n v="109.73333333333332"/>
    <n v="47.028571428571432"/>
    <x v="8"/>
    <s v="plays"/>
  </r>
  <r>
    <x v="3"/>
    <x v="0"/>
    <s v="USD"/>
    <n v="1418784689"/>
    <n v="1416192689"/>
    <b v="0"/>
    <n v="45"/>
    <b v="1"/>
    <s v="theater/plays"/>
    <n v="109.76190476190477"/>
    <n v="51.222222222222221"/>
    <x v="8"/>
    <s v="plays"/>
  </r>
  <r>
    <x v="3"/>
    <x v="0"/>
    <s v="USD"/>
    <n v="1447295460"/>
    <n v="1444747843"/>
    <b v="0"/>
    <n v="165"/>
    <b v="1"/>
    <s v="theater/plays"/>
    <n v="109.76666666666665"/>
    <n v="99.787878787878782"/>
    <x v="8"/>
    <s v="plays"/>
  </r>
  <r>
    <x v="3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x v="3"/>
    <x v="0"/>
    <s v="USD"/>
    <n v="1445065210"/>
    <n v="1442473210"/>
    <b v="0"/>
    <n v="45"/>
    <b v="1"/>
    <s v="theater/plays"/>
    <n v="109.84"/>
    <n v="61.022222222222226"/>
    <x v="8"/>
    <s v="plays"/>
  </r>
  <r>
    <x v="3"/>
    <x v="0"/>
    <s v="USD"/>
    <n v="1412135940"/>
    <n v="1410840126"/>
    <b v="1"/>
    <n v="37"/>
    <b v="1"/>
    <s v="theater/plays"/>
    <n v="109.88461538461539"/>
    <n v="77.21621621621621"/>
    <x v="8"/>
    <s v="plays"/>
  </r>
  <r>
    <x v="3"/>
    <x v="0"/>
    <s v="USD"/>
    <n v="1426532437"/>
    <n v="1423944037"/>
    <b v="1"/>
    <n v="1071"/>
    <b v="1"/>
    <s v="music/electronic music"/>
    <n v="109.92831428571431"/>
    <n v="71.848571428571432"/>
    <x v="3"/>
    <s v="electronic music"/>
  </r>
  <r>
    <x v="3"/>
    <x v="1"/>
    <s v="GBP"/>
    <n v="1444172340"/>
    <n v="1441822828"/>
    <b v="0"/>
    <n v="52"/>
    <b v="1"/>
    <s v="theater/plays"/>
    <n v="110.00000000000001"/>
    <n v="35.96153846153846"/>
    <x v="8"/>
    <s v="plays"/>
  </r>
  <r>
    <x v="3"/>
    <x v="0"/>
    <s v="USD"/>
    <n v="1357160384"/>
    <n v="1354568384"/>
    <b v="0"/>
    <n v="11"/>
    <b v="1"/>
    <s v="music/rock"/>
    <n v="110.00000000000001"/>
    <n v="50"/>
    <x v="3"/>
    <s v="rock"/>
  </r>
  <r>
    <x v="3"/>
    <x v="0"/>
    <s v="USD"/>
    <n v="1312212855"/>
    <n v="1307028855"/>
    <b v="0"/>
    <n v="11"/>
    <b v="1"/>
    <s v="music/classical music"/>
    <n v="110.00000000000001"/>
    <n v="100"/>
    <x v="3"/>
    <s v="classical music"/>
  </r>
  <r>
    <x v="3"/>
    <x v="1"/>
    <s v="GBP"/>
    <n v="1440245273"/>
    <n v="1438085273"/>
    <b v="0"/>
    <n v="18"/>
    <b v="1"/>
    <s v="theater/plays"/>
    <n v="110.00000000000001"/>
    <n v="24.444444444444443"/>
    <x v="8"/>
    <s v="plays"/>
  </r>
  <r>
    <x v="3"/>
    <x v="1"/>
    <s v="GBP"/>
    <n v="1462519041"/>
    <n v="1459927041"/>
    <b v="0"/>
    <n v="89"/>
    <b v="1"/>
    <s v="theater/plays"/>
    <n v="110.00000000000001"/>
    <n v="49.438202247191015"/>
    <x v="8"/>
    <s v="plays"/>
  </r>
  <r>
    <x v="3"/>
    <x v="0"/>
    <s v="USD"/>
    <n v="1424910910"/>
    <n v="1424306110"/>
    <b v="0"/>
    <n v="18"/>
    <b v="1"/>
    <s v="theater/plays"/>
    <n v="110.00000000000001"/>
    <n v="91.666666666666671"/>
    <x v="8"/>
    <s v="plays"/>
  </r>
  <r>
    <x v="3"/>
    <x v="0"/>
    <s v="USD"/>
    <n v="1422853140"/>
    <n v="1421439552"/>
    <b v="0"/>
    <n v="10"/>
    <b v="1"/>
    <s v="theater/plays"/>
    <n v="110.00000000000001"/>
    <n v="55"/>
    <x v="8"/>
    <s v="plays"/>
  </r>
  <r>
    <x v="3"/>
    <x v="7"/>
    <s v="CAD"/>
    <n v="1429152600"/>
    <n v="1426815699"/>
    <b v="0"/>
    <n v="128"/>
    <b v="1"/>
    <s v="theater/spaces"/>
    <n v="110.00666666666667"/>
    <n v="128.9140625"/>
    <x v="8"/>
    <s v="spaces"/>
  </r>
  <r>
    <x v="3"/>
    <x v="6"/>
    <s v="EUR"/>
    <n v="1453244340"/>
    <n v="1448136417"/>
    <b v="0"/>
    <n v="76"/>
    <b v="1"/>
    <s v="theater/plays"/>
    <n v="110.02000000000001"/>
    <n v="72.381578947368425"/>
    <x v="8"/>
    <s v="plays"/>
  </r>
  <r>
    <x v="3"/>
    <x v="0"/>
    <s v="USD"/>
    <n v="1368235344"/>
    <n v="1365643344"/>
    <b v="0"/>
    <n v="66"/>
    <b v="1"/>
    <s v="film &amp; video/television"/>
    <n v="110.04"/>
    <n v="41.68181818181818"/>
    <x v="0"/>
    <s v="television"/>
  </r>
  <r>
    <x v="3"/>
    <x v="0"/>
    <s v="USD"/>
    <n v="1412259660"/>
    <n v="1410461299"/>
    <b v="0"/>
    <n v="33"/>
    <b v="1"/>
    <s v="theater/plays"/>
    <n v="110.04599999999999"/>
    <n v="50.020909090909093"/>
    <x v="8"/>
    <s v="plays"/>
  </r>
  <r>
    <x v="3"/>
    <x v="0"/>
    <s v="USD"/>
    <n v="1398791182"/>
    <n v="1396026382"/>
    <b v="1"/>
    <n v="385"/>
    <b v="1"/>
    <s v="technology/space exploration"/>
    <n v="110.05454545454545"/>
    <n v="31.444155844155844"/>
    <x v="1"/>
    <s v="space exploration"/>
  </r>
  <r>
    <x v="3"/>
    <x v="0"/>
    <s v="USD"/>
    <n v="1409720340"/>
    <n v="1408129822"/>
    <b v="0"/>
    <n v="27"/>
    <b v="1"/>
    <s v="theater/plays"/>
    <n v="110.1"/>
    <n v="40.777777777777779"/>
    <x v="8"/>
    <s v="plays"/>
  </r>
  <r>
    <x v="3"/>
    <x v="0"/>
    <s v="USD"/>
    <n v="1404190740"/>
    <n v="1401214581"/>
    <b v="0"/>
    <n v="30"/>
    <b v="1"/>
    <s v="theater/plays"/>
    <n v="110.1"/>
    <n v="73.400000000000006"/>
    <x v="8"/>
    <s v="plays"/>
  </r>
  <r>
    <x v="3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x v="3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x v="3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x v="3"/>
    <x v="0"/>
    <s v="USD"/>
    <n v="1465498800"/>
    <n v="1462481718"/>
    <b v="0"/>
    <n v="80"/>
    <b v="1"/>
    <s v="food/small batch"/>
    <n v="110.17999999999999"/>
    <n v="68.862499999999997"/>
    <x v="6"/>
    <s v="small batch"/>
  </r>
  <r>
    <x v="3"/>
    <x v="0"/>
    <s v="USD"/>
    <n v="1440219540"/>
    <n v="1436369818"/>
    <b v="0"/>
    <n v="13"/>
    <b v="1"/>
    <s v="music/rock"/>
    <n v="110.2"/>
    <n v="42.384615384615387"/>
    <x v="3"/>
    <s v="rock"/>
  </r>
  <r>
    <x v="3"/>
    <x v="1"/>
    <s v="GBP"/>
    <n v="1408039860"/>
    <n v="1405248503"/>
    <b v="0"/>
    <n v="83"/>
    <b v="1"/>
    <s v="music/pop"/>
    <n v="110.2"/>
    <n v="26.554216867469879"/>
    <x v="3"/>
    <s v="pop"/>
  </r>
  <r>
    <x v="3"/>
    <x v="1"/>
    <s v="GBP"/>
    <n v="1412974800"/>
    <n v="1411109167"/>
    <b v="0"/>
    <n v="34"/>
    <b v="1"/>
    <s v="theater/plays"/>
    <n v="110.2"/>
    <n v="81.029411764705884"/>
    <x v="8"/>
    <s v="plays"/>
  </r>
  <r>
    <x v="3"/>
    <x v="0"/>
    <s v="USD"/>
    <n v="1480399200"/>
    <n v="1478616506"/>
    <b v="0"/>
    <n v="33"/>
    <b v="1"/>
    <s v="theater/musical"/>
    <n v="110.2"/>
    <n v="166.96969696969697"/>
    <x v="8"/>
    <s v="musical"/>
  </r>
  <r>
    <x v="3"/>
    <x v="0"/>
    <s v="USD"/>
    <n v="1440556553"/>
    <n v="1435372553"/>
    <b v="0"/>
    <n v="88"/>
    <b v="1"/>
    <s v="theater/musical"/>
    <n v="110.24425000000002"/>
    <n v="50.111022727272733"/>
    <x v="8"/>
    <s v="musical"/>
  </r>
  <r>
    <x v="3"/>
    <x v="0"/>
    <s v="USD"/>
    <n v="1381449600"/>
    <n v="1379540288"/>
    <b v="0"/>
    <n v="52"/>
    <b v="1"/>
    <s v="music/indie rock"/>
    <n v="110.33333333333333"/>
    <n v="31.826923076923077"/>
    <x v="3"/>
    <s v="indie rock"/>
  </r>
  <r>
    <x v="3"/>
    <x v="0"/>
    <s v="USD"/>
    <n v="1417389067"/>
    <n v="1415661067"/>
    <b v="0"/>
    <n v="21"/>
    <b v="1"/>
    <s v="technology/space exploration"/>
    <n v="110.36948748510132"/>
    <n v="44.095238095238095"/>
    <x v="1"/>
    <s v="space exploration"/>
  </r>
  <r>
    <x v="3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x v="3"/>
    <x v="0"/>
    <s v="USD"/>
    <n v="1476316800"/>
    <n v="1473837751"/>
    <b v="0"/>
    <n v="265"/>
    <b v="1"/>
    <s v="theater/spaces"/>
    <n v="110.4008"/>
    <n v="104.15169811320754"/>
    <x v="8"/>
    <s v="spaces"/>
  </r>
  <r>
    <x v="3"/>
    <x v="6"/>
    <s v="EUR"/>
    <n v="1461931860"/>
    <n v="1457109121"/>
    <b v="0"/>
    <n v="134"/>
    <b v="1"/>
    <s v="music/rock"/>
    <n v="110.406125"/>
    <n v="65.914104477611943"/>
    <x v="3"/>
    <s v="rock"/>
  </r>
  <r>
    <x v="3"/>
    <x v="0"/>
    <s v="USD"/>
    <n v="1489497886"/>
    <n v="1487082286"/>
    <b v="1"/>
    <n v="70"/>
    <b v="1"/>
    <s v="photography/photobooks"/>
    <n v="110.44428571428573"/>
    <n v="55.222142857142863"/>
    <x v="7"/>
    <s v="photobooks"/>
  </r>
  <r>
    <x v="3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x v="3"/>
    <x v="0"/>
    <s v="USD"/>
    <n v="1453323048"/>
    <n v="1450731048"/>
    <b v="0"/>
    <n v="95"/>
    <b v="1"/>
    <s v="theater/spaces"/>
    <n v="110.48192771084338"/>
    <n v="96.526315789473685"/>
    <x v="8"/>
    <s v="spaces"/>
  </r>
  <r>
    <x v="3"/>
    <x v="0"/>
    <s v="USD"/>
    <n v="1456946487"/>
    <n v="1454354487"/>
    <b v="0"/>
    <n v="136"/>
    <b v="1"/>
    <s v="theater/plays"/>
    <n v="110.52"/>
    <n v="40.632352941176471"/>
    <x v="8"/>
    <s v="plays"/>
  </r>
  <r>
    <x v="3"/>
    <x v="7"/>
    <s v="CAD"/>
    <n v="1428091353"/>
    <n v="1425502953"/>
    <b v="0"/>
    <n v="90"/>
    <b v="1"/>
    <s v="photography/photobooks"/>
    <n v="110.52941176470587"/>
    <n v="104.38888888888889"/>
    <x v="7"/>
    <s v="photobooks"/>
  </r>
  <r>
    <x v="3"/>
    <x v="3"/>
    <s v="AUD"/>
    <n v="1437473005"/>
    <n v="1434881005"/>
    <b v="0"/>
    <n v="73"/>
    <b v="1"/>
    <s v="theater/plays"/>
    <n v="110.5675"/>
    <n v="151.4623287671233"/>
    <x v="8"/>
    <s v="plays"/>
  </r>
  <r>
    <x v="3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x v="3"/>
    <x v="0"/>
    <s v="USD"/>
    <n v="1420489560"/>
    <n v="1417469639"/>
    <b v="0"/>
    <n v="43"/>
    <b v="1"/>
    <s v="theater/plays"/>
    <n v="110.63333333333334"/>
    <n v="77.186046511627907"/>
    <x v="8"/>
    <s v="plays"/>
  </r>
  <r>
    <x v="3"/>
    <x v="0"/>
    <s v="USD"/>
    <n v="1403796143"/>
    <n v="1401204143"/>
    <b v="1"/>
    <n v="179"/>
    <b v="1"/>
    <s v="food/small batch"/>
    <n v="110.65833333333333"/>
    <n v="74.184357541899445"/>
    <x v="6"/>
    <s v="small batch"/>
  </r>
  <r>
    <x v="3"/>
    <x v="0"/>
    <s v="USD"/>
    <n v="1362160868"/>
    <n v="1359568911"/>
    <b v="0"/>
    <n v="136"/>
    <b v="1"/>
    <s v="music/classical music"/>
    <n v="110.66666666666667"/>
    <n v="61.029411764705884"/>
    <x v="3"/>
    <s v="classical music"/>
  </r>
  <r>
    <x v="3"/>
    <x v="0"/>
    <s v="USD"/>
    <n v="1455142416"/>
    <n v="1452550416"/>
    <b v="0"/>
    <n v="18"/>
    <b v="1"/>
    <s v="technology/makerspaces"/>
    <n v="110.66666666666667"/>
    <n v="92.222222222222229"/>
    <x v="1"/>
    <s v="makerspaces"/>
  </r>
  <r>
    <x v="3"/>
    <x v="0"/>
    <s v="USD"/>
    <n v="1437076070"/>
    <n v="1434484070"/>
    <b v="0"/>
    <n v="52"/>
    <b v="1"/>
    <s v="theater/plays"/>
    <n v="110.66666666666667"/>
    <n v="63.846153846153847"/>
    <x v="8"/>
    <s v="plays"/>
  </r>
  <r>
    <x v="3"/>
    <x v="0"/>
    <s v="USD"/>
    <n v="1434342894"/>
    <n v="1432269294"/>
    <b v="0"/>
    <n v="87"/>
    <b v="1"/>
    <s v="music/rock"/>
    <n v="110.7"/>
    <n v="63.620689655172413"/>
    <x v="3"/>
    <s v="rock"/>
  </r>
  <r>
    <x v="3"/>
    <x v="0"/>
    <s v="USD"/>
    <n v="1362955108"/>
    <n v="1360366708"/>
    <b v="0"/>
    <n v="96"/>
    <b v="1"/>
    <s v="music/indie rock"/>
    <n v="110.7"/>
    <n v="115.3125"/>
    <x v="3"/>
    <s v="indie rock"/>
  </r>
  <r>
    <x v="3"/>
    <x v="0"/>
    <s v="USD"/>
    <n v="1342672096"/>
    <n v="1340944096"/>
    <b v="0"/>
    <n v="115"/>
    <b v="1"/>
    <s v="music/indie rock"/>
    <n v="110.70833333333334"/>
    <n v="28.880434782608695"/>
    <x v="3"/>
    <s v="indie rock"/>
  </r>
  <r>
    <x v="3"/>
    <x v="0"/>
    <s v="USD"/>
    <n v="1395435712"/>
    <n v="1392847312"/>
    <b v="0"/>
    <n v="23"/>
    <b v="1"/>
    <s v="publishing/nonfiction"/>
    <n v="110.71428571428572"/>
    <n v="67.391304347826093"/>
    <x v="2"/>
    <s v="nonfiction"/>
  </r>
  <r>
    <x v="3"/>
    <x v="0"/>
    <s v="USD"/>
    <n v="1375033836"/>
    <n v="1373305836"/>
    <b v="1"/>
    <n v="74"/>
    <b v="1"/>
    <s v="music/rock"/>
    <n v="110.71428571428572"/>
    <n v="104.72972972972973"/>
    <x v="3"/>
    <s v="rock"/>
  </r>
  <r>
    <x v="3"/>
    <x v="0"/>
    <s v="USD"/>
    <n v="1462629432"/>
    <n v="1460037432"/>
    <b v="0"/>
    <n v="350"/>
    <b v="1"/>
    <s v="technology/hardware"/>
    <n v="110.73146853146854"/>
    <n v="226.20857142857142"/>
    <x v="1"/>
    <s v="hardware"/>
  </r>
  <r>
    <x v="3"/>
    <x v="0"/>
    <s v="USD"/>
    <n v="1322106796"/>
    <n v="1316919196"/>
    <b v="0"/>
    <n v="38"/>
    <b v="1"/>
    <s v="music/indie rock"/>
    <n v="110.73333333333333"/>
    <n v="43.710526315789473"/>
    <x v="3"/>
    <s v="indie rock"/>
  </r>
  <r>
    <x v="3"/>
    <x v="0"/>
    <s v="USD"/>
    <n v="1434907966"/>
    <n v="1432315966"/>
    <b v="1"/>
    <n v="20"/>
    <b v="1"/>
    <s v="theater/plays"/>
    <n v="110.73333333333333"/>
    <n v="83.05"/>
    <x v="8"/>
    <s v="plays"/>
  </r>
  <r>
    <x v="3"/>
    <x v="2"/>
    <s v="DKK"/>
    <n v="1464817320"/>
    <n v="1462806419"/>
    <b v="0"/>
    <n v="20"/>
    <b v="1"/>
    <s v="theater/plays"/>
    <n v="110.75"/>
    <n v="110.75"/>
    <x v="8"/>
    <s v="plays"/>
  </r>
  <r>
    <x v="3"/>
    <x v="0"/>
    <s v="USD"/>
    <n v="1403880281"/>
    <n v="1401201881"/>
    <b v="1"/>
    <n v="211"/>
    <b v="1"/>
    <s v="photography/photobooks"/>
    <n v="110.76216216216217"/>
    <n v="97.113744075829388"/>
    <x v="7"/>
    <s v="photobooks"/>
  </r>
  <r>
    <x v="3"/>
    <x v="0"/>
    <s v="USD"/>
    <n v="1395624170"/>
    <n v="1392171770"/>
    <b v="1"/>
    <n v="189"/>
    <b v="1"/>
    <s v="music/rock"/>
    <n v="110.77157238734421"/>
    <n v="73.355396825396824"/>
    <x v="3"/>
    <s v="rock"/>
  </r>
  <r>
    <x v="3"/>
    <x v="0"/>
    <s v="USD"/>
    <n v="1379515740"/>
    <n v="1378306140"/>
    <b v="0"/>
    <n v="10"/>
    <b v="1"/>
    <s v="music/pop"/>
    <n v="110.80000000000001"/>
    <n v="554"/>
    <x v="3"/>
    <s v="pop"/>
  </r>
  <r>
    <x v="3"/>
    <x v="1"/>
    <s v="GBP"/>
    <n v="1433948671"/>
    <n v="1430060671"/>
    <b v="0"/>
    <n v="52"/>
    <b v="1"/>
    <s v="photography/photobooks"/>
    <n v="110.83333333333334"/>
    <n v="25.576923076923077"/>
    <x v="7"/>
    <s v="photobooks"/>
  </r>
  <r>
    <x v="3"/>
    <x v="0"/>
    <s v="USD"/>
    <n v="1476931696"/>
    <n v="1474339696"/>
    <b v="0"/>
    <n v="66"/>
    <b v="1"/>
    <s v="theater/plays"/>
    <n v="110.85714285714286"/>
    <n v="58.787878787878789"/>
    <x v="8"/>
    <s v="plays"/>
  </r>
  <r>
    <x v="3"/>
    <x v="0"/>
    <s v="USD"/>
    <n v="1299003054"/>
    <n v="1291227054"/>
    <b v="1"/>
    <n v="130"/>
    <b v="1"/>
    <s v="music/rock"/>
    <n v="110.91186666666665"/>
    <n v="127.97523076923076"/>
    <x v="3"/>
    <s v="rock"/>
  </r>
  <r>
    <x v="3"/>
    <x v="0"/>
    <s v="USD"/>
    <n v="1317538740"/>
    <n v="1314765025"/>
    <b v="0"/>
    <n v="178"/>
    <b v="1"/>
    <s v="film &amp; video/shorts"/>
    <n v="110.9423"/>
    <n v="62.327134831460668"/>
    <x v="0"/>
    <s v="shorts"/>
  </r>
  <r>
    <x v="3"/>
    <x v="0"/>
    <s v="USD"/>
    <n v="1464310475"/>
    <n v="1461718475"/>
    <b v="0"/>
    <n v="71"/>
    <b v="1"/>
    <s v="theater/musical"/>
    <n v="110.96666666666665"/>
    <n v="93.774647887323937"/>
    <x v="8"/>
    <s v="musical"/>
  </r>
  <r>
    <x v="3"/>
    <x v="0"/>
    <s v="USD"/>
    <n v="1410975994"/>
    <n v="1408383994"/>
    <b v="0"/>
    <n v="19"/>
    <b v="1"/>
    <s v="theater/plays"/>
    <n v="111.00000000000001"/>
    <n v="58.421052631578945"/>
    <x v="8"/>
    <s v="plays"/>
  </r>
  <r>
    <x v="3"/>
    <x v="0"/>
    <s v="USD"/>
    <n v="1460260800"/>
    <n v="1458336672"/>
    <b v="0"/>
    <n v="36"/>
    <b v="1"/>
    <s v="theater/plays"/>
    <n v="111.00000000000001"/>
    <n v="92.5"/>
    <x v="8"/>
    <s v="plays"/>
  </r>
  <r>
    <x v="3"/>
    <x v="0"/>
    <s v="USD"/>
    <n v="1416589200"/>
    <n v="1414605776"/>
    <b v="0"/>
    <n v="65"/>
    <b v="1"/>
    <s v="theater/plays"/>
    <n v="111.07499999999999"/>
    <n v="68.353846153846149"/>
    <x v="8"/>
    <s v="plays"/>
  </r>
  <r>
    <x v="3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x v="3"/>
    <x v="0"/>
    <s v="USD"/>
    <n v="1348372740"/>
    <n v="1346806909"/>
    <b v="0"/>
    <n v="97"/>
    <b v="1"/>
    <s v="publishing/nonfiction"/>
    <n v="111.08135252761969"/>
    <n v="34.206185567010309"/>
    <x v="2"/>
    <s v="nonfiction"/>
  </r>
  <r>
    <x v="3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x v="3"/>
    <x v="7"/>
    <s v="CAD"/>
    <n v="1443641340"/>
    <n v="1441143397"/>
    <b v="0"/>
    <n v="43"/>
    <b v="1"/>
    <s v="music/indie rock"/>
    <n v="111.1"/>
    <n v="51.674418604651166"/>
    <x v="3"/>
    <s v="indie rock"/>
  </r>
  <r>
    <x v="3"/>
    <x v="0"/>
    <s v="USD"/>
    <n v="1402855525"/>
    <n v="1400263525"/>
    <b v="1"/>
    <n v="72"/>
    <b v="1"/>
    <s v="theater/plays"/>
    <n v="111.15384615384616"/>
    <n v="200.69444444444446"/>
    <x v="8"/>
    <s v="plays"/>
  </r>
  <r>
    <x v="3"/>
    <x v="5"/>
    <s v="EUR"/>
    <n v="1449178200"/>
    <n v="1447614732"/>
    <b v="0"/>
    <n v="8"/>
    <b v="1"/>
    <s v="music/indie rock"/>
    <n v="111.16666666666666"/>
    <n v="416.875"/>
    <x v="3"/>
    <s v="indie rock"/>
  </r>
  <r>
    <x v="3"/>
    <x v="7"/>
    <s v="CAD"/>
    <n v="1455231540"/>
    <n v="1452614847"/>
    <b v="0"/>
    <n v="35"/>
    <b v="1"/>
    <s v="theater/plays"/>
    <n v="111.20000000000002"/>
    <n v="47.657142857142858"/>
    <x v="8"/>
    <s v="plays"/>
  </r>
  <r>
    <x v="3"/>
    <x v="0"/>
    <s v="USD"/>
    <n v="1442030340"/>
    <n v="1439551200"/>
    <b v="1"/>
    <n v="193"/>
    <b v="1"/>
    <s v="theater/plays"/>
    <n v="111.22000000000001"/>
    <n v="57.626943005181346"/>
    <x v="8"/>
    <s v="plays"/>
  </r>
  <r>
    <x v="3"/>
    <x v="0"/>
    <s v="USD"/>
    <n v="1321385820"/>
    <n v="1318539484"/>
    <b v="0"/>
    <n v="25"/>
    <b v="1"/>
    <s v="music/classical music"/>
    <n v="111.25"/>
    <n v="35.6"/>
    <x v="3"/>
    <s v="classical music"/>
  </r>
  <r>
    <x v="3"/>
    <x v="0"/>
    <s v="USD"/>
    <n v="1324609200"/>
    <n v="1319467604"/>
    <b v="1"/>
    <n v="369"/>
    <b v="1"/>
    <s v="publishing/radio &amp; podcasts"/>
    <n v="111.31"/>
    <n v="90.495934959349597"/>
    <x v="2"/>
    <s v="radio &amp; podcasts"/>
  </r>
  <r>
    <x v="3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x v="3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x v="3"/>
    <x v="1"/>
    <s v="GBP"/>
    <n v="1406227904"/>
    <n v="1403635904"/>
    <b v="1"/>
    <n v="43"/>
    <b v="1"/>
    <s v="photography/photobooks"/>
    <n v="111.4"/>
    <n v="38.860465116279073"/>
    <x v="7"/>
    <s v="photobooks"/>
  </r>
  <r>
    <x v="3"/>
    <x v="1"/>
    <s v="GBP"/>
    <n v="1480809600"/>
    <n v="1478431488"/>
    <b v="0"/>
    <n v="103"/>
    <b v="1"/>
    <s v="photography/photobooks"/>
    <n v="111.40954545454547"/>
    <n v="23.796213592233013"/>
    <x v="7"/>
    <s v="photobooks"/>
  </r>
  <r>
    <x v="3"/>
    <x v="0"/>
    <s v="USD"/>
    <n v="1334424960"/>
    <n v="1329442510"/>
    <b v="0"/>
    <n v="72"/>
    <b v="1"/>
    <s v="music/electronic music"/>
    <n v="111.425"/>
    <n v="61.902777777777779"/>
    <x v="3"/>
    <s v="electronic music"/>
  </r>
  <r>
    <x v="3"/>
    <x v="0"/>
    <s v="USD"/>
    <n v="1408942740"/>
    <n v="1406958354"/>
    <b v="0"/>
    <n v="31"/>
    <b v="1"/>
    <s v="theater/plays"/>
    <n v="111.42857142857143"/>
    <n v="125.80645161290323"/>
    <x v="8"/>
    <s v="plays"/>
  </r>
  <r>
    <x v="3"/>
    <x v="0"/>
    <s v="USD"/>
    <n v="1309547120"/>
    <n v="1306955120"/>
    <b v="0"/>
    <n v="51"/>
    <b v="1"/>
    <s v="music/rock"/>
    <n v="111.52149999999999"/>
    <n v="43.733921568627444"/>
    <x v="3"/>
    <s v="rock"/>
  </r>
  <r>
    <x v="3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x v="3"/>
    <x v="0"/>
    <s v="USD"/>
    <n v="1433504876"/>
    <n v="1430912876"/>
    <b v="0"/>
    <n v="151"/>
    <b v="1"/>
    <s v="music/rock"/>
    <n v="111.60000000000001"/>
    <n v="73.907284768211923"/>
    <x v="3"/>
    <s v="rock"/>
  </r>
  <r>
    <x v="3"/>
    <x v="0"/>
    <s v="USD"/>
    <n v="1309009323"/>
    <n v="1306417323"/>
    <b v="0"/>
    <n v="49"/>
    <b v="1"/>
    <s v="publishing/nonfiction"/>
    <n v="111.66666666666667"/>
    <n v="68.367346938775512"/>
    <x v="2"/>
    <s v="nonfiction"/>
  </r>
  <r>
    <x v="3"/>
    <x v="5"/>
    <s v="EUR"/>
    <n v="1460786340"/>
    <n v="1455615976"/>
    <b v="0"/>
    <n v="42"/>
    <b v="1"/>
    <s v="music/pop"/>
    <n v="111.66666666666667"/>
    <n v="159.52380952380952"/>
    <x v="3"/>
    <s v="pop"/>
  </r>
  <r>
    <x v="3"/>
    <x v="3"/>
    <s v="AUD"/>
    <n v="1476615600"/>
    <n v="1474884417"/>
    <b v="0"/>
    <n v="105"/>
    <b v="1"/>
    <s v="publishing/nonfiction"/>
    <n v="111.7"/>
    <n v="53.19047619047619"/>
    <x v="2"/>
    <s v="nonfiction"/>
  </r>
  <r>
    <x v="3"/>
    <x v="0"/>
    <s v="USD"/>
    <n v="1380949200"/>
    <n v="1378586179"/>
    <b v="0"/>
    <n v="65"/>
    <b v="1"/>
    <s v="music/classical music"/>
    <n v="111.71428571428572"/>
    <n v="60.153846153846153"/>
    <x v="3"/>
    <s v="classical music"/>
  </r>
  <r>
    <x v="3"/>
    <x v="0"/>
    <s v="USD"/>
    <n v="1466707620"/>
    <n v="1464979620"/>
    <b v="0"/>
    <n v="30"/>
    <b v="1"/>
    <s v="theater/plays"/>
    <n v="111.71428571428572"/>
    <n v="65.166666666666671"/>
    <x v="8"/>
    <s v="plays"/>
  </r>
  <r>
    <x v="3"/>
    <x v="11"/>
    <s v="NZD"/>
    <n v="1416113833"/>
    <n v="1413518233"/>
    <b v="0"/>
    <n v="150"/>
    <b v="1"/>
    <s v="film &amp; video/television"/>
    <n v="111.72500000000001"/>
    <n v="148.96666666666667"/>
    <x v="0"/>
    <s v="television"/>
  </r>
  <r>
    <x v="3"/>
    <x v="8"/>
    <s v="SEK"/>
    <n v="1428184740"/>
    <n v="1423501507"/>
    <b v="0"/>
    <n v="141"/>
    <b v="1"/>
    <s v="music/electronic music"/>
    <n v="111.75999999999999"/>
    <n v="79.262411347517727"/>
    <x v="3"/>
    <s v="electronic music"/>
  </r>
  <r>
    <x v="3"/>
    <x v="7"/>
    <s v="CAD"/>
    <n v="1453765920"/>
    <n v="1451655808"/>
    <b v="0"/>
    <n v="83"/>
    <b v="1"/>
    <s v="film &amp; video/documentary"/>
    <n v="111.76666666666665"/>
    <n v="40.397590361445786"/>
    <x v="0"/>
    <s v="documentary"/>
  </r>
  <r>
    <x v="3"/>
    <x v="0"/>
    <s v="USD"/>
    <n v="1333774740"/>
    <n v="1330094566"/>
    <b v="0"/>
    <n v="184"/>
    <b v="1"/>
    <s v="music/rock"/>
    <n v="111.78571428571429"/>
    <n v="85.054347826086953"/>
    <x v="3"/>
    <s v="rock"/>
  </r>
  <r>
    <x v="3"/>
    <x v="0"/>
    <s v="USD"/>
    <n v="1447858804"/>
    <n v="1445263204"/>
    <b v="1"/>
    <n v="206"/>
    <b v="1"/>
    <s v="photography/photobooks"/>
    <n v="111.79285714285714"/>
    <n v="75.975728155339809"/>
    <x v="7"/>
    <s v="photobooks"/>
  </r>
  <r>
    <x v="3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x v="3"/>
    <x v="0"/>
    <s v="USD"/>
    <n v="1484430481"/>
    <n v="1481838481"/>
    <b v="0"/>
    <n v="82"/>
    <b v="1"/>
    <s v="music/rock"/>
    <n v="111.88571428571427"/>
    <n v="47.756097560975611"/>
    <x v="3"/>
    <s v="rock"/>
  </r>
  <r>
    <x v="3"/>
    <x v="5"/>
    <s v="EUR"/>
    <n v="1460918282"/>
    <n v="1455737882"/>
    <b v="0"/>
    <n v="50"/>
    <b v="1"/>
    <s v="film &amp; video/documentary"/>
    <n v="111.8936170212766"/>
    <n v="105.18"/>
    <x v="0"/>
    <s v="documentary"/>
  </r>
  <r>
    <x v="3"/>
    <x v="0"/>
    <s v="USD"/>
    <n v="1452872290"/>
    <n v="1452008290"/>
    <b v="0"/>
    <n v="18"/>
    <b v="1"/>
    <s v="theater/plays"/>
    <n v="111.9"/>
    <n v="62.166666666666664"/>
    <x v="8"/>
    <s v="plays"/>
  </r>
  <r>
    <x v="0"/>
    <x v="0"/>
    <s v="USD"/>
    <n v="1444943468"/>
    <n v="1441919468"/>
    <b v="0"/>
    <n v="35"/>
    <b v="0"/>
    <s v="technology/wearables"/>
    <n v="111.99130434782609"/>
    <n v="367.97142857142859"/>
    <x v="1"/>
    <s v="wearables"/>
  </r>
  <r>
    <x v="3"/>
    <x v="0"/>
    <s v="USD"/>
    <n v="1433343869"/>
    <n v="1430751869"/>
    <b v="0"/>
    <n v="50"/>
    <b v="1"/>
    <s v="technology/space exploration"/>
    <n v="112.00000000000001"/>
    <n v="56"/>
    <x v="1"/>
    <s v="space exploration"/>
  </r>
  <r>
    <x v="3"/>
    <x v="1"/>
    <s v="GBP"/>
    <n v="1455832800"/>
    <n v="1452338929"/>
    <b v="0"/>
    <n v="24"/>
    <b v="1"/>
    <s v="theater/plays"/>
    <n v="112.00000000000001"/>
    <n v="11.666666666666666"/>
    <x v="8"/>
    <s v="plays"/>
  </r>
  <r>
    <x v="3"/>
    <x v="0"/>
    <s v="USD"/>
    <n v="1470538800"/>
    <n v="1469112493"/>
    <b v="0"/>
    <n v="19"/>
    <b v="1"/>
    <s v="theater/plays"/>
    <n v="112.00000000000001"/>
    <n v="58.94736842105263"/>
    <x v="8"/>
    <s v="plays"/>
  </r>
  <r>
    <x v="3"/>
    <x v="1"/>
    <s v="GBP"/>
    <n v="1438772400"/>
    <n v="1435645490"/>
    <b v="0"/>
    <n v="76"/>
    <b v="1"/>
    <s v="theater/plays"/>
    <n v="112.1"/>
    <n v="44.25"/>
    <x v="8"/>
    <s v="plays"/>
  </r>
  <r>
    <x v="3"/>
    <x v="0"/>
    <s v="USD"/>
    <n v="1488258000"/>
    <n v="1485556626"/>
    <b v="0"/>
    <n v="81"/>
    <b v="1"/>
    <s v="theater/plays"/>
    <n v="112.10242048409683"/>
    <n v="69.18518518518519"/>
    <x v="8"/>
    <s v="plays"/>
  </r>
  <r>
    <x v="3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x v="3"/>
    <x v="0"/>
    <s v="USD"/>
    <n v="1478754909"/>
    <n v="1476159309"/>
    <b v="0"/>
    <n v="191"/>
    <b v="1"/>
    <s v="photography/photobooks"/>
    <n v="112.10606060606061"/>
    <n v="116.21465968586388"/>
    <x v="7"/>
    <s v="photobooks"/>
  </r>
  <r>
    <x v="3"/>
    <x v="0"/>
    <s v="USD"/>
    <n v="1446238800"/>
    <n v="1444220588"/>
    <b v="1"/>
    <n v="68"/>
    <b v="1"/>
    <s v="theater/plays"/>
    <n v="112.1664"/>
    <n v="41.237647058823526"/>
    <x v="8"/>
    <s v="plays"/>
  </r>
  <r>
    <x v="3"/>
    <x v="0"/>
    <s v="USD"/>
    <n v="1404273600"/>
    <n v="1401414944"/>
    <b v="1"/>
    <n v="71"/>
    <b v="1"/>
    <s v="theater/plays"/>
    <n v="112.25"/>
    <n v="31.619718309859156"/>
    <x v="8"/>
    <s v="plays"/>
  </r>
  <r>
    <x v="3"/>
    <x v="0"/>
    <s v="USD"/>
    <n v="1379093292"/>
    <n v="1376501292"/>
    <b v="1"/>
    <n v="76"/>
    <b v="1"/>
    <s v="publishing/radio &amp; podcasts"/>
    <n v="112.26666666666667"/>
    <n v="44.315789473684212"/>
    <x v="2"/>
    <s v="radio &amp; podcasts"/>
  </r>
  <r>
    <x v="3"/>
    <x v="0"/>
    <s v="USD"/>
    <n v="1406226191"/>
    <n v="1403547791"/>
    <b v="0"/>
    <n v="58"/>
    <b v="1"/>
    <s v="music/rock"/>
    <n v="112.26666666666667"/>
    <n v="87.103448275862064"/>
    <x v="3"/>
    <s v="rock"/>
  </r>
  <r>
    <x v="3"/>
    <x v="0"/>
    <s v="USD"/>
    <n v="1413442740"/>
    <n v="1410937483"/>
    <b v="1"/>
    <n v="263"/>
    <b v="1"/>
    <s v="theater/spaces"/>
    <n v="112.29714285714284"/>
    <n v="149.44486692015209"/>
    <x v="8"/>
    <s v="spaces"/>
  </r>
  <r>
    <x v="3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x v="3"/>
    <x v="1"/>
    <s v="GBP"/>
    <n v="1435752898"/>
    <n v="1433160898"/>
    <b v="1"/>
    <n v="79"/>
    <b v="1"/>
    <s v="theater/plays"/>
    <n v="112.32142857142857"/>
    <n v="39.810126582278478"/>
    <x v="8"/>
    <s v="plays"/>
  </r>
  <r>
    <x v="3"/>
    <x v="0"/>
    <s v="USD"/>
    <n v="1357545600"/>
    <n v="1354790790"/>
    <b v="0"/>
    <n v="211"/>
    <b v="1"/>
    <s v="music/electronic music"/>
    <n v="112.36044444444444"/>
    <n v="23.963127962085309"/>
    <x v="3"/>
    <s v="electronic music"/>
  </r>
  <r>
    <x v="3"/>
    <x v="0"/>
    <s v="USD"/>
    <n v="1418953984"/>
    <n v="1413766384"/>
    <b v="0"/>
    <n v="48"/>
    <b v="1"/>
    <s v="technology/wearables"/>
    <n v="112.4"/>
    <n v="35.125"/>
    <x v="1"/>
    <s v="wearables"/>
  </r>
  <r>
    <x v="3"/>
    <x v="1"/>
    <s v="GBP"/>
    <n v="1428256277"/>
    <n v="1425235877"/>
    <b v="0"/>
    <n v="15"/>
    <b v="1"/>
    <s v="theater/plays"/>
    <n v="112.5"/>
    <n v="30"/>
    <x v="8"/>
    <s v="plays"/>
  </r>
  <r>
    <x v="3"/>
    <x v="0"/>
    <s v="USD"/>
    <n v="1470197340"/>
    <n v="1467497652"/>
    <b v="0"/>
    <n v="14"/>
    <b v="1"/>
    <s v="theater/plays"/>
    <n v="112.5"/>
    <n v="64.285714285714292"/>
    <x v="8"/>
    <s v="plays"/>
  </r>
  <r>
    <x v="3"/>
    <x v="0"/>
    <s v="USD"/>
    <n v="1477972740"/>
    <n v="1475326255"/>
    <b v="0"/>
    <n v="1260"/>
    <b v="1"/>
    <s v="theater/spaces"/>
    <n v="112.53599999999999"/>
    <n v="89.314285714285717"/>
    <x v="8"/>
    <s v="spaces"/>
  </r>
  <r>
    <x v="3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x v="3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x v="3"/>
    <x v="0"/>
    <s v="USD"/>
    <n v="1447862947"/>
    <n v="1445267347"/>
    <b v="0"/>
    <n v="84"/>
    <b v="1"/>
    <s v="games/tabletop games"/>
    <n v="112.6875"/>
    <n v="107.32142857142857"/>
    <x v="5"/>
    <s v="tabletop games"/>
  </r>
  <r>
    <x v="3"/>
    <x v="1"/>
    <s v="GBP"/>
    <n v="1400965200"/>
    <n v="1398352531"/>
    <b v="0"/>
    <n v="72"/>
    <b v="1"/>
    <s v="theater/plays"/>
    <n v="112.7"/>
    <n v="78.263888888888886"/>
    <x v="8"/>
    <s v="plays"/>
  </r>
  <r>
    <x v="3"/>
    <x v="0"/>
    <s v="USD"/>
    <n v="1475664834"/>
    <n v="1473850434"/>
    <b v="0"/>
    <n v="34"/>
    <b v="1"/>
    <s v="theater/plays"/>
    <n v="112.76666666666667"/>
    <n v="99.5"/>
    <x v="8"/>
    <s v="plays"/>
  </r>
  <r>
    <x v="3"/>
    <x v="0"/>
    <s v="USD"/>
    <n v="1312578338"/>
    <n v="1309986338"/>
    <b v="0"/>
    <n v="56"/>
    <b v="1"/>
    <s v="music/indie rock"/>
    <n v="112.7715"/>
    <n v="80.551071428571419"/>
    <x v="3"/>
    <s v="indie rock"/>
  </r>
  <r>
    <x v="3"/>
    <x v="1"/>
    <s v="GBP"/>
    <n v="1387281600"/>
    <n v="1384811721"/>
    <b v="0"/>
    <n v="45"/>
    <b v="1"/>
    <s v="music/pop"/>
    <n v="112.79999999999998"/>
    <n v="12.533333333333333"/>
    <x v="3"/>
    <s v="pop"/>
  </r>
  <r>
    <x v="3"/>
    <x v="0"/>
    <s v="USD"/>
    <n v="1416089324"/>
    <n v="1413493724"/>
    <b v="0"/>
    <n v="277"/>
    <b v="1"/>
    <s v="theater/spaces"/>
    <n v="112.815"/>
    <n v="162.90974729241879"/>
    <x v="8"/>
    <s v="spaces"/>
  </r>
  <r>
    <x v="3"/>
    <x v="0"/>
    <s v="USD"/>
    <n v="1461913140"/>
    <n v="1461370956"/>
    <b v="0"/>
    <n v="69"/>
    <b v="1"/>
    <s v="theater/plays"/>
    <n v="112.83333333333334"/>
    <n v="49.05797101449275"/>
    <x v="8"/>
    <s v="plays"/>
  </r>
  <r>
    <x v="3"/>
    <x v="0"/>
    <s v="USD"/>
    <n v="1426539600"/>
    <n v="1424296822"/>
    <b v="0"/>
    <n v="57"/>
    <b v="1"/>
    <s v="theater/plays"/>
    <n v="112.85000000000001"/>
    <n v="39.596491228070178"/>
    <x v="8"/>
    <s v="plays"/>
  </r>
  <r>
    <x v="3"/>
    <x v="0"/>
    <s v="USD"/>
    <n v="1335799808"/>
    <n v="1333207808"/>
    <b v="0"/>
    <n v="95"/>
    <b v="1"/>
    <s v="music/indie rock"/>
    <n v="112.91099999999999"/>
    <n v="47.541473684210523"/>
    <x v="3"/>
    <s v="indie rock"/>
  </r>
  <r>
    <x v="3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x v="3"/>
    <x v="0"/>
    <s v="USD"/>
    <n v="1333310458"/>
    <n v="1330722058"/>
    <b v="1"/>
    <n v="123"/>
    <b v="1"/>
    <s v="theater/plays"/>
    <n v="112.92857142857142"/>
    <n v="64.268292682926827"/>
    <x v="8"/>
    <s v="plays"/>
  </r>
  <r>
    <x v="3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x v="3"/>
    <x v="9"/>
    <s v="EUR"/>
    <n v="1453376495"/>
    <n v="1450784495"/>
    <b v="0"/>
    <n v="29"/>
    <b v="1"/>
    <s v="film &amp; video/shorts"/>
    <n v="112.93199999999999"/>
    <n v="19.471034482758618"/>
    <x v="0"/>
    <s v="shorts"/>
  </r>
  <r>
    <x v="3"/>
    <x v="0"/>
    <s v="USD"/>
    <n v="1338824730"/>
    <n v="1336232730"/>
    <b v="0"/>
    <n v="49"/>
    <b v="1"/>
    <s v="music/pop"/>
    <n v="112.94117647058823"/>
    <n v="39.183673469387756"/>
    <x v="3"/>
    <s v="pop"/>
  </r>
  <r>
    <x v="3"/>
    <x v="0"/>
    <s v="USD"/>
    <n v="1418014740"/>
    <n v="1415585474"/>
    <b v="0"/>
    <n v="33"/>
    <b v="1"/>
    <s v="music/classical music"/>
    <n v="112.94999999999999"/>
    <n v="136.90909090909091"/>
    <x v="3"/>
    <s v="classical music"/>
  </r>
  <r>
    <x v="3"/>
    <x v="0"/>
    <s v="USD"/>
    <n v="1361606940"/>
    <n v="1361002140"/>
    <b v="0"/>
    <n v="17"/>
    <b v="1"/>
    <s v="music/rock"/>
    <n v="112.99999999999999"/>
    <n v="66.470588235294116"/>
    <x v="3"/>
    <s v="rock"/>
  </r>
  <r>
    <x v="3"/>
    <x v="0"/>
    <s v="USD"/>
    <n v="1479592800"/>
    <n v="1476760226"/>
    <b v="0"/>
    <n v="17"/>
    <b v="1"/>
    <s v="theater/plays"/>
    <n v="112.99999999999999"/>
    <n v="66.470588235294116"/>
    <x v="8"/>
    <s v="plays"/>
  </r>
  <r>
    <x v="3"/>
    <x v="1"/>
    <s v="GBP"/>
    <n v="1476651600"/>
    <n v="1473189335"/>
    <b v="0"/>
    <n v="15"/>
    <b v="1"/>
    <s v="theater/musical"/>
    <n v="112.99999999999999"/>
    <n v="37.666666666666664"/>
    <x v="8"/>
    <s v="musical"/>
  </r>
  <r>
    <x v="3"/>
    <x v="0"/>
    <s v="USD"/>
    <n v="1315602163"/>
    <n v="1313010163"/>
    <b v="1"/>
    <n v="162"/>
    <b v="1"/>
    <s v="technology/hardware"/>
    <n v="113.00013888888888"/>
    <n v="50.222283950617282"/>
    <x v="1"/>
    <s v="hardware"/>
  </r>
  <r>
    <x v="3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x v="3"/>
    <x v="0"/>
    <s v="USD"/>
    <n v="1361681940"/>
    <n v="1359029661"/>
    <b v="0"/>
    <n v="185"/>
    <b v="1"/>
    <s v="music/classical music"/>
    <n v="113.01761111111111"/>
    <n v="109.96308108108107"/>
    <x v="3"/>
    <s v="classical music"/>
  </r>
  <r>
    <x v="3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x v="3"/>
    <x v="0"/>
    <s v="USD"/>
    <n v="1415163600"/>
    <n v="1412737080"/>
    <b v="0"/>
    <n v="557"/>
    <b v="1"/>
    <s v="theater/spaces"/>
    <n v="113.104"/>
    <n v="50.764811490125673"/>
    <x v="8"/>
    <s v="spaces"/>
  </r>
  <r>
    <x v="3"/>
    <x v="0"/>
    <s v="USD"/>
    <n v="1329104114"/>
    <n v="1323920114"/>
    <b v="0"/>
    <n v="44"/>
    <b v="1"/>
    <s v="music/indie rock"/>
    <n v="113.25"/>
    <n v="51.477272727272727"/>
    <x v="3"/>
    <s v="indie rock"/>
  </r>
  <r>
    <x v="3"/>
    <x v="7"/>
    <s v="CAD"/>
    <n v="1428292800"/>
    <n v="1424368298"/>
    <b v="0"/>
    <n v="83"/>
    <b v="1"/>
    <s v="theater/plays"/>
    <n v="113.3"/>
    <n v="68.253012048192772"/>
    <x v="8"/>
    <s v="plays"/>
  </r>
  <r>
    <x v="3"/>
    <x v="0"/>
    <s v="USD"/>
    <n v="1338830395"/>
    <n v="1336238395"/>
    <b v="0"/>
    <n v="25"/>
    <b v="1"/>
    <s v="music/indie rock"/>
    <n v="113.33333333333333"/>
    <n v="34"/>
    <x v="3"/>
    <s v="indie rock"/>
  </r>
  <r>
    <x v="3"/>
    <x v="0"/>
    <s v="USD"/>
    <n v="1340476375"/>
    <n v="1337884375"/>
    <b v="0"/>
    <n v="29"/>
    <b v="1"/>
    <s v="music/indie rock"/>
    <n v="113.33333333333333"/>
    <n v="23.448275862068964"/>
    <x v="3"/>
    <s v="indie rock"/>
  </r>
  <r>
    <x v="3"/>
    <x v="1"/>
    <s v="GBP"/>
    <n v="1414972800"/>
    <n v="1412629704"/>
    <b v="0"/>
    <n v="17"/>
    <b v="1"/>
    <s v="theater/plays"/>
    <n v="113.33333333333333"/>
    <n v="20"/>
    <x v="8"/>
    <s v="plays"/>
  </r>
  <r>
    <x v="3"/>
    <x v="0"/>
    <s v="USD"/>
    <n v="1461857045"/>
    <n v="1459265045"/>
    <b v="0"/>
    <n v="63"/>
    <b v="1"/>
    <s v="theater/plays"/>
    <n v="113.39285714285714"/>
    <n v="50.396825396825399"/>
    <x v="8"/>
    <s v="plays"/>
  </r>
  <r>
    <x v="3"/>
    <x v="0"/>
    <s v="USD"/>
    <n v="1423674000"/>
    <n v="1421025159"/>
    <b v="0"/>
    <n v="53"/>
    <b v="1"/>
    <s v="theater/plays"/>
    <n v="113.42219999999999"/>
    <n v="107.00207547169811"/>
    <x v="8"/>
    <s v="plays"/>
  </r>
  <r>
    <x v="3"/>
    <x v="0"/>
    <s v="USD"/>
    <n v="1406745482"/>
    <n v="1404153482"/>
    <b v="0"/>
    <n v="107"/>
    <b v="1"/>
    <s v="theater/musical"/>
    <n v="113.45714285714286"/>
    <n v="74.224299065420567"/>
    <x v="8"/>
    <s v="musical"/>
  </r>
  <r>
    <x v="3"/>
    <x v="0"/>
    <s v="USD"/>
    <n v="1409587140"/>
    <n v="1408062990"/>
    <b v="0"/>
    <n v="68"/>
    <b v="1"/>
    <s v="theater/plays"/>
    <n v="113.46000000000001"/>
    <n v="83.42647058823529"/>
    <x v="8"/>
    <s v="plays"/>
  </r>
  <r>
    <x v="3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x v="3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x v="3"/>
    <x v="0"/>
    <s v="USD"/>
    <n v="1427076840"/>
    <n v="1421960934"/>
    <b v="0"/>
    <n v="30"/>
    <b v="1"/>
    <s v="theater/plays"/>
    <n v="113.56666666666666"/>
    <n v="113.56666666666666"/>
    <x v="8"/>
    <s v="plays"/>
  </r>
  <r>
    <x v="3"/>
    <x v="1"/>
    <s v="GBP"/>
    <n v="1399033810"/>
    <n v="1396441810"/>
    <b v="0"/>
    <n v="621"/>
    <b v="1"/>
    <s v="technology/hardware"/>
    <n v="113.59142857142857"/>
    <n v="64.020933977455712"/>
    <x v="1"/>
    <s v="hardware"/>
  </r>
  <r>
    <x v="3"/>
    <x v="1"/>
    <s v="GBP"/>
    <n v="1415191920"/>
    <n v="1412233497"/>
    <b v="0"/>
    <n v="114"/>
    <b v="1"/>
    <s v="theater/plays"/>
    <n v="113.625"/>
    <n v="39.868421052631582"/>
    <x v="8"/>
    <s v="plays"/>
  </r>
  <r>
    <x v="3"/>
    <x v="0"/>
    <s v="USD"/>
    <n v="1442425412"/>
    <n v="1439833412"/>
    <b v="0"/>
    <n v="128"/>
    <b v="1"/>
    <s v="theater/plays"/>
    <n v="113.63000000000001"/>
    <n v="88.7734375"/>
    <x v="8"/>
    <s v="plays"/>
  </r>
  <r>
    <x v="3"/>
    <x v="0"/>
    <s v="USD"/>
    <n v="1456976586"/>
    <n v="1454298186"/>
    <b v="0"/>
    <n v="104"/>
    <b v="1"/>
    <s v="music/rock"/>
    <n v="113.64000000000001"/>
    <n v="27.317307692307693"/>
    <x v="3"/>
    <s v="rock"/>
  </r>
  <r>
    <x v="3"/>
    <x v="1"/>
    <s v="GBP"/>
    <n v="1474844400"/>
    <n v="1469871148"/>
    <b v="0"/>
    <n v="80"/>
    <b v="1"/>
    <s v="theater/plays"/>
    <n v="113.65"/>
    <n v="56.825000000000003"/>
    <x v="8"/>
    <s v="plays"/>
  </r>
  <r>
    <x v="3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x v="3"/>
    <x v="0"/>
    <s v="USD"/>
    <n v="1393445620"/>
    <n v="1390853620"/>
    <b v="1"/>
    <n v="74"/>
    <b v="1"/>
    <s v="music/rock"/>
    <n v="113.66666666666667"/>
    <n v="50.689189189189186"/>
    <x v="3"/>
    <s v="rock"/>
  </r>
  <r>
    <x v="3"/>
    <x v="0"/>
    <s v="USD"/>
    <n v="1297160329"/>
    <n v="1295000329"/>
    <b v="0"/>
    <n v="47"/>
    <b v="1"/>
    <s v="music/indie rock"/>
    <n v="113.66666666666667"/>
    <n v="29.021276595744681"/>
    <x v="3"/>
    <s v="indie rock"/>
  </r>
  <r>
    <x v="3"/>
    <x v="0"/>
    <s v="USD"/>
    <n v="1335891603"/>
    <n v="1330711203"/>
    <b v="0"/>
    <n v="19"/>
    <b v="1"/>
    <s v="music/indie rock"/>
    <n v="113.72727272727272"/>
    <n v="65.84210526315789"/>
    <x v="3"/>
    <s v="indie rock"/>
  </r>
  <r>
    <x v="3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x v="3"/>
    <x v="7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x v="3"/>
    <x v="0"/>
    <s v="USD"/>
    <n v="1480662000"/>
    <n v="1478000502"/>
    <b v="0"/>
    <n v="234"/>
    <b v="1"/>
    <s v="games/tabletop games"/>
    <n v="113.83571428571429"/>
    <n v="68.106837606837601"/>
    <x v="5"/>
    <s v="tabletop games"/>
  </r>
  <r>
    <x v="3"/>
    <x v="0"/>
    <s v="USD"/>
    <n v="1477603140"/>
    <n v="1475013710"/>
    <b v="0"/>
    <n v="158"/>
    <b v="1"/>
    <s v="music/rock"/>
    <n v="113.85000000000001"/>
    <n v="72.056962025316452"/>
    <x v="3"/>
    <s v="rock"/>
  </r>
  <r>
    <x v="3"/>
    <x v="0"/>
    <s v="USD"/>
    <n v="1425185940"/>
    <n v="1421900022"/>
    <b v="0"/>
    <n v="27"/>
    <b v="1"/>
    <s v="theater/plays"/>
    <n v="113.88888888888889"/>
    <n v="37.962962962962962"/>
    <x v="8"/>
    <s v="plays"/>
  </r>
  <r>
    <x v="3"/>
    <x v="0"/>
    <s v="USD"/>
    <n v="1425872692"/>
    <n v="1423284292"/>
    <b v="0"/>
    <n v="71"/>
    <b v="1"/>
    <s v="theater/plays"/>
    <n v="113.92"/>
    <n v="80.225352112676063"/>
    <x v="8"/>
    <s v="plays"/>
  </r>
  <r>
    <x v="3"/>
    <x v="1"/>
    <s v="GBP"/>
    <n v="1438966800"/>
    <n v="1436278344"/>
    <b v="0"/>
    <n v="23"/>
    <b v="1"/>
    <s v="theater/plays"/>
    <n v="113.99999999999999"/>
    <n v="74.347826086956516"/>
    <x v="8"/>
    <s v="plays"/>
  </r>
  <r>
    <x v="3"/>
    <x v="0"/>
    <s v="USD"/>
    <n v="1480658966"/>
    <n v="1479449366"/>
    <b v="0"/>
    <n v="62"/>
    <b v="1"/>
    <s v="technology/space exploration"/>
    <n v="113.99999999999999"/>
    <n v="36.774193548387096"/>
    <x v="1"/>
    <s v="space exploration"/>
  </r>
  <r>
    <x v="3"/>
    <x v="0"/>
    <s v="USD"/>
    <n v="1374523752"/>
    <n v="1371931752"/>
    <b v="1"/>
    <n v="69"/>
    <b v="1"/>
    <s v="theater/plays"/>
    <n v="113.99999999999999"/>
    <n v="82.608695652173907"/>
    <x v="8"/>
    <s v="plays"/>
  </r>
  <r>
    <x v="3"/>
    <x v="0"/>
    <s v="USD"/>
    <n v="1442462340"/>
    <n v="1439743900"/>
    <b v="0"/>
    <n v="14"/>
    <b v="1"/>
    <s v="theater/plays"/>
    <n v="113.99999999999999"/>
    <n v="40.714285714285715"/>
    <x v="8"/>
    <s v="plays"/>
  </r>
  <r>
    <x v="3"/>
    <x v="0"/>
    <s v="USD"/>
    <n v="1402848000"/>
    <n v="1400606573"/>
    <b v="0"/>
    <n v="21"/>
    <b v="1"/>
    <s v="theater/plays"/>
    <n v="113.99999999999999"/>
    <n v="27.142857142857142"/>
    <x v="8"/>
    <s v="plays"/>
  </r>
  <r>
    <x v="3"/>
    <x v="0"/>
    <s v="USD"/>
    <n v="1482372000"/>
    <n v="1479276838"/>
    <b v="0"/>
    <n v="89"/>
    <b v="1"/>
    <s v="photography/photobooks"/>
    <n v="114.01428571428571"/>
    <n v="89.674157303370791"/>
    <x v="7"/>
    <s v="photobooks"/>
  </r>
  <r>
    <x v="3"/>
    <x v="0"/>
    <s v="USD"/>
    <n v="1323742396"/>
    <n v="1319850796"/>
    <b v="0"/>
    <n v="136"/>
    <b v="1"/>
    <s v="music/rock"/>
    <n v="114.12500000000001"/>
    <n v="67.132352941176464"/>
    <x v="3"/>
    <s v="rock"/>
  </r>
  <r>
    <x v="3"/>
    <x v="0"/>
    <s v="USD"/>
    <n v="1367859071"/>
    <n v="1365699071"/>
    <b v="1"/>
    <n v="62"/>
    <b v="1"/>
    <s v="theater/plays"/>
    <n v="114.16238095238094"/>
    <n v="77.335806451612896"/>
    <x v="8"/>
    <s v="plays"/>
  </r>
  <r>
    <x v="3"/>
    <x v="0"/>
    <s v="USD"/>
    <n v="1383318226"/>
    <n v="1380726226"/>
    <b v="0"/>
    <n v="17"/>
    <b v="1"/>
    <s v="music/rock"/>
    <n v="114.16666666666666"/>
    <n v="80.588235294117652"/>
    <x v="3"/>
    <s v="rock"/>
  </r>
  <r>
    <x v="3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x v="3"/>
    <x v="0"/>
    <s v="USD"/>
    <n v="1466014499"/>
    <n v="1463422499"/>
    <b v="0"/>
    <n v="44"/>
    <b v="1"/>
    <s v="theater/plays"/>
    <n v="114.24000000000001"/>
    <n v="64.909090909090907"/>
    <x v="8"/>
    <s v="plays"/>
  </r>
  <r>
    <x v="3"/>
    <x v="0"/>
    <s v="USD"/>
    <n v="1447463050"/>
    <n v="1444867450"/>
    <b v="0"/>
    <n v="90"/>
    <b v="1"/>
    <s v="music/rock"/>
    <n v="114.26"/>
    <n v="63.477777777777774"/>
    <x v="3"/>
    <s v="rock"/>
  </r>
  <r>
    <x v="3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x v="3"/>
    <x v="0"/>
    <s v="USD"/>
    <n v="1459474059"/>
    <n v="1456885659"/>
    <b v="0"/>
    <n v="63"/>
    <b v="1"/>
    <s v="theater/plays"/>
    <n v="114.27586206896552"/>
    <n v="105.2063492063492"/>
    <x v="8"/>
    <s v="plays"/>
  </r>
  <r>
    <x v="3"/>
    <x v="0"/>
    <s v="USD"/>
    <n v="1420009200"/>
    <n v="1417593483"/>
    <b v="0"/>
    <n v="26"/>
    <b v="1"/>
    <s v="theater/plays"/>
    <n v="114.35"/>
    <n v="87.961538461538467"/>
    <x v="8"/>
    <s v="plays"/>
  </r>
  <r>
    <x v="3"/>
    <x v="0"/>
    <s v="USD"/>
    <n v="1383526800"/>
    <n v="1380650177"/>
    <b v="0"/>
    <n v="123"/>
    <b v="1"/>
    <s v="music/electronic music"/>
    <n v="114.38333333333333"/>
    <n v="55.796747967479675"/>
    <x v="3"/>
    <s v="electronic music"/>
  </r>
  <r>
    <x v="3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x v="3"/>
    <x v="0"/>
    <s v="USD"/>
    <n v="1389814380"/>
    <n v="1387390555"/>
    <b v="0"/>
    <n v="33"/>
    <b v="1"/>
    <s v="music/indie rock"/>
    <n v="114.39999999999999"/>
    <n v="104"/>
    <x v="3"/>
    <s v="indie rock"/>
  </r>
  <r>
    <x v="3"/>
    <x v="0"/>
    <s v="USD"/>
    <n v="1417653540"/>
    <n v="1414975346"/>
    <b v="0"/>
    <n v="229"/>
    <b v="1"/>
    <s v="publishing/nonfiction"/>
    <n v="114.40638297872341"/>
    <n v="234.80786026200875"/>
    <x v="2"/>
    <s v="nonfiction"/>
  </r>
  <r>
    <x v="3"/>
    <x v="0"/>
    <s v="USD"/>
    <n v="1463198340"/>
    <n v="1461117201"/>
    <b v="0"/>
    <n v="336"/>
    <b v="1"/>
    <s v="theater/plays"/>
    <n v="114.40928571428573"/>
    <n v="119.17633928571429"/>
    <x v="8"/>
    <s v="plays"/>
  </r>
  <r>
    <x v="3"/>
    <x v="0"/>
    <s v="USD"/>
    <n v="1329082983"/>
    <n v="1326404583"/>
    <b v="0"/>
    <n v="20"/>
    <b v="1"/>
    <s v="music/indie rock"/>
    <n v="114.5"/>
    <n v="57.25"/>
    <x v="3"/>
    <s v="indie rock"/>
  </r>
  <r>
    <x v="3"/>
    <x v="1"/>
    <s v="GBP"/>
    <n v="1429793446"/>
    <n v="1428583846"/>
    <b v="0"/>
    <n v="61"/>
    <b v="1"/>
    <s v="theater/plays"/>
    <n v="114.5"/>
    <n v="18.770491803278688"/>
    <x v="8"/>
    <s v="plays"/>
  </r>
  <r>
    <x v="3"/>
    <x v="0"/>
    <s v="USD"/>
    <n v="1464960682"/>
    <n v="1462368682"/>
    <b v="0"/>
    <n v="62"/>
    <b v="1"/>
    <s v="theater/plays"/>
    <n v="114.5"/>
    <n v="184.67741935483872"/>
    <x v="8"/>
    <s v="plays"/>
  </r>
  <r>
    <x v="3"/>
    <x v="0"/>
    <s v="USD"/>
    <n v="1440546729"/>
    <n v="1437954729"/>
    <b v="1"/>
    <n v="238"/>
    <b v="1"/>
    <s v="technology/space exploration"/>
    <n v="114.53400000000001"/>
    <n v="120.30882352941177"/>
    <x v="1"/>
    <s v="space exploration"/>
  </r>
  <r>
    <x v="3"/>
    <x v="0"/>
    <s v="USD"/>
    <n v="1337144340"/>
    <n v="1333597555"/>
    <b v="0"/>
    <n v="55"/>
    <b v="1"/>
    <s v="music/indie rock"/>
    <n v="114.57142857142857"/>
    <n v="72.909090909090907"/>
    <x v="3"/>
    <s v="indie rock"/>
  </r>
  <r>
    <x v="3"/>
    <x v="0"/>
    <s v="USD"/>
    <n v="1440907427"/>
    <n v="1438488227"/>
    <b v="0"/>
    <n v="286"/>
    <b v="1"/>
    <s v="technology/space exploration"/>
    <n v="114.66525000000001"/>
    <n v="80.185489510489504"/>
    <x v="1"/>
    <s v="space exploration"/>
  </r>
  <r>
    <x v="3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x v="3"/>
    <x v="0"/>
    <s v="USD"/>
    <n v="1458518325"/>
    <n v="1456793925"/>
    <b v="0"/>
    <n v="31"/>
    <b v="1"/>
    <s v="theater/plays"/>
    <n v="114.66666666666667"/>
    <n v="110.96774193548387"/>
    <x v="8"/>
    <s v="plays"/>
  </r>
  <r>
    <x v="3"/>
    <x v="0"/>
    <s v="USD"/>
    <n v="1468536992"/>
    <n v="1463352992"/>
    <b v="0"/>
    <n v="27"/>
    <b v="1"/>
    <s v="photography/photobooks"/>
    <n v="114.7"/>
    <n v="42.481481481481481"/>
    <x v="7"/>
    <s v="photobooks"/>
  </r>
  <r>
    <x v="3"/>
    <x v="1"/>
    <s v="GBP"/>
    <n v="1416780000"/>
    <n v="1414342894"/>
    <b v="0"/>
    <n v="95"/>
    <b v="1"/>
    <s v="theater/plays"/>
    <n v="114.71959999999999"/>
    <n v="30.189368421052631"/>
    <x v="8"/>
    <s v="plays"/>
  </r>
  <r>
    <x v="3"/>
    <x v="0"/>
    <s v="USD"/>
    <n v="1332704042"/>
    <n v="1327523642"/>
    <b v="1"/>
    <n v="169"/>
    <b v="1"/>
    <s v="music/rock"/>
    <n v="114.72"/>
    <n v="67.881656804733723"/>
    <x v="3"/>
    <s v="rock"/>
  </r>
  <r>
    <x v="3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x v="3"/>
    <x v="0"/>
    <s v="USD"/>
    <n v="1376838000"/>
    <n v="1374531631"/>
    <b v="1"/>
    <n v="55"/>
    <b v="1"/>
    <s v="theater/plays"/>
    <n v="114.8421052631579"/>
    <n v="39.672727272727272"/>
    <x v="8"/>
    <s v="plays"/>
  </r>
  <r>
    <x v="3"/>
    <x v="0"/>
    <s v="USD"/>
    <n v="1412086187"/>
    <n v="1409494187"/>
    <b v="0"/>
    <n v="87"/>
    <b v="1"/>
    <s v="music/rock"/>
    <n v="114.88571428571429"/>
    <n v="46.218390804597703"/>
    <x v="3"/>
    <s v="rock"/>
  </r>
  <r>
    <x v="3"/>
    <x v="0"/>
    <s v="USD"/>
    <n v="1431876677"/>
    <n v="1429284677"/>
    <b v="1"/>
    <n v="74"/>
    <b v="1"/>
    <s v="music/electronic music"/>
    <n v="114.9"/>
    <n v="31.054054054054053"/>
    <x v="3"/>
    <s v="electronic music"/>
  </r>
  <r>
    <x v="3"/>
    <x v="0"/>
    <s v="USD"/>
    <n v="1447909140"/>
    <n v="1444734146"/>
    <b v="1"/>
    <n v="813"/>
    <b v="1"/>
    <s v="technology/hardware"/>
    <n v="114.901155"/>
    <n v="282.65966789667897"/>
    <x v="1"/>
    <s v="hardware"/>
  </r>
  <r>
    <x v="3"/>
    <x v="2"/>
    <s v="DKK"/>
    <n v="1458807098"/>
    <n v="1456218698"/>
    <b v="0"/>
    <n v="203"/>
    <b v="1"/>
    <s v="technology/hardware"/>
    <n v="114.97699999999999"/>
    <n v="566.38916256157631"/>
    <x v="1"/>
    <s v="hardware"/>
  </r>
  <r>
    <x v="3"/>
    <x v="18"/>
    <s v="EUR"/>
    <n v="1489238940"/>
    <n v="1486406253"/>
    <b v="0"/>
    <n v="32"/>
    <b v="1"/>
    <s v="photography/photobooks"/>
    <n v="114.99999999999999"/>
    <n v="32.34375"/>
    <x v="7"/>
    <s v="photobooks"/>
  </r>
  <r>
    <x v="3"/>
    <x v="1"/>
    <s v="GBP"/>
    <n v="1411987990"/>
    <n v="1409395990"/>
    <b v="0"/>
    <n v="23"/>
    <b v="1"/>
    <s v="theater/plays"/>
    <n v="114.99999999999999"/>
    <n v="50"/>
    <x v="8"/>
    <s v="plays"/>
  </r>
  <r>
    <x v="3"/>
    <x v="0"/>
    <s v="USD"/>
    <n v="1329240668"/>
    <n v="1326648668"/>
    <b v="1"/>
    <n v="29"/>
    <b v="1"/>
    <s v="theater/plays"/>
    <n v="114.99999999999999"/>
    <n v="79.310344827586206"/>
    <x v="8"/>
    <s v="plays"/>
  </r>
  <r>
    <x v="3"/>
    <x v="7"/>
    <s v="CAD"/>
    <n v="1468193532"/>
    <n v="1465601532"/>
    <b v="0"/>
    <n v="10"/>
    <b v="1"/>
    <s v="theater/musical"/>
    <n v="114.99999999999999"/>
    <n v="115"/>
    <x v="8"/>
    <s v="musical"/>
  </r>
  <r>
    <x v="3"/>
    <x v="0"/>
    <s v="USD"/>
    <n v="1361696955"/>
    <n v="1359104955"/>
    <b v="0"/>
    <n v="160"/>
    <b v="1"/>
    <s v="music/indie rock"/>
    <n v="115.040375"/>
    <n v="57.520187499999999"/>
    <x v="3"/>
    <s v="indie rock"/>
  </r>
  <r>
    <x v="3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x v="3"/>
    <x v="0"/>
    <s v="USD"/>
    <n v="1332699285"/>
    <n v="1327518885"/>
    <b v="1"/>
    <n v="600"/>
    <b v="1"/>
    <s v="publishing/radio &amp; podcasts"/>
    <n v="115.08"/>
    <n v="76.72"/>
    <x v="2"/>
    <s v="radio &amp; podcasts"/>
  </r>
  <r>
    <x v="3"/>
    <x v="0"/>
    <s v="USD"/>
    <n v="1365489000"/>
    <n v="1362776043"/>
    <b v="0"/>
    <n v="205"/>
    <b v="1"/>
    <s v="music/rock"/>
    <n v="115.12214285714286"/>
    <n v="39.31"/>
    <x v="3"/>
    <s v="rock"/>
  </r>
  <r>
    <x v="3"/>
    <x v="9"/>
    <s v="EUR"/>
    <n v="1446062040"/>
    <n v="1445109822"/>
    <b v="0"/>
    <n v="14"/>
    <b v="1"/>
    <s v="theater/plays"/>
    <n v="115.16129032258064"/>
    <n v="51"/>
    <x v="8"/>
    <s v="plays"/>
  </r>
  <r>
    <x v="3"/>
    <x v="0"/>
    <s v="USD"/>
    <n v="1413269940"/>
    <n v="1410421670"/>
    <b v="1"/>
    <n v="167"/>
    <b v="1"/>
    <s v="theater/plays"/>
    <n v="115.30588235294117"/>
    <n v="58.688622754491021"/>
    <x v="8"/>
    <s v="plays"/>
  </r>
  <r>
    <x v="3"/>
    <x v="0"/>
    <s v="USD"/>
    <n v="1334980740"/>
    <n v="1330968347"/>
    <b v="0"/>
    <n v="42"/>
    <b v="1"/>
    <s v="music/pop"/>
    <n v="115.33333333333333"/>
    <n v="82.38095238095238"/>
    <x v="3"/>
    <s v="pop"/>
  </r>
  <r>
    <x v="3"/>
    <x v="0"/>
    <s v="USD"/>
    <n v="1431831600"/>
    <n v="1430761243"/>
    <b v="0"/>
    <n v="39"/>
    <b v="1"/>
    <s v="theater/plays"/>
    <n v="115.33333333333333"/>
    <n v="53.230769230769234"/>
    <x v="8"/>
    <s v="plays"/>
  </r>
  <r>
    <x v="3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x v="3"/>
    <x v="0"/>
    <s v="USD"/>
    <n v="1488750490"/>
    <n v="1487022490"/>
    <b v="0"/>
    <n v="186"/>
    <b v="1"/>
    <s v="food/small batch"/>
    <n v="115.45"/>
    <n v="62.06989247311828"/>
    <x v="6"/>
    <s v="small batch"/>
  </r>
  <r>
    <x v="3"/>
    <x v="1"/>
    <s v="GBP"/>
    <n v="1404564028"/>
    <n v="1401972028"/>
    <b v="0"/>
    <n v="21"/>
    <b v="1"/>
    <s v="theater/plays"/>
    <n v="115.5"/>
    <n v="44"/>
    <x v="8"/>
    <s v="plays"/>
  </r>
  <r>
    <x v="3"/>
    <x v="1"/>
    <s v="GBP"/>
    <n v="1436772944"/>
    <n v="1434180944"/>
    <b v="0"/>
    <n v="112"/>
    <b v="1"/>
    <s v="theater/plays"/>
    <n v="115.5"/>
    <n v="30.9375"/>
    <x v="8"/>
    <s v="plays"/>
  </r>
  <r>
    <x v="3"/>
    <x v="0"/>
    <s v="USD"/>
    <n v="1433538000"/>
    <n v="1428541276"/>
    <b v="0"/>
    <n v="188"/>
    <b v="1"/>
    <s v="technology/hardware"/>
    <n v="115.50800000000001"/>
    <n v="307.20212765957444"/>
    <x v="1"/>
    <s v="hardware"/>
  </r>
  <r>
    <x v="3"/>
    <x v="0"/>
    <s v="USD"/>
    <n v="1284177540"/>
    <n v="1281028152"/>
    <b v="0"/>
    <n v="75"/>
    <b v="1"/>
    <s v="music/indie rock"/>
    <n v="115.51066666666668"/>
    <n v="46.204266666666669"/>
    <x v="3"/>
    <s v="indie rock"/>
  </r>
  <r>
    <x v="3"/>
    <x v="8"/>
    <s v="SEK"/>
    <n v="1422734313"/>
    <n v="1420919913"/>
    <b v="0"/>
    <n v="60"/>
    <b v="1"/>
    <s v="games/tabletop games"/>
    <n v="115.54666666666667"/>
    <n v="144.43333333333334"/>
    <x v="5"/>
    <s v="tabletop games"/>
  </r>
  <r>
    <x v="3"/>
    <x v="0"/>
    <s v="USD"/>
    <n v="1386828507"/>
    <n v="1384236507"/>
    <b v="0"/>
    <n v="64"/>
    <b v="1"/>
    <s v="music/indie rock"/>
    <n v="115.55"/>
    <n v="36.109375"/>
    <x v="3"/>
    <s v="indie rock"/>
  </r>
  <r>
    <x v="3"/>
    <x v="0"/>
    <s v="USD"/>
    <n v="1434921600"/>
    <n v="1433109907"/>
    <b v="0"/>
    <n v="30"/>
    <b v="1"/>
    <s v="theater/plays"/>
    <n v="115.65217391304347"/>
    <n v="44.333333333333336"/>
    <x v="8"/>
    <s v="plays"/>
  </r>
  <r>
    <x v="3"/>
    <x v="0"/>
    <s v="USD"/>
    <n v="1282622400"/>
    <n v="1276891586"/>
    <b v="1"/>
    <n v="137"/>
    <b v="1"/>
    <s v="technology/hardware"/>
    <n v="115.7092"/>
    <n v="84.459270072992695"/>
    <x v="1"/>
    <s v="hardware"/>
  </r>
  <r>
    <x v="3"/>
    <x v="0"/>
    <s v="USD"/>
    <n v="1443040059"/>
    <n v="1440448059"/>
    <b v="0"/>
    <n v="13"/>
    <b v="1"/>
    <s v="music/rock"/>
    <n v="115.75"/>
    <n v="35.615384615384613"/>
    <x v="3"/>
    <s v="rock"/>
  </r>
  <r>
    <x v="3"/>
    <x v="0"/>
    <s v="USD"/>
    <n v="1309980790"/>
    <n v="1304623990"/>
    <b v="0"/>
    <n v="19"/>
    <b v="1"/>
    <s v="publishing/nonfiction"/>
    <n v="115.75757575757575"/>
    <n v="40.210526315789473"/>
    <x v="2"/>
    <s v="nonfiction"/>
  </r>
  <r>
    <x v="3"/>
    <x v="0"/>
    <s v="USD"/>
    <n v="1351095976"/>
    <n v="1348503976"/>
    <b v="0"/>
    <n v="33"/>
    <b v="1"/>
    <s v="music/rock"/>
    <n v="115.85714285714286"/>
    <n v="24.575757575757574"/>
    <x v="3"/>
    <s v="rock"/>
  </r>
  <r>
    <x v="3"/>
    <x v="0"/>
    <s v="USD"/>
    <n v="1427553484"/>
    <n v="1424533084"/>
    <b v="0"/>
    <n v="35"/>
    <b v="1"/>
    <s v="theater/plays"/>
    <n v="115.88888888888889"/>
    <n v="59.6"/>
    <x v="8"/>
    <s v="plays"/>
  </r>
  <r>
    <x v="3"/>
    <x v="0"/>
    <s v="USD"/>
    <n v="1372741200"/>
    <n v="1370067231"/>
    <b v="0"/>
    <n v="114"/>
    <b v="1"/>
    <s v="music/indie rock"/>
    <n v="115.93333333333334"/>
    <n v="152.54385964912279"/>
    <x v="3"/>
    <s v="indie rock"/>
  </r>
  <r>
    <x v="3"/>
    <x v="0"/>
    <s v="USD"/>
    <n v="1485631740"/>
    <n v="1483041083"/>
    <b v="0"/>
    <n v="14"/>
    <b v="1"/>
    <s v="photography/photobooks"/>
    <n v="115.99999999999999"/>
    <n v="414.28571428571428"/>
    <x v="7"/>
    <s v="photobooks"/>
  </r>
  <r>
    <x v="3"/>
    <x v="0"/>
    <s v="USD"/>
    <n v="1375151566"/>
    <n v="1373337166"/>
    <b v="0"/>
    <n v="4"/>
    <b v="1"/>
    <s v="music/classical music"/>
    <n v="115.99999999999999"/>
    <n v="7.25"/>
    <x v="3"/>
    <s v="classical music"/>
  </r>
  <r>
    <x v="3"/>
    <x v="0"/>
    <s v="USD"/>
    <n v="1479794340"/>
    <n v="1476715869"/>
    <b v="0"/>
    <n v="103"/>
    <b v="1"/>
    <s v="theater/spaces"/>
    <n v="116.02222222222223"/>
    <n v="50.689320388349515"/>
    <x v="8"/>
    <s v="spaces"/>
  </r>
  <r>
    <x v="3"/>
    <x v="0"/>
    <s v="USD"/>
    <n v="1478264784"/>
    <n v="1475672784"/>
    <b v="1"/>
    <n v="104"/>
    <b v="1"/>
    <s v="theater/plays"/>
    <n v="116.02222222222223"/>
    <n v="50.20192307692308"/>
    <x v="8"/>
    <s v="plays"/>
  </r>
  <r>
    <x v="3"/>
    <x v="0"/>
    <s v="USD"/>
    <n v="1453856400"/>
    <n v="1452664317"/>
    <b v="0"/>
    <n v="29"/>
    <b v="1"/>
    <s v="theater/plays"/>
    <n v="116.05000000000001"/>
    <n v="80.034482758620683"/>
    <x v="8"/>
    <s v="plays"/>
  </r>
  <r>
    <x v="3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x v="3"/>
    <x v="0"/>
    <s v="USD"/>
    <n v="1486095060"/>
    <n v="1484198170"/>
    <b v="0"/>
    <n v="31"/>
    <b v="1"/>
    <s v="music/rock"/>
    <n v="116.15384615384616"/>
    <n v="48.70967741935484"/>
    <x v="3"/>
    <s v="rock"/>
  </r>
  <r>
    <x v="3"/>
    <x v="0"/>
    <s v="USD"/>
    <n v="1406952781"/>
    <n v="1405743181"/>
    <b v="1"/>
    <n v="55"/>
    <b v="1"/>
    <s v="theater/plays"/>
    <n v="116.16666666666666"/>
    <n v="63.363636363636367"/>
    <x v="8"/>
    <s v="plays"/>
  </r>
  <r>
    <x v="3"/>
    <x v="0"/>
    <s v="USD"/>
    <n v="1444860063"/>
    <n v="1442268063"/>
    <b v="0"/>
    <n v="63"/>
    <b v="1"/>
    <s v="theater/plays"/>
    <n v="116.19999999999999"/>
    <n v="55.333333333333336"/>
    <x v="8"/>
    <s v="plays"/>
  </r>
  <r>
    <x v="3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x v="3"/>
    <x v="0"/>
    <s v="USD"/>
    <n v="1342360804"/>
    <n v="1339768804"/>
    <b v="0"/>
    <n v="20"/>
    <b v="1"/>
    <s v="film &amp; video/shorts"/>
    <n v="116.25000000000001"/>
    <n v="116.25"/>
    <x v="0"/>
    <s v="shorts"/>
  </r>
  <r>
    <x v="3"/>
    <x v="0"/>
    <s v="USD"/>
    <n v="1366138800"/>
    <n v="1362710425"/>
    <b v="0"/>
    <n v="75"/>
    <b v="1"/>
    <s v="music/indie rock"/>
    <n v="116.25000000000001"/>
    <n v="31"/>
    <x v="3"/>
    <s v="indie rock"/>
  </r>
  <r>
    <x v="3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x v="3"/>
    <x v="0"/>
    <s v="USD"/>
    <n v="1437202740"/>
    <n v="1434654998"/>
    <b v="0"/>
    <n v="79"/>
    <b v="1"/>
    <s v="theater/plays"/>
    <n v="116.26"/>
    <n v="73.582278481012665"/>
    <x v="8"/>
    <s v="plays"/>
  </r>
  <r>
    <x v="3"/>
    <x v="0"/>
    <s v="USD"/>
    <n v="1407167973"/>
    <n v="1405439973"/>
    <b v="1"/>
    <n v="244"/>
    <b v="1"/>
    <s v="theater/plays"/>
    <n v="116.29333333333334"/>
    <n v="71.491803278688522"/>
    <x v="8"/>
    <s v="plays"/>
  </r>
  <r>
    <x v="3"/>
    <x v="0"/>
    <s v="USD"/>
    <n v="1344636000"/>
    <n v="1341800110"/>
    <b v="0"/>
    <n v="105"/>
    <b v="1"/>
    <s v="music/indie rock"/>
    <n v="116.32786885245903"/>
    <n v="50.685714285714283"/>
    <x v="3"/>
    <s v="indie rock"/>
  </r>
  <r>
    <x v="3"/>
    <x v="0"/>
    <s v="USD"/>
    <n v="1476486000"/>
    <n v="1474040596"/>
    <b v="1"/>
    <n v="305"/>
    <b v="1"/>
    <s v="theater/spaces"/>
    <n v="116.35599999999999"/>
    <n v="95.373770491803285"/>
    <x v="8"/>
    <s v="spaces"/>
  </r>
  <r>
    <x v="3"/>
    <x v="0"/>
    <s v="USD"/>
    <n v="1323151140"/>
    <n v="1320528070"/>
    <b v="0"/>
    <n v="145"/>
    <b v="1"/>
    <s v="music/indie rock"/>
    <n v="116.52013333333333"/>
    <n v="60.26903448275862"/>
    <x v="3"/>
    <s v="indie rock"/>
  </r>
  <r>
    <x v="3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x v="3"/>
    <x v="0"/>
    <s v="USD"/>
    <n v="1348337956"/>
    <n v="1345745956"/>
    <b v="0"/>
    <n v="96"/>
    <b v="1"/>
    <s v="music/rock"/>
    <n v="116.61660000000001"/>
    <n v="60.737812499999997"/>
    <x v="3"/>
    <s v="rock"/>
  </r>
  <r>
    <x v="3"/>
    <x v="1"/>
    <s v="GBP"/>
    <n v="1466179200"/>
    <n v="1463466070"/>
    <b v="0"/>
    <n v="130"/>
    <b v="1"/>
    <s v="theater/plays"/>
    <n v="116.6348"/>
    <n v="44.859538461538463"/>
    <x v="8"/>
    <s v="plays"/>
  </r>
  <r>
    <x v="3"/>
    <x v="0"/>
    <s v="USD"/>
    <n v="1379708247"/>
    <n v="1377116247"/>
    <b v="1"/>
    <n v="182"/>
    <b v="1"/>
    <s v="music/rock"/>
    <n v="116.66666666666667"/>
    <n v="76.92307692307692"/>
    <x v="3"/>
    <s v="rock"/>
  </r>
  <r>
    <x v="3"/>
    <x v="7"/>
    <s v="CAD"/>
    <n v="1417460940"/>
    <n v="1416516972"/>
    <b v="0"/>
    <n v="20"/>
    <b v="1"/>
    <s v="theater/plays"/>
    <n v="116.66666666666667"/>
    <n v="70"/>
    <x v="8"/>
    <s v="plays"/>
  </r>
  <r>
    <x v="3"/>
    <x v="0"/>
    <s v="USD"/>
    <n v="1425185940"/>
    <n v="1423960097"/>
    <b v="0"/>
    <n v="56"/>
    <b v="1"/>
    <s v="theater/musical"/>
    <n v="116.75"/>
    <n v="41.696428571428569"/>
    <x v="8"/>
    <s v="musical"/>
  </r>
  <r>
    <x v="3"/>
    <x v="1"/>
    <s v="GBP"/>
    <n v="1406502000"/>
    <n v="1405583108"/>
    <b v="0"/>
    <n v="26"/>
    <b v="1"/>
    <s v="theater/plays"/>
    <n v="116.8"/>
    <n v="44.92307692307692"/>
    <x v="8"/>
    <s v="plays"/>
  </r>
  <r>
    <x v="3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x v="3"/>
    <x v="7"/>
    <s v="CAD"/>
    <n v="1459483140"/>
    <n v="1456526879"/>
    <b v="1"/>
    <n v="100"/>
    <b v="1"/>
    <s v="theater/plays"/>
    <n v="116.84444444444443"/>
    <n v="52.58"/>
    <x v="8"/>
    <s v="plays"/>
  </r>
  <r>
    <x v="3"/>
    <x v="0"/>
    <s v="USD"/>
    <n v="1418581088"/>
    <n v="1415125088"/>
    <b v="0"/>
    <n v="35"/>
    <b v="1"/>
    <s v="theater/plays"/>
    <n v="116.86666666666667"/>
    <n v="100.17142857142858"/>
    <x v="8"/>
    <s v="plays"/>
  </r>
  <r>
    <x v="3"/>
    <x v="0"/>
    <s v="USD"/>
    <n v="1436587140"/>
    <n v="1434069205"/>
    <b v="0"/>
    <n v="86"/>
    <b v="1"/>
    <s v="theater/plays"/>
    <n v="116.91666666666667"/>
    <n v="81.569767441860463"/>
    <x v="8"/>
    <s v="plays"/>
  </r>
  <r>
    <x v="3"/>
    <x v="0"/>
    <s v="USD"/>
    <n v="1434159780"/>
    <n v="1431412196"/>
    <b v="0"/>
    <n v="15"/>
    <b v="1"/>
    <s v="theater/plays"/>
    <n v="116.92307692307693"/>
    <n v="50.666666666666664"/>
    <x v="8"/>
    <s v="plays"/>
  </r>
  <r>
    <x v="3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x v="3"/>
    <x v="0"/>
    <s v="USD"/>
    <n v="1429920000"/>
    <n v="1426703452"/>
    <b v="0"/>
    <n v="131"/>
    <b v="1"/>
    <s v="music/rock"/>
    <n v="116.96666666666667"/>
    <n v="133.93129770992365"/>
    <x v="3"/>
    <s v="rock"/>
  </r>
  <r>
    <x v="3"/>
    <x v="0"/>
    <s v="USD"/>
    <n v="1323136949"/>
    <n v="1319245349"/>
    <b v="1"/>
    <n v="31"/>
    <b v="1"/>
    <s v="music/rock"/>
    <n v="117"/>
    <n v="75.483870967741936"/>
    <x v="3"/>
    <s v="rock"/>
  </r>
  <r>
    <x v="3"/>
    <x v="0"/>
    <s v="USD"/>
    <n v="1353905940"/>
    <n v="1351011489"/>
    <b v="0"/>
    <n v="38"/>
    <b v="1"/>
    <s v="music/rock"/>
    <n v="117"/>
    <n v="61.578947368421055"/>
    <x v="3"/>
    <s v="rock"/>
  </r>
  <r>
    <x v="3"/>
    <x v="0"/>
    <s v="USD"/>
    <n v="1374858000"/>
    <n v="1373408699"/>
    <b v="1"/>
    <n v="635"/>
    <b v="1"/>
    <s v="publishing/radio &amp; podcasts"/>
    <n v="117.04040000000001"/>
    <n v="92.157795275590544"/>
    <x v="2"/>
    <s v="radio &amp; podcasts"/>
  </r>
  <r>
    <x v="3"/>
    <x v="0"/>
    <s v="USD"/>
    <n v="1316442622"/>
    <n v="1312641022"/>
    <b v="1"/>
    <n v="41"/>
    <b v="1"/>
    <s v="technology/hardware"/>
    <n v="117.07484768810599"/>
    <n v="44.853658536585364"/>
    <x v="1"/>
    <s v="hardware"/>
  </r>
  <r>
    <x v="3"/>
    <x v="0"/>
    <s v="USD"/>
    <n v="1423587130"/>
    <n v="1421772730"/>
    <b v="0"/>
    <n v="55"/>
    <b v="1"/>
    <s v="theater/spaces"/>
    <n v="117.12499999999999"/>
    <n v="85.181818181818187"/>
    <x v="8"/>
    <s v="spaces"/>
  </r>
  <r>
    <x v="3"/>
    <x v="0"/>
    <s v="USD"/>
    <n v="1420099140"/>
    <n v="1418766740"/>
    <b v="0"/>
    <n v="8"/>
    <b v="1"/>
    <s v="film &amp; video/television"/>
    <n v="117.14285714285715"/>
    <n v="51.25"/>
    <x v="0"/>
    <s v="television"/>
  </r>
  <r>
    <x v="3"/>
    <x v="0"/>
    <s v="USD"/>
    <n v="1337396400"/>
    <n v="1333709958"/>
    <b v="0"/>
    <n v="40"/>
    <b v="1"/>
    <s v="music/rock"/>
    <n v="117.25000000000001"/>
    <n v="58.625"/>
    <x v="3"/>
    <s v="rock"/>
  </r>
  <r>
    <x v="3"/>
    <x v="1"/>
    <s v="GBP"/>
    <n v="1488830400"/>
    <n v="1484924605"/>
    <b v="1"/>
    <n v="255"/>
    <b v="1"/>
    <s v="music/electronic music"/>
    <n v="117.27000000000001"/>
    <n v="45.988235294117644"/>
    <x v="3"/>
    <s v="electronic music"/>
  </r>
  <r>
    <x v="3"/>
    <x v="0"/>
    <s v="USD"/>
    <n v="1403366409"/>
    <n v="1400774409"/>
    <b v="1"/>
    <n v="51"/>
    <b v="1"/>
    <s v="theater/plays"/>
    <n v="117.39999999999999"/>
    <n v="57.549019607843135"/>
    <x v="8"/>
    <s v="plays"/>
  </r>
  <r>
    <x v="3"/>
    <x v="0"/>
    <s v="USD"/>
    <n v="1405188667"/>
    <n v="1402596667"/>
    <b v="0"/>
    <n v="25"/>
    <b v="1"/>
    <s v="music/pop"/>
    <n v="117.5"/>
    <n v="47"/>
    <x v="3"/>
    <s v="pop"/>
  </r>
  <r>
    <x v="3"/>
    <x v="0"/>
    <s v="USD"/>
    <n v="1415319355"/>
    <n v="1411859755"/>
    <b v="1"/>
    <n v="213"/>
    <b v="1"/>
    <s v="theater/plays"/>
    <n v="117.52499999999999"/>
    <n v="110.35211267605634"/>
    <x v="8"/>
    <s v="plays"/>
  </r>
  <r>
    <x v="3"/>
    <x v="0"/>
    <s v="USD"/>
    <n v="1303147459"/>
    <n v="1297880659"/>
    <b v="0"/>
    <n v="22"/>
    <b v="1"/>
    <s v="publishing/nonfiction"/>
    <n v="117.71428571428571"/>
    <n v="37.454545454545453"/>
    <x v="2"/>
    <s v="nonfiction"/>
  </r>
  <r>
    <x v="3"/>
    <x v="0"/>
    <s v="USD"/>
    <n v="1481961600"/>
    <n v="1479283285"/>
    <b v="0"/>
    <n v="26"/>
    <b v="1"/>
    <s v="theater/plays"/>
    <n v="117.73333333333333"/>
    <n v="67.92307692307692"/>
    <x v="8"/>
    <s v="plays"/>
  </r>
  <r>
    <x v="3"/>
    <x v="1"/>
    <s v="GBP"/>
    <n v="1404913180"/>
    <n v="1403703580"/>
    <b v="0"/>
    <n v="74"/>
    <b v="1"/>
    <s v="theater/plays"/>
    <n v="117.83999999999999"/>
    <n v="39.810810810810814"/>
    <x v="8"/>
    <s v="plays"/>
  </r>
  <r>
    <x v="3"/>
    <x v="0"/>
    <s v="USD"/>
    <n v="1416964500"/>
    <n v="1414368616"/>
    <b v="1"/>
    <n v="98"/>
    <b v="1"/>
    <s v="photography/photobooks"/>
    <n v="117.86666666666667"/>
    <n v="180.40816326530611"/>
    <x v="7"/>
    <s v="photobooks"/>
  </r>
  <r>
    <x v="3"/>
    <x v="8"/>
    <s v="SEK"/>
    <n v="1419151341"/>
    <n v="1416559341"/>
    <b v="1"/>
    <n v="33"/>
    <b v="1"/>
    <s v="technology/hardware"/>
    <n v="117.90285714285716"/>
    <n v="2500.969696969697"/>
    <x v="1"/>
    <s v="hardware"/>
  </r>
  <r>
    <x v="3"/>
    <x v="0"/>
    <s v="USD"/>
    <n v="1329084231"/>
    <n v="1326492231"/>
    <b v="1"/>
    <n v="361"/>
    <b v="1"/>
    <s v="music/rock"/>
    <n v="117.96376666666666"/>
    <n v="98.030831024930734"/>
    <x v="3"/>
    <s v="rock"/>
  </r>
  <r>
    <x v="3"/>
    <x v="0"/>
    <s v="USD"/>
    <n v="1357721335"/>
    <n v="1354265335"/>
    <b v="0"/>
    <n v="25"/>
    <b v="1"/>
    <s v="music/rock"/>
    <n v="118"/>
    <n v="47.2"/>
    <x v="3"/>
    <s v="rock"/>
  </r>
  <r>
    <x v="3"/>
    <x v="0"/>
    <s v="USD"/>
    <n v="1422140895"/>
    <n v="1418684895"/>
    <b v="0"/>
    <n v="90"/>
    <b v="1"/>
    <s v="music/rock"/>
    <n v="118.05000000000001"/>
    <n v="131.16666666666666"/>
    <x v="3"/>
    <s v="rock"/>
  </r>
  <r>
    <x v="3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x v="3"/>
    <x v="0"/>
    <s v="USD"/>
    <n v="1478866253"/>
    <n v="1476270653"/>
    <b v="0"/>
    <n v="173"/>
    <b v="1"/>
    <s v="theater/spaces"/>
    <n v="118.12400000000001"/>
    <n v="170.69942196531792"/>
    <x v="8"/>
    <s v="spaces"/>
  </r>
  <r>
    <x v="3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x v="3"/>
    <x v="0"/>
    <s v="USD"/>
    <n v="1482901546"/>
    <n v="1480309546"/>
    <b v="0"/>
    <n v="499"/>
    <b v="1"/>
    <s v="music/metal"/>
    <n v="118.2205035971223"/>
    <n v="65.8623246492986"/>
    <x v="3"/>
    <s v="metal"/>
  </r>
  <r>
    <x v="3"/>
    <x v="0"/>
    <s v="USD"/>
    <n v="1369699200"/>
    <n v="1366917828"/>
    <b v="0"/>
    <n v="146"/>
    <b v="1"/>
    <s v="technology/hardware"/>
    <n v="118.25000000000001"/>
    <n v="97.191780821917803"/>
    <x v="1"/>
    <s v="hardware"/>
  </r>
  <r>
    <x v="3"/>
    <x v="1"/>
    <s v="GBP"/>
    <n v="1438624800"/>
    <n v="1435133807"/>
    <b v="0"/>
    <n v="39"/>
    <b v="1"/>
    <s v="theater/plays"/>
    <n v="118.25757575757576"/>
    <n v="100.06410256410257"/>
    <x v="8"/>
    <s v="plays"/>
  </r>
  <r>
    <x v="3"/>
    <x v="0"/>
    <s v="USD"/>
    <n v="1320220800"/>
    <n v="1315612909"/>
    <b v="0"/>
    <n v="4"/>
    <b v="1"/>
    <s v="music/rock"/>
    <n v="118.33333333333333"/>
    <n v="443.75"/>
    <x v="3"/>
    <s v="rock"/>
  </r>
  <r>
    <x v="3"/>
    <x v="1"/>
    <s v="GBP"/>
    <n v="1434459554"/>
    <n v="1431867554"/>
    <b v="0"/>
    <n v="24"/>
    <b v="1"/>
    <s v="theater/plays"/>
    <n v="118.33333333333333"/>
    <n v="29.583333333333332"/>
    <x v="8"/>
    <s v="plays"/>
  </r>
  <r>
    <x v="3"/>
    <x v="0"/>
    <s v="USD"/>
    <n v="1434925500"/>
    <n v="1432410639"/>
    <b v="0"/>
    <n v="62"/>
    <b v="1"/>
    <s v="theater/plays"/>
    <n v="118.33333333333333"/>
    <n v="57.258064516129032"/>
    <x v="8"/>
    <s v="plays"/>
  </r>
  <r>
    <x v="3"/>
    <x v="0"/>
    <s v="USD"/>
    <n v="1401857940"/>
    <n v="1400725112"/>
    <b v="0"/>
    <n v="44"/>
    <b v="1"/>
    <s v="theater/plays"/>
    <n v="118.39285714285714"/>
    <n v="75.340909090909093"/>
    <x v="8"/>
    <s v="plays"/>
  </r>
  <r>
    <x v="3"/>
    <x v="0"/>
    <s v="USD"/>
    <n v="1391718671"/>
    <n v="1390509071"/>
    <b v="0"/>
    <n v="49"/>
    <b v="1"/>
    <s v="music/pop"/>
    <n v="118.39999999999999"/>
    <n v="36.244897959183675"/>
    <x v="3"/>
    <s v="pop"/>
  </r>
  <r>
    <x v="3"/>
    <x v="1"/>
    <s v="GBP"/>
    <n v="1400176386"/>
    <n v="1397584386"/>
    <b v="0"/>
    <n v="36"/>
    <b v="1"/>
    <s v="music/classical music"/>
    <n v="118.44444444444444"/>
    <n v="29.611111111111111"/>
    <x v="3"/>
    <s v="classical music"/>
  </r>
  <r>
    <x v="3"/>
    <x v="1"/>
    <s v="GBP"/>
    <n v="1425821477"/>
    <n v="1421937077"/>
    <b v="0"/>
    <n v="70"/>
    <b v="1"/>
    <s v="photography/photobooks"/>
    <n v="118.45454545454545"/>
    <n v="93.071428571428569"/>
    <x v="7"/>
    <s v="photobooks"/>
  </r>
  <r>
    <x v="3"/>
    <x v="0"/>
    <s v="USD"/>
    <n v="1430407200"/>
    <n v="1428086501"/>
    <b v="0"/>
    <n v="23"/>
    <b v="1"/>
    <s v="film &amp; video/television"/>
    <n v="118.5"/>
    <n v="103.04347826086956"/>
    <x v="0"/>
    <s v="television"/>
  </r>
  <r>
    <x v="3"/>
    <x v="0"/>
    <s v="USD"/>
    <n v="1312470475"/>
    <n v="1308496075"/>
    <b v="0"/>
    <n v="62"/>
    <b v="1"/>
    <s v="publishing/nonfiction"/>
    <n v="118.5"/>
    <n v="57.338709677419352"/>
    <x v="2"/>
    <s v="nonfiction"/>
  </r>
  <r>
    <x v="3"/>
    <x v="0"/>
    <s v="USD"/>
    <n v="1336669200"/>
    <n v="1335473931"/>
    <b v="0"/>
    <n v="43"/>
    <b v="1"/>
    <s v="music/indie rock"/>
    <n v="118.5"/>
    <n v="27.558139534883722"/>
    <x v="3"/>
    <s v="indie rock"/>
  </r>
  <r>
    <x v="3"/>
    <x v="0"/>
    <s v="USD"/>
    <n v="1426229940"/>
    <n v="1423959123"/>
    <b v="0"/>
    <n v="62"/>
    <b v="1"/>
    <s v="theater/plays"/>
    <n v="118.5"/>
    <n v="49.693548387096776"/>
    <x v="8"/>
    <s v="plays"/>
  </r>
  <r>
    <x v="3"/>
    <x v="0"/>
    <s v="USD"/>
    <n v="1468873420"/>
    <n v="1466281420"/>
    <b v="0"/>
    <n v="26"/>
    <b v="1"/>
    <s v="film &amp; video/shorts"/>
    <n v="118.6"/>
    <n v="91.230769230769226"/>
    <x v="0"/>
    <s v="shorts"/>
  </r>
  <r>
    <x v="3"/>
    <x v="8"/>
    <s v="SEK"/>
    <n v="1454248563"/>
    <n v="1451656563"/>
    <b v="1"/>
    <n v="61"/>
    <b v="1"/>
    <s v="music/electronic music"/>
    <n v="118.63774999999998"/>
    <n v="388.9762295081967"/>
    <x v="3"/>
    <s v="electronic music"/>
  </r>
  <r>
    <x v="3"/>
    <x v="2"/>
    <s v="DKK"/>
    <n v="1420648906"/>
    <n v="1415464906"/>
    <b v="0"/>
    <n v="144"/>
    <b v="1"/>
    <s v="music/rock"/>
    <n v="118.64285714285714"/>
    <n v="346.04166666666669"/>
    <x v="3"/>
    <s v="rock"/>
  </r>
  <r>
    <x v="3"/>
    <x v="1"/>
    <s v="GBP"/>
    <n v="1438467894"/>
    <n v="1436307894"/>
    <b v="0"/>
    <n v="30"/>
    <b v="1"/>
    <s v="theater/plays"/>
    <n v="118.66666666666667"/>
    <n v="29.666666666666668"/>
    <x v="8"/>
    <s v="plays"/>
  </r>
  <r>
    <x v="3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x v="3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x v="3"/>
    <x v="0"/>
    <s v="USD"/>
    <n v="1488482355"/>
    <n v="1485890355"/>
    <b v="0"/>
    <n v="61"/>
    <b v="1"/>
    <s v="theater/plays"/>
    <n v="118.8"/>
    <n v="97.377049180327873"/>
    <x v="8"/>
    <s v="plays"/>
  </r>
  <r>
    <x v="3"/>
    <x v="3"/>
    <s v="AUD"/>
    <n v="1420178188"/>
    <n v="1418709388"/>
    <b v="0"/>
    <n v="95"/>
    <b v="1"/>
    <s v="theater/plays"/>
    <n v="118.8"/>
    <n v="125.05263157894737"/>
    <x v="8"/>
    <s v="plays"/>
  </r>
  <r>
    <x v="3"/>
    <x v="0"/>
    <s v="USD"/>
    <n v="1488333600"/>
    <n v="1487094360"/>
    <b v="0"/>
    <n v="20"/>
    <b v="1"/>
    <s v="theater/spaces"/>
    <n v="118.88888888888889"/>
    <n v="80.25"/>
    <x v="8"/>
    <s v="spaces"/>
  </r>
  <r>
    <x v="3"/>
    <x v="1"/>
    <s v="GBP"/>
    <n v="1488240000"/>
    <n v="1486996729"/>
    <b v="0"/>
    <n v="51"/>
    <b v="1"/>
    <s v="theater/plays"/>
    <n v="118.91891891891892"/>
    <n v="17.254901960784313"/>
    <x v="8"/>
    <s v="plays"/>
  </r>
  <r>
    <x v="3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x v="3"/>
    <x v="0"/>
    <s v="USD"/>
    <n v="1411012740"/>
    <n v="1409667827"/>
    <b v="0"/>
    <n v="27"/>
    <b v="1"/>
    <s v="theater/plays"/>
    <n v="118.95833333333334"/>
    <n v="42.296296296296298"/>
    <x v="8"/>
    <s v="plays"/>
  </r>
  <r>
    <x v="3"/>
    <x v="0"/>
    <s v="USD"/>
    <n v="1396054800"/>
    <n v="1393034470"/>
    <b v="1"/>
    <n v="41"/>
    <b v="1"/>
    <s v="music/rock"/>
    <n v="119"/>
    <n v="43.536585365853661"/>
    <x v="3"/>
    <s v="rock"/>
  </r>
  <r>
    <x v="3"/>
    <x v="0"/>
    <s v="USD"/>
    <n v="1414608843"/>
    <n v="1412794443"/>
    <b v="0"/>
    <n v="108"/>
    <b v="1"/>
    <s v="theater/plays"/>
    <n v="119"/>
    <n v="66.111111111111114"/>
    <x v="8"/>
    <s v="plays"/>
  </r>
  <r>
    <x v="3"/>
    <x v="0"/>
    <s v="USD"/>
    <n v="1419181890"/>
    <n v="1416589890"/>
    <b v="0"/>
    <n v="23"/>
    <b v="1"/>
    <s v="theater/plays"/>
    <n v="119.11764705882352"/>
    <n v="176.08695652173913"/>
    <x v="8"/>
    <s v="plays"/>
  </r>
  <r>
    <x v="3"/>
    <x v="0"/>
    <s v="USD"/>
    <n v="1291131815"/>
    <n v="1287071015"/>
    <b v="1"/>
    <n v="66"/>
    <b v="1"/>
    <s v="music/rock"/>
    <n v="119.14771428571429"/>
    <n v="63.184393939393942"/>
    <x v="3"/>
    <s v="rock"/>
  </r>
  <r>
    <x v="3"/>
    <x v="0"/>
    <s v="USD"/>
    <n v="1439473248"/>
    <n v="1436881248"/>
    <b v="0"/>
    <n v="315"/>
    <b v="1"/>
    <s v="technology/wearables"/>
    <n v="119.16249999999999"/>
    <n v="151.31746031746033"/>
    <x v="1"/>
    <s v="wearables"/>
  </r>
  <r>
    <x v="3"/>
    <x v="0"/>
    <s v="USD"/>
    <n v="1349477050"/>
    <n v="1346885050"/>
    <b v="0"/>
    <n v="69"/>
    <b v="1"/>
    <s v="music/rock"/>
    <n v="119.16666666666667"/>
    <n v="51.811594202898547"/>
    <x v="3"/>
    <s v="rock"/>
  </r>
  <r>
    <x v="3"/>
    <x v="1"/>
    <s v="GBP"/>
    <n v="1430993394"/>
    <n v="1428401394"/>
    <b v="0"/>
    <n v="26"/>
    <b v="1"/>
    <s v="theater/plays"/>
    <n v="119.16666666666667"/>
    <n v="27.5"/>
    <x v="8"/>
    <s v="plays"/>
  </r>
  <r>
    <x v="3"/>
    <x v="0"/>
    <s v="USD"/>
    <n v="1405614823"/>
    <n v="1403022823"/>
    <b v="0"/>
    <n v="37"/>
    <b v="1"/>
    <s v="theater/plays"/>
    <n v="119.238"/>
    <n v="48.339729729729726"/>
    <x v="8"/>
    <s v="plays"/>
  </r>
  <r>
    <x v="3"/>
    <x v="0"/>
    <s v="USD"/>
    <n v="1316124003"/>
    <n v="1313532003"/>
    <b v="0"/>
    <n v="90"/>
    <b v="1"/>
    <s v="music/indie rock"/>
    <n v="119.31742857142855"/>
    <n v="46.401222222222216"/>
    <x v="3"/>
    <s v="indie rock"/>
  </r>
  <r>
    <x v="3"/>
    <x v="0"/>
    <s v="USD"/>
    <n v="1403305200"/>
    <n v="1400512658"/>
    <b v="1"/>
    <n v="226"/>
    <b v="1"/>
    <s v="theater/plays"/>
    <n v="119.32315789473684"/>
    <n v="50.157964601769912"/>
    <x v="8"/>
    <s v="plays"/>
  </r>
  <r>
    <x v="3"/>
    <x v="1"/>
    <s v="GBP"/>
    <n v="1462741200"/>
    <n v="1461503654"/>
    <b v="0"/>
    <n v="22"/>
    <b v="1"/>
    <s v="theater/plays"/>
    <n v="119.44999999999999"/>
    <n v="108.59090909090909"/>
    <x v="8"/>
    <s v="plays"/>
  </r>
  <r>
    <x v="3"/>
    <x v="0"/>
    <s v="USD"/>
    <n v="1298343600"/>
    <n v="1295624113"/>
    <b v="0"/>
    <n v="93"/>
    <b v="1"/>
    <s v="music/pop"/>
    <n v="119.45714285714286"/>
    <n v="44.956989247311824"/>
    <x v="3"/>
    <s v="pop"/>
  </r>
  <r>
    <x v="3"/>
    <x v="0"/>
    <s v="USD"/>
    <n v="1393156857"/>
    <n v="1390564857"/>
    <b v="0"/>
    <n v="99"/>
    <b v="1"/>
    <s v="games/tabletop games"/>
    <n v="119.6"/>
    <n v="30.202020202020201"/>
    <x v="5"/>
    <s v="tabletop games"/>
  </r>
  <r>
    <x v="3"/>
    <x v="1"/>
    <s v="GBP"/>
    <n v="1429813800"/>
    <n v="1427363645"/>
    <b v="0"/>
    <n v="30"/>
    <b v="1"/>
    <s v="theater/plays"/>
    <n v="119.6"/>
    <n v="159.46666666666667"/>
    <x v="8"/>
    <s v="plays"/>
  </r>
  <r>
    <x v="3"/>
    <x v="0"/>
    <s v="USD"/>
    <n v="1473358122"/>
    <n v="1471543722"/>
    <b v="0"/>
    <n v="13"/>
    <b v="1"/>
    <s v="theater/plays"/>
    <n v="119.66666666666667"/>
    <n v="55.230769230769234"/>
    <x v="8"/>
    <s v="plays"/>
  </r>
  <r>
    <x v="3"/>
    <x v="0"/>
    <s v="USD"/>
    <n v="1405658752"/>
    <n v="1403066752"/>
    <b v="0"/>
    <n v="38"/>
    <b v="1"/>
    <s v="theater/plays"/>
    <n v="119.7"/>
    <n v="31.5"/>
    <x v="8"/>
    <s v="plays"/>
  </r>
  <r>
    <x v="3"/>
    <x v="1"/>
    <s v="GBP"/>
    <n v="1487102427"/>
    <n v="1486065627"/>
    <b v="0"/>
    <n v="25"/>
    <b v="1"/>
    <s v="games/tabletop games"/>
    <n v="119.73333333333333"/>
    <n v="35.92"/>
    <x v="5"/>
    <s v="tabletop games"/>
  </r>
  <r>
    <x v="3"/>
    <x v="0"/>
    <s v="USD"/>
    <n v="1408068000"/>
    <n v="1405346680"/>
    <b v="1"/>
    <n v="322"/>
    <b v="1"/>
    <s v="theater/plays"/>
    <n v="119.74347826086958"/>
    <n v="85.531055900621112"/>
    <x v="8"/>
    <s v="plays"/>
  </r>
  <r>
    <x v="3"/>
    <x v="1"/>
    <s v="GBP"/>
    <n v="1403258049"/>
    <n v="1400666049"/>
    <b v="1"/>
    <n v="45"/>
    <b v="1"/>
    <s v="theater/plays"/>
    <n v="119.75"/>
    <n v="31.933333333333334"/>
    <x v="8"/>
    <s v="plays"/>
  </r>
  <r>
    <x v="3"/>
    <x v="0"/>
    <s v="USD"/>
    <n v="1417012840"/>
    <n v="1414417240"/>
    <b v="0"/>
    <n v="128"/>
    <b v="1"/>
    <s v="theater/spaces"/>
    <n v="119.756"/>
    <n v="233.8984375"/>
    <x v="8"/>
    <s v="spaces"/>
  </r>
  <r>
    <x v="3"/>
    <x v="0"/>
    <s v="USD"/>
    <n v="1333560803"/>
    <n v="1330972403"/>
    <b v="0"/>
    <n v="134"/>
    <b v="1"/>
    <s v="music/classical music"/>
    <n v="119.85454545454546"/>
    <n v="49.194029850746269"/>
    <x v="3"/>
    <s v="classical music"/>
  </r>
  <r>
    <x v="3"/>
    <x v="0"/>
    <s v="USD"/>
    <n v="1426473264"/>
    <n v="1424057664"/>
    <b v="0"/>
    <n v="115"/>
    <b v="1"/>
    <s v="music/metal"/>
    <n v="119.9"/>
    <n v="41.704347826086959"/>
    <x v="3"/>
    <s v="metal"/>
  </r>
  <r>
    <x v="3"/>
    <x v="0"/>
    <s v="USD"/>
    <n v="1334784160"/>
    <n v="1332192160"/>
    <b v="0"/>
    <n v="34"/>
    <b v="1"/>
    <s v="music/pop"/>
    <n v="119.90909090909089"/>
    <n v="38.794117647058826"/>
    <x v="3"/>
    <s v="pop"/>
  </r>
  <r>
    <x v="3"/>
    <x v="0"/>
    <s v="USD"/>
    <n v="1403539260"/>
    <n v="1401724860"/>
    <b v="0"/>
    <n v="106"/>
    <b v="1"/>
    <s v="music/rock"/>
    <n v="119.97755555555555"/>
    <n v="50.9338679245283"/>
    <x v="3"/>
    <s v="rock"/>
  </r>
  <r>
    <x v="3"/>
    <x v="6"/>
    <s v="EUR"/>
    <n v="1444291193"/>
    <n v="1441699193"/>
    <b v="1"/>
    <n v="187"/>
    <b v="1"/>
    <s v="theater/spaces"/>
    <n v="119.98010000000001"/>
    <n v="64.160481283422456"/>
    <x v="8"/>
    <s v="spaces"/>
  </r>
  <r>
    <x v="3"/>
    <x v="0"/>
    <s v="USD"/>
    <n v="1461769107"/>
    <n v="1459177107"/>
    <b v="0"/>
    <n v="61"/>
    <b v="1"/>
    <s v="film &amp; video/television"/>
    <n v="120"/>
    <n v="98.360655737704917"/>
    <x v="0"/>
    <s v="television"/>
  </r>
  <r>
    <x v="3"/>
    <x v="0"/>
    <s v="USD"/>
    <n v="1305625164"/>
    <n v="1300354764"/>
    <b v="0"/>
    <n v="46"/>
    <b v="1"/>
    <s v="film &amp; video/shorts"/>
    <n v="120"/>
    <n v="78.260869565217391"/>
    <x v="0"/>
    <s v="shorts"/>
  </r>
  <r>
    <x v="3"/>
    <x v="0"/>
    <s v="USD"/>
    <n v="1301792400"/>
    <n v="1299775266"/>
    <b v="0"/>
    <n v="10"/>
    <b v="1"/>
    <s v="film &amp; video/shorts"/>
    <n v="120"/>
    <n v="60"/>
    <x v="0"/>
    <s v="shorts"/>
  </r>
  <r>
    <x v="3"/>
    <x v="0"/>
    <s v="USD"/>
    <n v="1393694280"/>
    <n v="1390088311"/>
    <b v="0"/>
    <n v="14"/>
    <b v="1"/>
    <s v="film &amp; video/documentary"/>
    <n v="120"/>
    <n v="42.857142857142854"/>
    <x v="0"/>
    <s v="documentary"/>
  </r>
  <r>
    <x v="3"/>
    <x v="0"/>
    <s v="USD"/>
    <n v="1444071361"/>
    <n v="1441479361"/>
    <b v="0"/>
    <n v="4"/>
    <b v="1"/>
    <s v="photography/photobooks"/>
    <n v="120"/>
    <n v="7.5"/>
    <x v="7"/>
    <s v="photobooks"/>
  </r>
  <r>
    <x v="3"/>
    <x v="0"/>
    <s v="USD"/>
    <n v="1347672937"/>
    <n v="1346463337"/>
    <b v="0"/>
    <n v="8"/>
    <b v="1"/>
    <s v="music/rock"/>
    <n v="120"/>
    <n v="22.5"/>
    <x v="3"/>
    <s v="rock"/>
  </r>
  <r>
    <x v="3"/>
    <x v="0"/>
    <s v="USD"/>
    <n v="1424149140"/>
    <n v="1421964718"/>
    <b v="0"/>
    <n v="18"/>
    <b v="1"/>
    <s v="theater/plays"/>
    <n v="120"/>
    <n v="66.666666666666671"/>
    <x v="8"/>
    <s v="plays"/>
  </r>
  <r>
    <x v="3"/>
    <x v="0"/>
    <s v="USD"/>
    <n v="1406358000"/>
    <n v="1404841270"/>
    <b v="0"/>
    <n v="34"/>
    <b v="1"/>
    <s v="theater/plays"/>
    <n v="120"/>
    <n v="88.235294117647058"/>
    <x v="8"/>
    <s v="plays"/>
  </r>
  <r>
    <x v="3"/>
    <x v="0"/>
    <s v="USD"/>
    <n v="1417101683"/>
    <n v="1414506083"/>
    <b v="0"/>
    <n v="31"/>
    <b v="1"/>
    <s v="theater/plays"/>
    <n v="120"/>
    <n v="58.064516129032256"/>
    <x v="8"/>
    <s v="plays"/>
  </r>
  <r>
    <x v="3"/>
    <x v="0"/>
    <s v="USD"/>
    <n v="1406350740"/>
    <n v="1403125737"/>
    <b v="0"/>
    <n v="27"/>
    <b v="1"/>
    <s v="theater/musical"/>
    <n v="120"/>
    <n v="111.11111111111111"/>
    <x v="8"/>
    <s v="musical"/>
  </r>
  <r>
    <x v="3"/>
    <x v="0"/>
    <s v="USD"/>
    <n v="1436817960"/>
    <n v="1433999785"/>
    <b v="0"/>
    <n v="30"/>
    <b v="1"/>
    <s v="theater/musical"/>
    <n v="120"/>
    <n v="100"/>
    <x v="8"/>
    <s v="musical"/>
  </r>
  <r>
    <x v="3"/>
    <x v="0"/>
    <s v="USD"/>
    <n v="1367366460"/>
    <n v="1365791246"/>
    <b v="1"/>
    <n v="128"/>
    <b v="1"/>
    <s v="film &amp; video/documentary"/>
    <n v="120.02"/>
    <n v="46.8828125"/>
    <x v="0"/>
    <s v="documentary"/>
  </r>
  <r>
    <x v="3"/>
    <x v="0"/>
    <s v="USD"/>
    <n v="1417906649"/>
    <n v="1414015049"/>
    <b v="1"/>
    <n v="325"/>
    <b v="1"/>
    <s v="theater/spaces"/>
    <n v="120.10400000000001"/>
    <n v="92.387692307692305"/>
    <x v="8"/>
    <s v="spaces"/>
  </r>
  <r>
    <x v="3"/>
    <x v="1"/>
    <s v="GBP"/>
    <n v="1386025140"/>
    <n v="1382963963"/>
    <b v="0"/>
    <n v="742"/>
    <b v="1"/>
    <s v="technology/hardware"/>
    <n v="120.19070000000001"/>
    <n v="80.991037735849048"/>
    <x v="1"/>
    <s v="hardware"/>
  </r>
  <r>
    <x v="3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x v="3"/>
    <x v="0"/>
    <s v="USD"/>
    <n v="1427740319"/>
    <n v="1423855919"/>
    <b v="1"/>
    <n v="539"/>
    <b v="1"/>
    <s v="technology/hardware"/>
    <n v="120.24900000000001"/>
    <n v="223.09647495361781"/>
    <x v="1"/>
    <s v="hardware"/>
  </r>
  <r>
    <x v="3"/>
    <x v="0"/>
    <s v="USD"/>
    <n v="1402755834"/>
    <n v="1400163834"/>
    <b v="1"/>
    <n v="17"/>
    <b v="1"/>
    <s v="music/rock"/>
    <n v="120.24999999999999"/>
    <n v="141.47058823529412"/>
    <x v="3"/>
    <s v="rock"/>
  </r>
  <r>
    <x v="3"/>
    <x v="0"/>
    <s v="USD"/>
    <n v="1464971400"/>
    <n v="1462379066"/>
    <b v="0"/>
    <n v="23"/>
    <b v="1"/>
    <s v="theater/plays"/>
    <n v="120.24999999999999"/>
    <n v="104.56521739130434"/>
    <x v="8"/>
    <s v="plays"/>
  </r>
  <r>
    <x v="3"/>
    <x v="0"/>
    <s v="USD"/>
    <n v="1407967200"/>
    <n v="1406039696"/>
    <b v="0"/>
    <n v="54"/>
    <b v="1"/>
    <s v="theater/plays"/>
    <n v="120.24999999999999"/>
    <n v="44.537037037037038"/>
    <x v="8"/>
    <s v="plays"/>
  </r>
  <r>
    <x v="3"/>
    <x v="0"/>
    <s v="USD"/>
    <n v="1453185447"/>
    <n v="1448951847"/>
    <b v="1"/>
    <n v="280"/>
    <b v="1"/>
    <s v="photography/photobooks"/>
    <n v="120.32608695652173"/>
    <n v="98.839285714285708"/>
    <x v="7"/>
    <s v="photobooks"/>
  </r>
  <r>
    <x v="3"/>
    <x v="0"/>
    <s v="USD"/>
    <n v="1439317900"/>
    <n v="1436725900"/>
    <b v="0"/>
    <n v="115"/>
    <b v="1"/>
    <s v="games/tabletop games"/>
    <n v="120.32608695652173"/>
    <n v="48.130434782608695"/>
    <x v="5"/>
    <s v="tabletop games"/>
  </r>
  <r>
    <x v="3"/>
    <x v="4"/>
    <s v="EUR"/>
    <n v="1420765200"/>
    <n v="1417506853"/>
    <b v="1"/>
    <n v="508"/>
    <b v="1"/>
    <s v="technology/hardware"/>
    <n v="120.35"/>
    <n v="118.45472440944881"/>
    <x v="1"/>
    <s v="hardware"/>
  </r>
  <r>
    <x v="3"/>
    <x v="0"/>
    <s v="USD"/>
    <n v="1473047940"/>
    <n v="1469595396"/>
    <b v="0"/>
    <n v="177"/>
    <b v="1"/>
    <s v="music/metal"/>
    <n v="120.3802"/>
    <n v="34.005706214689269"/>
    <x v="3"/>
    <s v="metal"/>
  </r>
  <r>
    <x v="3"/>
    <x v="0"/>
    <s v="USD"/>
    <n v="1375408194"/>
    <n v="1372384194"/>
    <b v="0"/>
    <n v="62"/>
    <b v="1"/>
    <s v="music/indie rock"/>
    <n v="120.4004"/>
    <n v="48.54854838709678"/>
    <x v="3"/>
    <s v="indie rock"/>
  </r>
  <r>
    <x v="3"/>
    <x v="0"/>
    <s v="USD"/>
    <n v="1474694787"/>
    <n v="1472102787"/>
    <b v="0"/>
    <n v="190"/>
    <b v="1"/>
    <s v="music/metal"/>
    <n v="120.4166"/>
    <n v="63.37715789473684"/>
    <x v="3"/>
    <s v="metal"/>
  </r>
  <r>
    <x v="3"/>
    <x v="0"/>
    <s v="USD"/>
    <n v="1299009600"/>
    <n v="1294818278"/>
    <b v="0"/>
    <n v="246"/>
    <b v="1"/>
    <s v="music/indie rock"/>
    <n v="120.46777777777777"/>
    <n v="88.147154471544724"/>
    <x v="3"/>
    <s v="indie rock"/>
  </r>
  <r>
    <x v="3"/>
    <x v="1"/>
    <s v="GBP"/>
    <n v="1387533892"/>
    <n v="1384941892"/>
    <b v="0"/>
    <n v="169"/>
    <b v="1"/>
    <s v="publishing/nonfiction"/>
    <n v="120.48"/>
    <n v="17.822485207100591"/>
    <x v="2"/>
    <s v="nonfiction"/>
  </r>
  <r>
    <x v="3"/>
    <x v="0"/>
    <s v="USD"/>
    <n v="1412611905"/>
    <n v="1410019905"/>
    <b v="0"/>
    <n v="118"/>
    <b v="1"/>
    <s v="theater/spaces"/>
    <n v="120.49622641509434"/>
    <n v="108.24237288135593"/>
    <x v="8"/>
    <s v="spaces"/>
  </r>
  <r>
    <x v="3"/>
    <x v="0"/>
    <s v="USD"/>
    <n v="1471834800"/>
    <n v="1469126462"/>
    <b v="0"/>
    <n v="75"/>
    <b v="1"/>
    <s v="film &amp; video/television"/>
    <n v="120.5"/>
    <n v="80.333333333333329"/>
    <x v="0"/>
    <s v="television"/>
  </r>
  <r>
    <x v="3"/>
    <x v="0"/>
    <s v="USD"/>
    <n v="1446665191"/>
    <n v="1444069591"/>
    <b v="0"/>
    <n v="59"/>
    <b v="1"/>
    <s v="theater/plays"/>
    <n v="120.5"/>
    <n v="40.847457627118644"/>
    <x v="8"/>
    <s v="plays"/>
  </r>
  <r>
    <x v="3"/>
    <x v="0"/>
    <s v="USD"/>
    <n v="1330644639"/>
    <n v="1328052639"/>
    <b v="1"/>
    <n v="47"/>
    <b v="1"/>
    <s v="publishing/radio &amp; podcasts"/>
    <n v="120.51600000000001"/>
    <n v="38.462553191489363"/>
    <x v="2"/>
    <s v="radio &amp; podcasts"/>
  </r>
  <r>
    <x v="3"/>
    <x v="0"/>
    <s v="USD"/>
    <n v="1330916400"/>
    <n v="1327969730"/>
    <b v="0"/>
    <n v="72"/>
    <b v="1"/>
    <s v="music/indie rock"/>
    <n v="120.54285714285714"/>
    <n v="58.597222222222221"/>
    <x v="3"/>
    <s v="indie rock"/>
  </r>
  <r>
    <x v="3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x v="3"/>
    <x v="0"/>
    <s v="USD"/>
    <n v="1442805076"/>
    <n v="1440213076"/>
    <b v="0"/>
    <n v="84"/>
    <b v="1"/>
    <s v="theater/plays"/>
    <n v="120.6"/>
    <n v="71.785714285714292"/>
    <x v="8"/>
    <s v="plays"/>
  </r>
  <r>
    <x v="3"/>
    <x v="0"/>
    <s v="USD"/>
    <n v="1337657400"/>
    <n v="1336512309"/>
    <b v="0"/>
    <n v="50"/>
    <b v="1"/>
    <s v="music/indie rock"/>
    <n v="120.601"/>
    <n v="48.240400000000001"/>
    <x v="3"/>
    <s v="indie rock"/>
  </r>
  <r>
    <x v="3"/>
    <x v="0"/>
    <s v="USD"/>
    <n v="1429594832"/>
    <n v="1427780432"/>
    <b v="0"/>
    <n v="38"/>
    <b v="1"/>
    <s v="music/rock"/>
    <n v="120.88000000000001"/>
    <n v="79.526315789473685"/>
    <x v="3"/>
    <s v="rock"/>
  </r>
  <r>
    <x v="3"/>
    <x v="0"/>
    <s v="USD"/>
    <n v="1253937540"/>
    <n v="1251214014"/>
    <b v="1"/>
    <n v="163"/>
    <b v="1"/>
    <s v="music/indie rock"/>
    <n v="121.05999999999999"/>
    <n v="37.134969325153371"/>
    <x v="3"/>
    <s v="indie rock"/>
  </r>
  <r>
    <x v="3"/>
    <x v="0"/>
    <s v="USD"/>
    <n v="1369282044"/>
    <n v="1366690044"/>
    <b v="0"/>
    <n v="217"/>
    <b v="1"/>
    <s v="technology/hardware"/>
    <n v="121.10000000000001"/>
    <n v="55.806451612903224"/>
    <x v="1"/>
    <s v="hardware"/>
  </r>
  <r>
    <x v="3"/>
    <x v="0"/>
    <s v="USD"/>
    <n v="1338177540"/>
    <n v="1333550015"/>
    <b v="0"/>
    <n v="37"/>
    <b v="1"/>
    <s v="music/rock"/>
    <n v="121.2"/>
    <n v="163.78378378378378"/>
    <x v="3"/>
    <s v="rock"/>
  </r>
  <r>
    <x v="3"/>
    <x v="1"/>
    <s v="GBP"/>
    <n v="1489234891"/>
    <n v="1486642891"/>
    <b v="0"/>
    <n v="72"/>
    <b v="1"/>
    <s v="theater/plays"/>
    <n v="121.2"/>
    <n v="33.666666666666664"/>
    <x v="8"/>
    <s v="plays"/>
  </r>
  <r>
    <x v="3"/>
    <x v="0"/>
    <s v="USD"/>
    <n v="1429286400"/>
    <n v="1427221560"/>
    <b v="0"/>
    <n v="29"/>
    <b v="1"/>
    <s v="theater/plays"/>
    <n v="121.2"/>
    <n v="125.37931034482759"/>
    <x v="8"/>
    <s v="plays"/>
  </r>
  <r>
    <x v="3"/>
    <x v="0"/>
    <s v="USD"/>
    <n v="1412092800"/>
    <n v="1409493800"/>
    <b v="0"/>
    <n v="18"/>
    <b v="1"/>
    <s v="theater/plays"/>
    <n v="121.2"/>
    <n v="33.666666666666664"/>
    <x v="8"/>
    <s v="plays"/>
  </r>
  <r>
    <x v="3"/>
    <x v="0"/>
    <s v="USD"/>
    <n v="1401159600"/>
    <n v="1398801620"/>
    <b v="0"/>
    <n v="226"/>
    <b v="1"/>
    <s v="theater/spaces"/>
    <n v="121.23333333333332"/>
    <n v="80.464601769911511"/>
    <x v="8"/>
    <s v="spaces"/>
  </r>
  <r>
    <x v="3"/>
    <x v="0"/>
    <s v="USD"/>
    <n v="1410558949"/>
    <n v="1409262949"/>
    <b v="0"/>
    <n v="13"/>
    <b v="1"/>
    <s v="theater/plays"/>
    <n v="121.33333333333334"/>
    <n v="140"/>
    <x v="8"/>
    <s v="plays"/>
  </r>
  <r>
    <x v="3"/>
    <x v="0"/>
    <s v="USD"/>
    <n v="1340944043"/>
    <n v="1338352043"/>
    <b v="0"/>
    <n v="79"/>
    <b v="1"/>
    <s v="music/rock"/>
    <n v="121.36666666666667"/>
    <n v="46.088607594936711"/>
    <x v="3"/>
    <s v="rock"/>
  </r>
  <r>
    <x v="3"/>
    <x v="0"/>
    <s v="USD"/>
    <n v="1340429276"/>
    <n v="1335245276"/>
    <b v="0"/>
    <n v="16"/>
    <b v="1"/>
    <s v="music/indie rock"/>
    <n v="121.39999999999999"/>
    <n v="37.9375"/>
    <x v="3"/>
    <s v="indie rock"/>
  </r>
  <r>
    <x v="3"/>
    <x v="0"/>
    <s v="USD"/>
    <n v="1486702800"/>
    <n v="1484058261"/>
    <b v="0"/>
    <n v="340"/>
    <b v="1"/>
    <s v="music/rock"/>
    <n v="121.5816111111111"/>
    <n v="64.366735294117646"/>
    <x v="3"/>
    <s v="rock"/>
  </r>
  <r>
    <x v="3"/>
    <x v="0"/>
    <s v="USD"/>
    <n v="1441153705"/>
    <n v="1438561705"/>
    <b v="0"/>
    <n v="47"/>
    <b v="1"/>
    <s v="theater/plays"/>
    <n v="121.6"/>
    <n v="129.36170212765958"/>
    <x v="8"/>
    <s v="plays"/>
  </r>
  <r>
    <x v="3"/>
    <x v="11"/>
    <s v="NZD"/>
    <n v="1477886400"/>
    <n v="1476228128"/>
    <b v="0"/>
    <n v="111"/>
    <b v="1"/>
    <s v="theater/spaces"/>
    <n v="121.64999999999999"/>
    <n v="109.5945945945946"/>
    <x v="8"/>
    <s v="spaces"/>
  </r>
  <r>
    <x v="3"/>
    <x v="0"/>
    <s v="USD"/>
    <n v="1426965758"/>
    <n v="1424377358"/>
    <b v="0"/>
    <n v="26"/>
    <b v="1"/>
    <s v="theater/plays"/>
    <n v="121.73333333333333"/>
    <n v="70.230769230769226"/>
    <x v="8"/>
    <s v="plays"/>
  </r>
  <r>
    <x v="3"/>
    <x v="0"/>
    <s v="USD"/>
    <n v="1474426800"/>
    <n v="1471976529"/>
    <b v="0"/>
    <n v="17"/>
    <b v="1"/>
    <s v="theater/plays"/>
    <n v="121.78"/>
    <n v="716.35294117647061"/>
    <x v="8"/>
    <s v="plays"/>
  </r>
  <r>
    <x v="3"/>
    <x v="0"/>
    <s v="USD"/>
    <n v="1398988662"/>
    <n v="1396396662"/>
    <b v="0"/>
    <n v="62"/>
    <b v="1"/>
    <s v="music/rock"/>
    <n v="121.8"/>
    <n v="49.112903225806448"/>
    <x v="3"/>
    <s v="rock"/>
  </r>
  <r>
    <x v="3"/>
    <x v="0"/>
    <s v="USD"/>
    <n v="1425193140"/>
    <n v="1422769906"/>
    <b v="0"/>
    <n v="20"/>
    <b v="1"/>
    <s v="theater/plays"/>
    <n v="121.8"/>
    <n v="60.9"/>
    <x v="8"/>
    <s v="plays"/>
  </r>
  <r>
    <x v="3"/>
    <x v="1"/>
    <s v="GBP"/>
    <n v="1445252400"/>
    <n v="1443696797"/>
    <b v="0"/>
    <n v="22"/>
    <b v="1"/>
    <s v="theater/plays"/>
    <n v="122"/>
    <n v="27.727272727272727"/>
    <x v="8"/>
    <s v="plays"/>
  </r>
  <r>
    <x v="3"/>
    <x v="0"/>
    <s v="USD"/>
    <n v="1434542702"/>
    <n v="1432814702"/>
    <b v="0"/>
    <n v="3"/>
    <b v="1"/>
    <s v="theater/plays"/>
    <n v="122"/>
    <n v="203.33333333333334"/>
    <x v="8"/>
    <s v="plays"/>
  </r>
  <r>
    <x v="3"/>
    <x v="1"/>
    <s v="GBP"/>
    <n v="1394460000"/>
    <n v="1393233855"/>
    <b v="0"/>
    <n v="47"/>
    <b v="1"/>
    <s v="music/metal"/>
    <n v="122.00090909090908"/>
    <n v="28.553404255319148"/>
    <x v="3"/>
    <s v="metal"/>
  </r>
  <r>
    <x v="3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x v="3"/>
    <x v="1"/>
    <s v="GBP"/>
    <n v="1414701413"/>
    <n v="1412109413"/>
    <b v="0"/>
    <n v="25"/>
    <b v="1"/>
    <s v="theater/plays"/>
    <n v="122.06666666666666"/>
    <n v="73.239999999999995"/>
    <x v="8"/>
    <s v="plays"/>
  </r>
  <r>
    <x v="3"/>
    <x v="0"/>
    <s v="USD"/>
    <n v="1332011835"/>
    <n v="1328559435"/>
    <b v="0"/>
    <n v="70"/>
    <b v="1"/>
    <s v="music/rock"/>
    <n v="122.10714285714286"/>
    <n v="48.842857142857142"/>
    <x v="3"/>
    <s v="rock"/>
  </r>
  <r>
    <x v="3"/>
    <x v="0"/>
    <s v="USD"/>
    <n v="1406900607"/>
    <n v="1403012607"/>
    <b v="0"/>
    <n v="119"/>
    <b v="1"/>
    <s v="publishing/nonfiction"/>
    <n v="122.10975609756099"/>
    <n v="84.142857142857139"/>
    <x v="2"/>
    <s v="nonfiction"/>
  </r>
  <r>
    <x v="3"/>
    <x v="0"/>
    <s v="USD"/>
    <n v="1488337200"/>
    <n v="1484623726"/>
    <b v="0"/>
    <n v="17"/>
    <b v="1"/>
    <s v="music/rock"/>
    <n v="122.13333333333334"/>
    <n v="53.882352941176471"/>
    <x v="3"/>
    <s v="rock"/>
  </r>
  <r>
    <x v="3"/>
    <x v="0"/>
    <s v="USD"/>
    <n v="1367823655"/>
    <n v="1365231655"/>
    <b v="1"/>
    <n v="50"/>
    <b v="1"/>
    <s v="music/rock"/>
    <n v="122.14285714285715"/>
    <n v="85.5"/>
    <x v="3"/>
    <s v="rock"/>
  </r>
  <r>
    <x v="3"/>
    <x v="0"/>
    <s v="USD"/>
    <n v="1460581365"/>
    <n v="1458766965"/>
    <b v="0"/>
    <n v="57"/>
    <b v="1"/>
    <s v="theater/plays"/>
    <n v="122.28571428571429"/>
    <n v="75.087719298245617"/>
    <x v="8"/>
    <s v="plays"/>
  </r>
  <r>
    <x v="3"/>
    <x v="0"/>
    <s v="USD"/>
    <n v="1392408000"/>
    <n v="1390890987"/>
    <b v="0"/>
    <n v="108"/>
    <b v="1"/>
    <s v="publishing/nonfiction"/>
    <n v="122.39999999999999"/>
    <n v="56.666666666666664"/>
    <x v="2"/>
    <s v="nonfiction"/>
  </r>
  <r>
    <x v="3"/>
    <x v="0"/>
    <s v="USD"/>
    <n v="1331870340"/>
    <n v="1328033818"/>
    <b v="0"/>
    <n v="89"/>
    <b v="1"/>
    <s v="music/pop"/>
    <n v="122.40879999999999"/>
    <n v="34.384494382022467"/>
    <x v="3"/>
    <s v="pop"/>
  </r>
  <r>
    <x v="3"/>
    <x v="1"/>
    <s v="GBP"/>
    <n v="1354269600"/>
    <n v="1351663605"/>
    <b v="0"/>
    <n v="121"/>
    <b v="1"/>
    <s v="publishing/nonfiction"/>
    <n v="122.67999999999999"/>
    <n v="25.347107438016529"/>
    <x v="2"/>
    <s v="nonfiction"/>
  </r>
  <r>
    <x v="3"/>
    <x v="0"/>
    <s v="USD"/>
    <n v="1433131140"/>
    <n v="1430445163"/>
    <b v="0"/>
    <n v="67"/>
    <b v="1"/>
    <s v="music/classical music"/>
    <n v="122.8"/>
    <n v="54.985074626865675"/>
    <x v="3"/>
    <s v="classical music"/>
  </r>
  <r>
    <x v="3"/>
    <x v="0"/>
    <s v="USD"/>
    <n v="1346198400"/>
    <n v="1344281383"/>
    <b v="0"/>
    <n v="76"/>
    <b v="1"/>
    <s v="music/electronic music"/>
    <n v="122.833"/>
    <n v="32.324473684210524"/>
    <x v="3"/>
    <s v="electronic music"/>
  </r>
  <r>
    <x v="3"/>
    <x v="7"/>
    <s v="CAD"/>
    <n v="1398268773"/>
    <n v="1395676773"/>
    <b v="0"/>
    <n v="58"/>
    <b v="1"/>
    <s v="technology/hardware"/>
    <n v="122.9"/>
    <n v="169.51724137931035"/>
    <x v="1"/>
    <s v="hardware"/>
  </r>
  <r>
    <x v="3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x v="3"/>
    <x v="1"/>
    <s v="GBP"/>
    <n v="1466899491"/>
    <n v="1464307491"/>
    <b v="0"/>
    <n v="8"/>
    <b v="1"/>
    <s v="theater/plays"/>
    <n v="123"/>
    <n v="46.125"/>
    <x v="8"/>
    <s v="plays"/>
  </r>
  <r>
    <x v="3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x v="3"/>
    <x v="0"/>
    <s v="USD"/>
    <n v="1430774974"/>
    <n v="1426886974"/>
    <b v="0"/>
    <n v="46"/>
    <b v="1"/>
    <s v="technology/makerspaces"/>
    <n v="123.14285714285715"/>
    <n v="93.695652173913047"/>
    <x v="1"/>
    <s v="makerspaces"/>
  </r>
  <r>
    <x v="3"/>
    <x v="0"/>
    <s v="USD"/>
    <n v="1463098208"/>
    <n v="1460506208"/>
    <b v="0"/>
    <n v="173"/>
    <b v="1"/>
    <s v="theater/plays"/>
    <n v="123.25"/>
    <n v="71.242774566473983"/>
    <x v="8"/>
    <s v="plays"/>
  </r>
  <r>
    <x v="3"/>
    <x v="0"/>
    <s v="USD"/>
    <n v="1306630800"/>
    <n v="1304376478"/>
    <b v="0"/>
    <n v="38"/>
    <b v="1"/>
    <s v="music/rock"/>
    <n v="123.2608695652174"/>
    <n v="74.60526315789474"/>
    <x v="3"/>
    <s v="rock"/>
  </r>
  <r>
    <x v="3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x v="3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x v="3"/>
    <x v="0"/>
    <s v="USD"/>
    <n v="1471071540"/>
    <n v="1467720388"/>
    <b v="0"/>
    <n v="30"/>
    <b v="1"/>
    <s v="theater/plays"/>
    <n v="123.42857142857142"/>
    <n v="43.2"/>
    <x v="8"/>
    <s v="plays"/>
  </r>
  <r>
    <x v="3"/>
    <x v="20"/>
    <s v="EUR"/>
    <n v="1488394800"/>
    <n v="1485213921"/>
    <b v="0"/>
    <n v="131"/>
    <b v="1"/>
    <s v="photography/photobooks"/>
    <n v="123.48756218905473"/>
    <n v="94.736641221374043"/>
    <x v="7"/>
    <s v="photobooks"/>
  </r>
  <r>
    <x v="3"/>
    <x v="0"/>
    <s v="USD"/>
    <n v="1453481974"/>
    <n v="1448297974"/>
    <b v="0"/>
    <n v="140"/>
    <b v="1"/>
    <s v="technology/hardware"/>
    <n v="123.53"/>
    <n v="88.23571428571428"/>
    <x v="1"/>
    <s v="hardware"/>
  </r>
  <r>
    <x v="3"/>
    <x v="0"/>
    <s v="USD"/>
    <n v="1342382587"/>
    <n v="1339790587"/>
    <b v="0"/>
    <n v="83"/>
    <b v="1"/>
    <s v="music/indie rock"/>
    <n v="123.53333333333335"/>
    <n v="89.301204819277103"/>
    <x v="3"/>
    <s v="indie rock"/>
  </r>
  <r>
    <x v="3"/>
    <x v="1"/>
    <s v="GBP"/>
    <n v="1469998680"/>
    <n v="1466710358"/>
    <b v="0"/>
    <n v="21"/>
    <b v="1"/>
    <s v="theater/plays"/>
    <n v="123.6"/>
    <n v="29.428571428571427"/>
    <x v="8"/>
    <s v="plays"/>
  </r>
  <r>
    <x v="3"/>
    <x v="0"/>
    <s v="USD"/>
    <n v="1386565140"/>
    <n v="1383909855"/>
    <b v="1"/>
    <n v="274"/>
    <b v="1"/>
    <s v="music/rock"/>
    <n v="123.61333333333333"/>
    <n v="67.671532846715323"/>
    <x v="3"/>
    <s v="rock"/>
  </r>
  <r>
    <x v="3"/>
    <x v="0"/>
    <s v="USD"/>
    <n v="1324789200"/>
    <n v="1321649321"/>
    <b v="0"/>
    <n v="77"/>
    <b v="1"/>
    <s v="music/indie rock"/>
    <n v="123.61999999999999"/>
    <n v="80.272727272727266"/>
    <x v="3"/>
    <s v="indie rock"/>
  </r>
  <r>
    <x v="3"/>
    <x v="6"/>
    <s v="EUR"/>
    <n v="1487113140"/>
    <n v="1484570885"/>
    <b v="1"/>
    <n v="196"/>
    <b v="1"/>
    <s v="photography/photobooks"/>
    <n v="123.64125714285714"/>
    <n v="110.39397959183674"/>
    <x v="7"/>
    <s v="photobooks"/>
  </r>
  <r>
    <x v="3"/>
    <x v="5"/>
    <s v="EUR"/>
    <n v="1450911540"/>
    <n v="1448536516"/>
    <b v="0"/>
    <n v="25"/>
    <b v="1"/>
    <s v="theater/spaces"/>
    <n v="123.66666666666666"/>
    <n v="14.84"/>
    <x v="8"/>
    <s v="spaces"/>
  </r>
  <r>
    <x v="3"/>
    <x v="0"/>
    <s v="USD"/>
    <n v="1381895940"/>
    <n v="1379532618"/>
    <b v="1"/>
    <n v="191"/>
    <b v="1"/>
    <s v="technology/hardware"/>
    <n v="123.68010000000001"/>
    <n v="194.26193717277485"/>
    <x v="1"/>
    <s v="hardware"/>
  </r>
  <r>
    <x v="3"/>
    <x v="0"/>
    <s v="USD"/>
    <n v="1338186657"/>
    <n v="1333002657"/>
    <b v="0"/>
    <n v="32"/>
    <b v="1"/>
    <s v="film &amp; video/shorts"/>
    <n v="123.94444444444443"/>
    <n v="69.71875"/>
    <x v="0"/>
    <s v="shorts"/>
  </r>
  <r>
    <x v="3"/>
    <x v="0"/>
    <s v="USD"/>
    <n v="1334250165"/>
    <n v="1331658165"/>
    <b v="0"/>
    <n v="13"/>
    <b v="1"/>
    <s v="music/indie rock"/>
    <n v="123.94678492239468"/>
    <n v="43"/>
    <x v="3"/>
    <s v="indie rock"/>
  </r>
  <r>
    <x v="3"/>
    <x v="0"/>
    <s v="USD"/>
    <n v="1436902359"/>
    <n v="1434310359"/>
    <b v="0"/>
    <n v="32"/>
    <b v="1"/>
    <s v="theater/plays"/>
    <n v="124"/>
    <n v="135.625"/>
    <x v="8"/>
    <s v="plays"/>
  </r>
  <r>
    <x v="3"/>
    <x v="0"/>
    <s v="USD"/>
    <n v="1342115132"/>
    <n v="1339523132"/>
    <b v="0"/>
    <n v="16"/>
    <b v="1"/>
    <s v="music/rock"/>
    <n v="124"/>
    <n v="38.75"/>
    <x v="3"/>
    <s v="rock"/>
  </r>
  <r>
    <x v="3"/>
    <x v="1"/>
    <s v="GBP"/>
    <n v="1427842740"/>
    <n v="1425428206"/>
    <b v="0"/>
    <n v="14"/>
    <b v="1"/>
    <s v="theater/plays"/>
    <n v="124"/>
    <n v="8.8571428571428577"/>
    <x v="8"/>
    <s v="plays"/>
  </r>
  <r>
    <x v="3"/>
    <x v="0"/>
    <s v="USD"/>
    <n v="1298245954"/>
    <n v="1295653954"/>
    <b v="0"/>
    <n v="134"/>
    <b v="1"/>
    <s v="music/rock"/>
    <n v="124.0061"/>
    <n v="92.541865671641801"/>
    <x v="3"/>
    <s v="rock"/>
  </r>
  <r>
    <x v="3"/>
    <x v="0"/>
    <s v="USD"/>
    <n v="1436117922"/>
    <n v="1433525922"/>
    <b v="0"/>
    <n v="63"/>
    <b v="1"/>
    <s v="music/rock"/>
    <n v="124.08571428571429"/>
    <n v="68.936507936507937"/>
    <x v="3"/>
    <s v="rock"/>
  </r>
  <r>
    <x v="3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x v="3"/>
    <x v="0"/>
    <s v="USD"/>
    <n v="1402696800"/>
    <n v="1399948353"/>
    <b v="1"/>
    <n v="61"/>
    <b v="1"/>
    <s v="theater/plays"/>
    <n v="124.2"/>
    <n v="50.901639344262293"/>
    <x v="8"/>
    <s v="plays"/>
  </r>
  <r>
    <x v="3"/>
    <x v="0"/>
    <s v="USD"/>
    <n v="1422937620"/>
    <n v="1420606303"/>
    <b v="0"/>
    <n v="27"/>
    <b v="1"/>
    <s v="theater/plays"/>
    <n v="124.33537832310839"/>
    <n v="45.037037037037038"/>
    <x v="8"/>
    <s v="plays"/>
  </r>
  <r>
    <x v="3"/>
    <x v="0"/>
    <s v="USD"/>
    <n v="1473625166"/>
    <n v="1470169166"/>
    <b v="0"/>
    <n v="78"/>
    <b v="1"/>
    <s v="theater/plays"/>
    <n v="124.4"/>
    <n v="47.846153846153847"/>
    <x v="8"/>
    <s v="plays"/>
  </r>
  <r>
    <x v="3"/>
    <x v="0"/>
    <s v="USD"/>
    <n v="1348516012"/>
    <n v="1345924012"/>
    <b v="0"/>
    <n v="37"/>
    <b v="1"/>
    <s v="music/pop"/>
    <n v="124.70000000000002"/>
    <n v="168.51351351351352"/>
    <x v="3"/>
    <s v="pop"/>
  </r>
  <r>
    <x v="3"/>
    <x v="0"/>
    <s v="USD"/>
    <n v="1445722140"/>
    <n v="1443016697"/>
    <b v="1"/>
    <n v="84"/>
    <b v="1"/>
    <s v="theater/plays"/>
    <n v="124.8"/>
    <n v="37.142857142857146"/>
    <x v="8"/>
    <s v="plays"/>
  </r>
  <r>
    <x v="3"/>
    <x v="1"/>
    <s v="GBP"/>
    <n v="1426801664"/>
    <n v="1424213264"/>
    <b v="0"/>
    <n v="45"/>
    <b v="1"/>
    <s v="theater/plays"/>
    <n v="124.8"/>
    <n v="69.333333333333329"/>
    <x v="8"/>
    <s v="plays"/>
  </r>
  <r>
    <x v="3"/>
    <x v="0"/>
    <s v="USD"/>
    <n v="1419292800"/>
    <n v="1416592916"/>
    <b v="1"/>
    <n v="241"/>
    <b v="1"/>
    <s v="photography/photobooks"/>
    <n v="124.84324324324325"/>
    <n v="95.834024896265561"/>
    <x v="7"/>
    <s v="photobooks"/>
  </r>
  <r>
    <x v="3"/>
    <x v="0"/>
    <s v="USD"/>
    <n v="1405366359"/>
    <n v="1402342359"/>
    <b v="0"/>
    <n v="7"/>
    <b v="1"/>
    <s v="publishing/nonfiction"/>
    <n v="125"/>
    <n v="53.571428571428569"/>
    <x v="2"/>
    <s v="nonfiction"/>
  </r>
  <r>
    <x v="3"/>
    <x v="0"/>
    <s v="USD"/>
    <n v="1339840740"/>
    <n v="1335397188"/>
    <b v="0"/>
    <n v="27"/>
    <b v="1"/>
    <s v="music/indie rock"/>
    <n v="125"/>
    <n v="27.777777777777779"/>
    <x v="3"/>
    <s v="indie rock"/>
  </r>
  <r>
    <x v="3"/>
    <x v="0"/>
    <s v="USD"/>
    <n v="1424715779"/>
    <n v="1423506179"/>
    <b v="0"/>
    <n v="50"/>
    <b v="1"/>
    <s v="theater/musical"/>
    <n v="125"/>
    <n v="75"/>
    <x v="8"/>
    <s v="musical"/>
  </r>
  <r>
    <x v="3"/>
    <x v="1"/>
    <s v="GBP"/>
    <n v="1484687436"/>
    <n v="1482095436"/>
    <b v="0"/>
    <n v="30"/>
    <b v="1"/>
    <s v="theater/plays"/>
    <n v="125"/>
    <n v="50"/>
    <x v="8"/>
    <s v="plays"/>
  </r>
  <r>
    <x v="3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x v="3"/>
    <x v="0"/>
    <s v="USD"/>
    <n v="1483499645"/>
    <n v="1480907645"/>
    <b v="0"/>
    <n v="52"/>
    <b v="1"/>
    <s v="theater/plays"/>
    <n v="125.06666666666666"/>
    <n v="36.07692307692308"/>
    <x v="8"/>
    <s v="plays"/>
  </r>
  <r>
    <x v="3"/>
    <x v="0"/>
    <s v="USD"/>
    <n v="1332561600"/>
    <n v="1329873755"/>
    <b v="1"/>
    <n v="426"/>
    <b v="1"/>
    <s v="technology/hardware"/>
    <n v="125.10239999999999"/>
    <n v="73.416901408450698"/>
    <x v="1"/>
    <s v="hardware"/>
  </r>
  <r>
    <x v="3"/>
    <x v="0"/>
    <s v="USD"/>
    <n v="1370390432"/>
    <n v="1368576032"/>
    <b v="0"/>
    <n v="27"/>
    <b v="1"/>
    <s v="music/rock"/>
    <n v="125.125"/>
    <n v="37.074074074074076"/>
    <x v="3"/>
    <s v="rock"/>
  </r>
  <r>
    <x v="3"/>
    <x v="0"/>
    <s v="USD"/>
    <n v="1452387096"/>
    <n v="1447203096"/>
    <b v="0"/>
    <n v="11"/>
    <b v="1"/>
    <s v="technology/makerspaces"/>
    <n v="125.125"/>
    <n v="91"/>
    <x v="1"/>
    <s v="makerspaces"/>
  </r>
  <r>
    <x v="3"/>
    <x v="0"/>
    <s v="USD"/>
    <n v="1356724263"/>
    <n v="1354909863"/>
    <b v="1"/>
    <n v="81"/>
    <b v="1"/>
    <s v="publishing/radio &amp; podcasts"/>
    <n v="125.13333333333334"/>
    <n v="23.172839506172838"/>
    <x v="2"/>
    <s v="radio &amp; podcasts"/>
  </r>
  <r>
    <x v="3"/>
    <x v="0"/>
    <s v="USD"/>
    <n v="1465652372"/>
    <n v="1463060372"/>
    <b v="1"/>
    <n v="325"/>
    <b v="1"/>
    <s v="technology/hardware"/>
    <n v="125.13700000000001"/>
    <n v="385.03692307692307"/>
    <x v="1"/>
    <s v="hardware"/>
  </r>
  <r>
    <x v="3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x v="3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x v="3"/>
    <x v="0"/>
    <s v="USD"/>
    <n v="1425275940"/>
    <n v="1422371381"/>
    <b v="0"/>
    <n v="21"/>
    <b v="1"/>
    <s v="music/rock"/>
    <n v="125.25"/>
    <n v="119.28571428571429"/>
    <x v="3"/>
    <s v="rock"/>
  </r>
  <r>
    <x v="3"/>
    <x v="0"/>
    <s v="USD"/>
    <n v="1359240856"/>
    <n v="1356648856"/>
    <b v="0"/>
    <n v="34"/>
    <b v="1"/>
    <s v="music/rock"/>
    <n v="125.25"/>
    <n v="44.205882352941174"/>
    <x v="3"/>
    <s v="rock"/>
  </r>
  <r>
    <x v="3"/>
    <x v="0"/>
    <s v="USD"/>
    <n v="1300636482"/>
    <n v="1298048082"/>
    <b v="0"/>
    <n v="90"/>
    <b v="1"/>
    <s v="music/pop"/>
    <n v="125.26086956521738"/>
    <n v="32.011111111111113"/>
    <x v="3"/>
    <s v="pop"/>
  </r>
  <r>
    <x v="3"/>
    <x v="0"/>
    <s v="USD"/>
    <n v="1362117540"/>
    <n v="1359587137"/>
    <b v="0"/>
    <n v="65"/>
    <b v="1"/>
    <s v="publishing/nonfiction"/>
    <n v="125.29999999999998"/>
    <n v="38.553846153846152"/>
    <x v="2"/>
    <s v="nonfiction"/>
  </r>
  <r>
    <x v="3"/>
    <x v="0"/>
    <s v="USD"/>
    <n v="1468270261"/>
    <n v="1463086261"/>
    <b v="0"/>
    <n v="37"/>
    <b v="1"/>
    <s v="music/rock"/>
    <n v="125.29999999999998"/>
    <n v="67.729729729729726"/>
    <x v="3"/>
    <s v="rock"/>
  </r>
  <r>
    <x v="3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x v="3"/>
    <x v="7"/>
    <s v="CAD"/>
    <n v="1392574692"/>
    <n v="1389982692"/>
    <b v="1"/>
    <n v="105"/>
    <b v="1"/>
    <s v="music/rock"/>
    <n v="125.41538461538462"/>
    <n v="77.638095238095232"/>
    <x v="3"/>
    <s v="rock"/>
  </r>
  <r>
    <x v="3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x v="3"/>
    <x v="7"/>
    <s v="CAD"/>
    <n v="1431147600"/>
    <n v="1428465420"/>
    <b v="0"/>
    <n v="57"/>
    <b v="1"/>
    <s v="publishing/nonfiction"/>
    <n v="125.52941176470588"/>
    <n v="187.19298245614036"/>
    <x v="2"/>
    <s v="nonfiction"/>
  </r>
  <r>
    <x v="3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x v="3"/>
    <x v="7"/>
    <s v="CAD"/>
    <n v="1460341800"/>
    <n v="1456902893"/>
    <b v="0"/>
    <n v="32"/>
    <b v="1"/>
    <s v="theater/plays"/>
    <n v="125.6"/>
    <n v="78.5"/>
    <x v="8"/>
    <s v="plays"/>
  </r>
  <r>
    <x v="3"/>
    <x v="0"/>
    <s v="USD"/>
    <n v="1429183656"/>
    <n v="1427369256"/>
    <b v="0"/>
    <n v="103"/>
    <b v="1"/>
    <s v="photography/photobooks"/>
    <n v="125.60416666666667"/>
    <n v="58.533980582524272"/>
    <x v="7"/>
    <s v="photobooks"/>
  </r>
  <r>
    <x v="3"/>
    <x v="0"/>
    <s v="USD"/>
    <n v="1450901872"/>
    <n v="1448309872"/>
    <b v="0"/>
    <n v="99"/>
    <b v="1"/>
    <s v="technology/wearables"/>
    <n v="125.69999999999999"/>
    <n v="190.45454545454547"/>
    <x v="1"/>
    <s v="wearables"/>
  </r>
  <r>
    <x v="3"/>
    <x v="0"/>
    <s v="USD"/>
    <n v="1338523140"/>
    <n v="1334442519"/>
    <b v="1"/>
    <n v="60"/>
    <b v="1"/>
    <s v="theater/plays"/>
    <n v="125.76666666666667"/>
    <n v="62.883333333333333"/>
    <x v="8"/>
    <s v="plays"/>
  </r>
  <r>
    <x v="3"/>
    <x v="1"/>
    <s v="GBP"/>
    <n v="1474793208"/>
    <n v="1472201208"/>
    <b v="0"/>
    <n v="49"/>
    <b v="1"/>
    <s v="theater/plays"/>
    <n v="125.89999999999999"/>
    <n v="25.693877551020407"/>
    <x v="8"/>
    <s v="plays"/>
  </r>
  <r>
    <x v="3"/>
    <x v="0"/>
    <s v="USD"/>
    <n v="1472952982"/>
    <n v="1470792982"/>
    <b v="0"/>
    <n v="36"/>
    <b v="1"/>
    <s v="theater/plays"/>
    <n v="125.93749999999999"/>
    <n v="55.972222222222221"/>
    <x v="8"/>
    <s v="plays"/>
  </r>
  <r>
    <x v="3"/>
    <x v="0"/>
    <s v="USD"/>
    <n v="1426777228"/>
    <n v="1424188828"/>
    <b v="0"/>
    <n v="372"/>
    <b v="1"/>
    <s v="food/small batch"/>
    <n v="125.94166666666666"/>
    <n v="81.252688172043008"/>
    <x v="6"/>
    <s v="small batch"/>
  </r>
  <r>
    <x v="3"/>
    <x v="0"/>
    <s v="USD"/>
    <n v="1398460127"/>
    <n v="1395868127"/>
    <b v="0"/>
    <n v="498"/>
    <b v="1"/>
    <s v="games/tabletop games"/>
    <n v="125.95294117647057"/>
    <n v="21.497991967871485"/>
    <x v="5"/>
    <s v="tabletop games"/>
  </r>
  <r>
    <x v="3"/>
    <x v="1"/>
    <s v="GBP"/>
    <n v="1403370772"/>
    <n v="1400778772"/>
    <b v="0"/>
    <n v="264"/>
    <b v="1"/>
    <s v="publishing/nonfiction"/>
    <n v="125.98333333333333"/>
    <n v="28.632575757575758"/>
    <x v="2"/>
    <s v="nonfiction"/>
  </r>
  <r>
    <x v="3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x v="3"/>
    <x v="0"/>
    <s v="USD"/>
    <n v="1327212000"/>
    <n v="1322852747"/>
    <b v="0"/>
    <n v="71"/>
    <b v="1"/>
    <s v="publishing/nonfiction"/>
    <n v="126"/>
    <n v="88.732394366197184"/>
    <x v="2"/>
    <s v="nonfiction"/>
  </r>
  <r>
    <x v="3"/>
    <x v="0"/>
    <s v="USD"/>
    <n v="1435611438"/>
    <n v="1433019438"/>
    <b v="0"/>
    <n v="93"/>
    <b v="1"/>
    <s v="theater/plays"/>
    <n v="126"/>
    <n v="67.741935483870961"/>
    <x v="8"/>
    <s v="plays"/>
  </r>
  <r>
    <x v="3"/>
    <x v="0"/>
    <s v="USD"/>
    <n v="1411084800"/>
    <n v="1410304179"/>
    <b v="0"/>
    <n v="17"/>
    <b v="1"/>
    <s v="theater/plays"/>
    <n v="126"/>
    <n v="74.117647058823536"/>
    <x v="8"/>
    <s v="plays"/>
  </r>
  <r>
    <x v="3"/>
    <x v="0"/>
    <s v="USD"/>
    <n v="1430579509"/>
    <n v="1427987509"/>
    <b v="0"/>
    <n v="71"/>
    <b v="1"/>
    <s v="music/rock"/>
    <n v="126.02"/>
    <n v="88.74647887323944"/>
    <x v="3"/>
    <s v="rock"/>
  </r>
  <r>
    <x v="3"/>
    <x v="0"/>
    <s v="USD"/>
    <n v="1400137131"/>
    <n v="1397545131"/>
    <b v="1"/>
    <n v="4883"/>
    <b v="1"/>
    <s v="technology/hardware"/>
    <n v="126.11835600000001"/>
    <n v="64.570118779438872"/>
    <x v="1"/>
    <s v="hardware"/>
  </r>
  <r>
    <x v="3"/>
    <x v="0"/>
    <s v="USD"/>
    <n v="1345148566"/>
    <n v="1342556566"/>
    <b v="0"/>
    <n v="60"/>
    <b v="1"/>
    <s v="music/classical music"/>
    <n v="126.125"/>
    <n v="84.083333333333329"/>
    <x v="3"/>
    <s v="classical music"/>
  </r>
  <r>
    <x v="3"/>
    <x v="0"/>
    <s v="USD"/>
    <n v="1412640373"/>
    <n v="1410048373"/>
    <b v="0"/>
    <n v="184"/>
    <b v="1"/>
    <s v="music/rock"/>
    <n v="126.14444444444443"/>
    <n v="61.701086956521742"/>
    <x v="3"/>
    <s v="rock"/>
  </r>
  <r>
    <x v="3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x v="3"/>
    <x v="0"/>
    <s v="USD"/>
    <n v="1268690100"/>
    <n v="1265493806"/>
    <b v="1"/>
    <n v="79"/>
    <b v="1"/>
    <s v="technology/hardware"/>
    <n v="126.16666666666667"/>
    <n v="47.911392405063289"/>
    <x v="1"/>
    <s v="hardware"/>
  </r>
  <r>
    <x v="3"/>
    <x v="1"/>
    <s v="GBP"/>
    <n v="1463743860"/>
    <n v="1461151860"/>
    <b v="0"/>
    <n v="36"/>
    <b v="1"/>
    <s v="theater/plays"/>
    <n v="126.2"/>
    <n v="17.527777777777779"/>
    <x v="8"/>
    <s v="plays"/>
  </r>
  <r>
    <x v="3"/>
    <x v="0"/>
    <s v="USD"/>
    <n v="1447269367"/>
    <n v="1444673767"/>
    <b v="0"/>
    <n v="8"/>
    <b v="1"/>
    <s v="theater/plays"/>
    <n v="126.2"/>
    <n v="78.875"/>
    <x v="8"/>
    <s v="plays"/>
  </r>
  <r>
    <x v="3"/>
    <x v="0"/>
    <s v="USD"/>
    <n v="1407524751"/>
    <n v="1404932751"/>
    <b v="1"/>
    <n v="94"/>
    <b v="1"/>
    <s v="theater/plays"/>
    <n v="126.25"/>
    <n v="53.723404255319146"/>
    <x v="8"/>
    <s v="plays"/>
  </r>
  <r>
    <x v="3"/>
    <x v="1"/>
    <s v="GBP"/>
    <n v="1462879020"/>
    <n v="1461941527"/>
    <b v="0"/>
    <n v="15"/>
    <b v="1"/>
    <s v="theater/plays"/>
    <n v="126.28571428571429"/>
    <n v="147.33333333333334"/>
    <x v="8"/>
    <s v="plays"/>
  </r>
  <r>
    <x v="3"/>
    <x v="0"/>
    <s v="USD"/>
    <n v="1417049663"/>
    <n v="1413158063"/>
    <b v="0"/>
    <n v="147"/>
    <b v="1"/>
    <s v="music/rock"/>
    <n v="126.48920000000001"/>
    <n v="64.535306122448986"/>
    <x v="3"/>
    <s v="rock"/>
  </r>
  <r>
    <x v="3"/>
    <x v="1"/>
    <s v="GBP"/>
    <n v="1467054000"/>
    <n v="1463144254"/>
    <b v="0"/>
    <n v="28"/>
    <b v="1"/>
    <s v="theater/plays"/>
    <n v="126.6"/>
    <n v="22.607142857142858"/>
    <x v="8"/>
    <s v="plays"/>
  </r>
  <r>
    <x v="3"/>
    <x v="0"/>
    <s v="USD"/>
    <n v="1376654340"/>
    <n v="1373568644"/>
    <b v="0"/>
    <n v="329"/>
    <b v="1"/>
    <s v="theater/spaces"/>
    <n v="126.732"/>
    <n v="96.300911854103347"/>
    <x v="8"/>
    <s v="spaces"/>
  </r>
  <r>
    <x v="3"/>
    <x v="0"/>
    <s v="USD"/>
    <n v="1413304708"/>
    <n v="1410280708"/>
    <b v="0"/>
    <n v="27"/>
    <b v="1"/>
    <s v="technology/wearables"/>
    <n v="126.82285714285715"/>
    <n v="1644"/>
    <x v="1"/>
    <s v="wearables"/>
  </r>
  <r>
    <x v="3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x v="3"/>
    <x v="0"/>
    <s v="USD"/>
    <n v="1394521140"/>
    <n v="1392169298"/>
    <b v="0"/>
    <n v="82"/>
    <b v="1"/>
    <s v="music/pop"/>
    <n v="126.85294117647059"/>
    <n v="52.597560975609753"/>
    <x v="3"/>
    <s v="pop"/>
  </r>
  <r>
    <x v="3"/>
    <x v="1"/>
    <s v="GBP"/>
    <n v="1432499376"/>
    <n v="1429648176"/>
    <b v="0"/>
    <n v="10"/>
    <b v="1"/>
    <s v="technology/hardware"/>
    <n v="126.86868686868686"/>
    <n v="62.8"/>
    <x v="1"/>
    <s v="hardware"/>
  </r>
  <r>
    <x v="3"/>
    <x v="1"/>
    <s v="GBP"/>
    <n v="1410862734"/>
    <n v="1407838734"/>
    <b v="1"/>
    <n v="205"/>
    <b v="1"/>
    <s v="technology/hardware"/>
    <n v="126.8842105263158"/>
    <n v="117.6"/>
    <x v="1"/>
    <s v="hardware"/>
  </r>
  <r>
    <x v="3"/>
    <x v="0"/>
    <s v="USD"/>
    <n v="1378785540"/>
    <n v="1376066243"/>
    <b v="0"/>
    <n v="90"/>
    <b v="1"/>
    <s v="music/rock"/>
    <n v="126.92857142857143"/>
    <n v="59.233333333333334"/>
    <x v="3"/>
    <s v="rock"/>
  </r>
  <r>
    <x v="3"/>
    <x v="1"/>
    <s v="GBP"/>
    <n v="1398451093"/>
    <n v="1395859093"/>
    <b v="0"/>
    <n v="41"/>
    <b v="1"/>
    <s v="film &amp; video/shorts"/>
    <n v="127"/>
    <n v="40.268292682926827"/>
    <x v="0"/>
    <s v="shorts"/>
  </r>
  <r>
    <x v="3"/>
    <x v="0"/>
    <s v="USD"/>
    <n v="1373203482"/>
    <n v="1368019482"/>
    <b v="0"/>
    <n v="26"/>
    <b v="1"/>
    <s v="music/indie rock"/>
    <n v="127"/>
    <n v="48.846153846153847"/>
    <x v="3"/>
    <s v="indie rock"/>
  </r>
  <r>
    <x v="3"/>
    <x v="1"/>
    <s v="GBP"/>
    <n v="1455831000"/>
    <n v="1454366467"/>
    <b v="0"/>
    <n v="15"/>
    <b v="1"/>
    <s v="theater/plays"/>
    <n v="127"/>
    <n v="25.4"/>
    <x v="8"/>
    <s v="plays"/>
  </r>
  <r>
    <x v="3"/>
    <x v="0"/>
    <s v="USD"/>
    <n v="1461108450"/>
    <n v="1455928050"/>
    <b v="0"/>
    <n v="61"/>
    <b v="1"/>
    <s v="theater/plays"/>
    <n v="127.14285714285714"/>
    <n v="72.950819672131146"/>
    <x v="8"/>
    <s v="plays"/>
  </r>
  <r>
    <x v="3"/>
    <x v="0"/>
    <s v="USD"/>
    <n v="1404698400"/>
    <n v="1402331262"/>
    <b v="1"/>
    <n v="63"/>
    <b v="1"/>
    <s v="theater/plays"/>
    <n v="127.15"/>
    <n v="80.730158730158735"/>
    <x v="8"/>
    <s v="plays"/>
  </r>
  <r>
    <x v="3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x v="3"/>
    <x v="0"/>
    <s v="USD"/>
    <n v="1315171845"/>
    <n v="1309987845"/>
    <b v="0"/>
    <n v="17"/>
    <b v="1"/>
    <s v="film &amp; video/shorts"/>
    <n v="127.2"/>
    <n v="37.411764705882355"/>
    <x v="0"/>
    <s v="shorts"/>
  </r>
  <r>
    <x v="3"/>
    <x v="0"/>
    <s v="USD"/>
    <n v="1441933459"/>
    <n v="1439341459"/>
    <b v="0"/>
    <n v="25"/>
    <b v="1"/>
    <s v="theater/spaces"/>
    <n v="127.2"/>
    <n v="50.88"/>
    <x v="8"/>
    <s v="spaces"/>
  </r>
  <r>
    <x v="3"/>
    <x v="0"/>
    <s v="USD"/>
    <n v="1423630740"/>
    <n v="1418673307"/>
    <b v="0"/>
    <n v="35"/>
    <b v="1"/>
    <s v="theater/plays"/>
    <n v="127.25"/>
    <n v="72.714285714285708"/>
    <x v="8"/>
    <s v="plays"/>
  </r>
  <r>
    <x v="3"/>
    <x v="0"/>
    <s v="USD"/>
    <n v="1306865040"/>
    <n v="1305568201"/>
    <b v="0"/>
    <n v="28"/>
    <b v="1"/>
    <s v="music/rock"/>
    <n v="127.3"/>
    <n v="45.464285714285715"/>
    <x v="3"/>
    <s v="rock"/>
  </r>
  <r>
    <x v="3"/>
    <x v="0"/>
    <s v="USD"/>
    <n v="1411150092"/>
    <n v="1408558092"/>
    <b v="1"/>
    <n v="183"/>
    <b v="1"/>
    <s v="theater/plays"/>
    <n v="127.30419999999999"/>
    <n v="69.56513661202186"/>
    <x v="8"/>
    <s v="plays"/>
  </r>
  <r>
    <x v="3"/>
    <x v="5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x v="3"/>
    <x v="0"/>
    <s v="USD"/>
    <n v="1358117313"/>
    <n v="1355525313"/>
    <b v="0"/>
    <n v="79"/>
    <b v="1"/>
    <s v="music/indie rock"/>
    <n v="127.49999999999999"/>
    <n v="129.1139240506329"/>
    <x v="3"/>
    <s v="indie rock"/>
  </r>
  <r>
    <x v="3"/>
    <x v="0"/>
    <s v="USD"/>
    <n v="1460574924"/>
    <n v="1457982924"/>
    <b v="0"/>
    <n v="27"/>
    <b v="1"/>
    <s v="theater/plays"/>
    <n v="127.49999999999999"/>
    <n v="47.222222222222221"/>
    <x v="8"/>
    <s v="plays"/>
  </r>
  <r>
    <x v="3"/>
    <x v="0"/>
    <s v="USD"/>
    <n v="1432654347"/>
    <n v="1430494347"/>
    <b v="0"/>
    <n v="62"/>
    <b v="1"/>
    <s v="theater/plays"/>
    <n v="127.49999999999999"/>
    <n v="82.258064516129039"/>
    <x v="8"/>
    <s v="plays"/>
  </r>
  <r>
    <x v="3"/>
    <x v="0"/>
    <s v="USD"/>
    <n v="1339022575"/>
    <n v="1336430575"/>
    <b v="0"/>
    <n v="42"/>
    <b v="1"/>
    <s v="music/indie rock"/>
    <n v="127.53666666666665"/>
    <n v="45.548809523809524"/>
    <x v="3"/>
    <s v="indie rock"/>
  </r>
  <r>
    <x v="3"/>
    <x v="0"/>
    <s v="USD"/>
    <n v="1481737761"/>
    <n v="1479577761"/>
    <b v="0"/>
    <n v="96"/>
    <b v="1"/>
    <s v="theater/plays"/>
    <n v="127.57571428571428"/>
    <n v="37.209583333333335"/>
    <x v="8"/>
    <s v="plays"/>
  </r>
  <r>
    <x v="3"/>
    <x v="1"/>
    <s v="GBP"/>
    <n v="1431608122"/>
    <n v="1429016122"/>
    <b v="0"/>
    <n v="100"/>
    <b v="1"/>
    <s v="technology/space exploration"/>
    <n v="127.74000000000001"/>
    <n v="63.87"/>
    <x v="1"/>
    <s v="space exploration"/>
  </r>
  <r>
    <x v="3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x v="3"/>
    <x v="1"/>
    <s v="GBP"/>
    <n v="1435185252"/>
    <n v="1432593252"/>
    <b v="0"/>
    <n v="66"/>
    <b v="1"/>
    <s v="theater/plays"/>
    <n v="127.75000000000001"/>
    <n v="38.712121212121211"/>
    <x v="8"/>
    <s v="plays"/>
  </r>
  <r>
    <x v="2"/>
    <x v="1"/>
    <s v="GBP"/>
    <n v="1491001140"/>
    <n v="1487847954"/>
    <b v="0"/>
    <n v="22"/>
    <b v="0"/>
    <s v="theater/plays"/>
    <n v="127.8"/>
    <n v="29.045454545454547"/>
    <x v="8"/>
    <s v="plays"/>
  </r>
  <r>
    <x v="3"/>
    <x v="1"/>
    <s v="GBP"/>
    <n v="1473247240"/>
    <n v="1470655240"/>
    <b v="1"/>
    <n v="50"/>
    <b v="1"/>
    <s v="theater/plays"/>
    <n v="127.82222222222221"/>
    <n v="57.52"/>
    <x v="8"/>
    <s v="plays"/>
  </r>
  <r>
    <x v="3"/>
    <x v="1"/>
    <s v="GBP"/>
    <n v="1403382680"/>
    <n v="1400790680"/>
    <b v="0"/>
    <n v="56"/>
    <b v="1"/>
    <s v="theater/plays"/>
    <n v="127.86666666666666"/>
    <n v="34.25"/>
    <x v="8"/>
    <s v="plays"/>
  </r>
  <r>
    <x v="3"/>
    <x v="0"/>
    <s v="USD"/>
    <n v="1437004800"/>
    <n v="1433295276"/>
    <b v="0"/>
    <n v="141"/>
    <b v="1"/>
    <s v="theater/plays"/>
    <n v="127.95"/>
    <n v="90.744680851063833"/>
    <x v="8"/>
    <s v="plays"/>
  </r>
  <r>
    <x v="3"/>
    <x v="0"/>
    <s v="USD"/>
    <n v="1425272340"/>
    <n v="1421426929"/>
    <b v="0"/>
    <n v="274"/>
    <b v="1"/>
    <s v="theater/plays"/>
    <n v="127.96000000000001"/>
    <n v="186.80291970802921"/>
    <x v="8"/>
    <s v="plays"/>
  </r>
  <r>
    <x v="3"/>
    <x v="0"/>
    <s v="USD"/>
    <n v="1423922991"/>
    <n v="1421330991"/>
    <b v="0"/>
    <n v="26"/>
    <b v="1"/>
    <s v="publishing/nonfiction"/>
    <n v="128"/>
    <n v="492.30769230769232"/>
    <x v="2"/>
    <s v="nonfiction"/>
  </r>
  <r>
    <x v="3"/>
    <x v="0"/>
    <s v="USD"/>
    <n v="1327535392"/>
    <n v="1324079392"/>
    <b v="0"/>
    <n v="17"/>
    <b v="1"/>
    <s v="music/indie rock"/>
    <n v="128"/>
    <n v="37.647058823529413"/>
    <x v="3"/>
    <s v="indie rock"/>
  </r>
  <r>
    <x v="3"/>
    <x v="0"/>
    <s v="USD"/>
    <n v="1413176340"/>
    <n v="1412091423"/>
    <b v="0"/>
    <n v="34"/>
    <b v="1"/>
    <s v="theater/musical"/>
    <n v="128"/>
    <n v="37.647058823529413"/>
    <x v="8"/>
    <s v="musical"/>
  </r>
  <r>
    <x v="3"/>
    <x v="1"/>
    <s v="GBP"/>
    <n v="1444149047"/>
    <n v="1441557047"/>
    <b v="0"/>
    <n v="37"/>
    <b v="1"/>
    <s v="theater/spaces"/>
    <n v="128"/>
    <n v="51.891891891891895"/>
    <x v="8"/>
    <s v="spaces"/>
  </r>
  <r>
    <x v="3"/>
    <x v="0"/>
    <s v="USD"/>
    <n v="1472074928"/>
    <n v="1470692528"/>
    <b v="1"/>
    <n v="42"/>
    <b v="1"/>
    <s v="theater/plays"/>
    <n v="128"/>
    <n v="60.952380952380949"/>
    <x v="8"/>
    <s v="plays"/>
  </r>
  <r>
    <x v="3"/>
    <x v="0"/>
    <s v="USD"/>
    <n v="1467301334"/>
    <n v="1464709334"/>
    <b v="0"/>
    <n v="26"/>
    <b v="1"/>
    <s v="theater/plays"/>
    <n v="128"/>
    <n v="49.230769230769234"/>
    <x v="8"/>
    <s v="plays"/>
  </r>
  <r>
    <x v="3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x v="3"/>
    <x v="0"/>
    <s v="USD"/>
    <n v="1385870520"/>
    <n v="1382742014"/>
    <b v="0"/>
    <n v="426"/>
    <b v="1"/>
    <s v="games/tabletop games"/>
    <n v="128.02668"/>
    <n v="75.133028169014082"/>
    <x v="5"/>
    <s v="tabletop games"/>
  </r>
  <r>
    <x v="3"/>
    <x v="0"/>
    <s v="USD"/>
    <n v="1433995140"/>
    <n v="1432129577"/>
    <b v="1"/>
    <n v="176"/>
    <b v="1"/>
    <s v="theater/plays"/>
    <n v="128.06"/>
    <n v="72.76136363636364"/>
    <x v="8"/>
    <s v="plays"/>
  </r>
  <r>
    <x v="3"/>
    <x v="0"/>
    <s v="USD"/>
    <n v="1425675892"/>
    <n v="1423083892"/>
    <b v="0"/>
    <n v="59"/>
    <b v="1"/>
    <s v="music/pop"/>
    <n v="128.09523809523807"/>
    <n v="45.593220338983052"/>
    <x v="3"/>
    <s v="pop"/>
  </r>
  <r>
    <x v="3"/>
    <x v="0"/>
    <s v="USD"/>
    <n v="1481615940"/>
    <n v="1479436646"/>
    <b v="0"/>
    <n v="30"/>
    <b v="1"/>
    <s v="music/electronic music"/>
    <n v="128.19999999999999"/>
    <n v="21.366666666666667"/>
    <x v="3"/>
    <s v="electronic music"/>
  </r>
  <r>
    <x v="3"/>
    <x v="7"/>
    <s v="CAD"/>
    <n v="1434670397"/>
    <n v="1429486397"/>
    <b v="0"/>
    <n v="7"/>
    <b v="1"/>
    <s v="film &amp; video/documentary"/>
    <n v="128.29999999999998"/>
    <n v="183.28571428571428"/>
    <x v="0"/>
    <s v="documentary"/>
  </r>
  <r>
    <x v="3"/>
    <x v="1"/>
    <s v="GBP"/>
    <n v="1471130956"/>
    <n v="1465946956"/>
    <b v="0"/>
    <n v="14"/>
    <b v="1"/>
    <s v="theater/plays"/>
    <n v="128.33333333333334"/>
    <n v="27.5"/>
    <x v="8"/>
    <s v="plays"/>
  </r>
  <r>
    <x v="3"/>
    <x v="0"/>
    <s v="USD"/>
    <n v="1451776791"/>
    <n v="1449098391"/>
    <b v="0"/>
    <n v="263"/>
    <b v="1"/>
    <s v="technology/hardware"/>
    <n v="128.40666000000002"/>
    <n v="244.11912547528519"/>
    <x v="1"/>
    <s v="hardware"/>
  </r>
  <r>
    <x v="3"/>
    <x v="1"/>
    <s v="GBP"/>
    <n v="1471428340"/>
    <n v="1469009140"/>
    <b v="0"/>
    <n v="83"/>
    <b v="1"/>
    <s v="theater/plays"/>
    <n v="128.44999999999999"/>
    <n v="30.951807228915662"/>
    <x v="8"/>
    <s v="plays"/>
  </r>
  <r>
    <x v="3"/>
    <x v="0"/>
    <s v="USD"/>
    <n v="1367208140"/>
    <n v="1363320140"/>
    <b v="0"/>
    <n v="259"/>
    <b v="1"/>
    <s v="music/indie rock"/>
    <n v="128.69999999999999"/>
    <n v="99.382239382239376"/>
    <x v="3"/>
    <s v="indie rock"/>
  </r>
  <r>
    <x v="3"/>
    <x v="0"/>
    <s v="USD"/>
    <n v="1410550484"/>
    <n v="1408995284"/>
    <b v="0"/>
    <n v="16"/>
    <b v="1"/>
    <s v="theater/plays"/>
    <n v="128.75"/>
    <n v="64.375"/>
    <x v="8"/>
    <s v="plays"/>
  </r>
  <r>
    <x v="3"/>
    <x v="0"/>
    <s v="USD"/>
    <n v="1458057600"/>
    <n v="1455938520"/>
    <b v="0"/>
    <n v="24"/>
    <b v="1"/>
    <s v="theater/musical"/>
    <n v="128.91666666666666"/>
    <n v="64.458333333333329"/>
    <x v="8"/>
    <s v="musical"/>
  </r>
  <r>
    <x v="3"/>
    <x v="16"/>
    <s v="EUR"/>
    <n v="1443014756"/>
    <n v="1439126756"/>
    <b v="1"/>
    <n v="97"/>
    <b v="1"/>
    <s v="theater/spaces"/>
    <n v="128.92500000000001"/>
    <n v="53.164948453608247"/>
    <x v="8"/>
    <s v="spaces"/>
  </r>
  <r>
    <x v="3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x v="3"/>
    <x v="0"/>
    <s v="USD"/>
    <n v="1411679804"/>
    <n v="1409087804"/>
    <b v="0"/>
    <n v="3"/>
    <b v="1"/>
    <s v="theater/musical"/>
    <n v="129"/>
    <n v="43"/>
    <x v="8"/>
    <s v="musical"/>
  </r>
  <r>
    <x v="3"/>
    <x v="0"/>
    <s v="USD"/>
    <n v="1448586000"/>
    <n v="1447195695"/>
    <b v="0"/>
    <n v="83"/>
    <b v="1"/>
    <s v="photography/photobooks"/>
    <n v="129.04"/>
    <n v="38.867469879518069"/>
    <x v="7"/>
    <s v="photobooks"/>
  </r>
  <r>
    <x v="3"/>
    <x v="1"/>
    <s v="GBP"/>
    <n v="1448922600"/>
    <n v="1446352529"/>
    <b v="0"/>
    <n v="14"/>
    <b v="1"/>
    <s v="theater/plays"/>
    <n v="129.12912912912913"/>
    <n v="30.714285714285715"/>
    <x v="8"/>
    <s v="plays"/>
  </r>
  <r>
    <x v="3"/>
    <x v="0"/>
    <s v="USD"/>
    <n v="1413784740"/>
    <n v="1412954547"/>
    <b v="0"/>
    <n v="16"/>
    <b v="1"/>
    <s v="theater/plays"/>
    <n v="129.46666666666667"/>
    <n v="60.6875"/>
    <x v="8"/>
    <s v="plays"/>
  </r>
  <r>
    <x v="3"/>
    <x v="0"/>
    <s v="USD"/>
    <n v="1369958400"/>
    <n v="1367286434"/>
    <b v="0"/>
    <n v="37"/>
    <b v="1"/>
    <s v="music/indie rock"/>
    <n v="129.5"/>
    <n v="28"/>
    <x v="3"/>
    <s v="indie rock"/>
  </r>
  <r>
    <x v="3"/>
    <x v="1"/>
    <s v="GBP"/>
    <n v="1460753307"/>
    <n v="1458161307"/>
    <b v="0"/>
    <n v="28"/>
    <b v="1"/>
    <s v="theater/musical"/>
    <n v="129.63636363636363"/>
    <n v="25.464285714285715"/>
    <x v="8"/>
    <s v="musical"/>
  </r>
  <r>
    <x v="3"/>
    <x v="7"/>
    <s v="CAD"/>
    <n v="1441234143"/>
    <n v="1438642143"/>
    <b v="0"/>
    <n v="181"/>
    <b v="1"/>
    <s v="photography/photobooks"/>
    <n v="129.94800000000001"/>
    <n v="358.97237569060775"/>
    <x v="7"/>
    <s v="photobooks"/>
  </r>
  <r>
    <x v="3"/>
    <x v="1"/>
    <s v="GBP"/>
    <n v="1425136462"/>
    <n v="1421680462"/>
    <b v="0"/>
    <n v="33"/>
    <b v="1"/>
    <s v="theater/plays"/>
    <n v="130"/>
    <n v="23.636363636363637"/>
    <x v="8"/>
    <s v="plays"/>
  </r>
  <r>
    <x v="3"/>
    <x v="1"/>
    <s v="GBP"/>
    <n v="1414927775"/>
    <n v="1412332175"/>
    <b v="1"/>
    <n v="51"/>
    <b v="1"/>
    <s v="theater/plays"/>
    <n v="130"/>
    <n v="38.235294117647058"/>
    <x v="8"/>
    <s v="plays"/>
  </r>
  <r>
    <x v="3"/>
    <x v="0"/>
    <s v="USD"/>
    <n v="1429317420"/>
    <n v="1424226768"/>
    <b v="0"/>
    <n v="13"/>
    <b v="1"/>
    <s v="theater/plays"/>
    <n v="130"/>
    <n v="50"/>
    <x v="8"/>
    <s v="plays"/>
  </r>
  <r>
    <x v="3"/>
    <x v="0"/>
    <s v="USD"/>
    <n v="1425099540"/>
    <n v="1424280938"/>
    <b v="0"/>
    <n v="14"/>
    <b v="1"/>
    <s v="theater/plays"/>
    <n v="130"/>
    <n v="46.428571428571431"/>
    <x v="8"/>
    <s v="plays"/>
  </r>
  <r>
    <x v="3"/>
    <x v="1"/>
    <s v="GBP"/>
    <n v="1478046661"/>
    <n v="1476837061"/>
    <b v="0"/>
    <n v="12"/>
    <b v="1"/>
    <s v="theater/plays"/>
    <n v="130"/>
    <n v="16.25"/>
    <x v="8"/>
    <s v="plays"/>
  </r>
  <r>
    <x v="3"/>
    <x v="0"/>
    <s v="USD"/>
    <n v="1430029680"/>
    <n v="1427741583"/>
    <b v="0"/>
    <n v="27"/>
    <b v="1"/>
    <s v="theater/plays"/>
    <n v="130"/>
    <n v="28.888888888888889"/>
    <x v="8"/>
    <s v="plays"/>
  </r>
  <r>
    <x v="3"/>
    <x v="0"/>
    <s v="USD"/>
    <n v="1476390164"/>
    <n v="1473970964"/>
    <b v="0"/>
    <n v="4"/>
    <b v="1"/>
    <s v="theater/plays"/>
    <n v="130"/>
    <n v="3.25"/>
    <x v="8"/>
    <s v="plays"/>
  </r>
  <r>
    <x v="3"/>
    <x v="0"/>
    <s v="USD"/>
    <n v="1470369540"/>
    <n v="1467604804"/>
    <b v="0"/>
    <n v="166"/>
    <b v="1"/>
    <s v="music/electronic music"/>
    <n v="130.0018"/>
    <n v="39.157168674698795"/>
    <x v="3"/>
    <s v="electronic music"/>
  </r>
  <r>
    <x v="3"/>
    <x v="1"/>
    <s v="GBP"/>
    <n v="1465672979"/>
    <n v="1463080979"/>
    <b v="0"/>
    <n v="64"/>
    <b v="1"/>
    <s v="publishing/nonfiction"/>
    <n v="130.25"/>
    <n v="24.421875"/>
    <x v="2"/>
    <s v="nonfiction"/>
  </r>
  <r>
    <x v="3"/>
    <x v="1"/>
    <s v="GBP"/>
    <n v="1469962800"/>
    <n v="1468578920"/>
    <b v="0"/>
    <n v="108"/>
    <b v="1"/>
    <s v="theater/plays"/>
    <n v="130.26085714285716"/>
    <n v="42.214166666666671"/>
    <x v="8"/>
    <s v="plays"/>
  </r>
  <r>
    <x v="3"/>
    <x v="1"/>
    <s v="GBP"/>
    <n v="1471185057"/>
    <n v="1468593057"/>
    <b v="0"/>
    <n v="64"/>
    <b v="1"/>
    <s v="theater/plays"/>
    <n v="130.26666666666665"/>
    <n v="61.0625"/>
    <x v="8"/>
    <s v="plays"/>
  </r>
  <r>
    <x v="3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x v="3"/>
    <x v="0"/>
    <s v="USD"/>
    <n v="1388017937"/>
    <n v="1385425937"/>
    <b v="0"/>
    <n v="242"/>
    <b v="1"/>
    <s v="technology/hardware"/>
    <n v="130.36250000000001"/>
    <n v="43.095041322314053"/>
    <x v="1"/>
    <s v="hardware"/>
  </r>
  <r>
    <x v="3"/>
    <x v="7"/>
    <s v="CAD"/>
    <n v="1484110800"/>
    <n v="1482281094"/>
    <b v="0"/>
    <n v="18"/>
    <b v="1"/>
    <s v="theater/plays"/>
    <n v="130.41666666666666"/>
    <n v="86.944444444444443"/>
    <x v="8"/>
    <s v="plays"/>
  </r>
  <r>
    <x v="3"/>
    <x v="9"/>
    <s v="EUR"/>
    <n v="1469994300"/>
    <n v="1464815253"/>
    <b v="0"/>
    <n v="70"/>
    <b v="1"/>
    <s v="music/metal"/>
    <n v="130.44999999999999"/>
    <n v="37.271428571428572"/>
    <x v="3"/>
    <s v="metal"/>
  </r>
  <r>
    <x v="3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x v="3"/>
    <x v="0"/>
    <s v="USD"/>
    <n v="1420048208"/>
    <n v="1417456208"/>
    <b v="0"/>
    <n v="12"/>
    <b v="1"/>
    <s v="theater/plays"/>
    <n v="130.55555555555557"/>
    <n v="97.916666666666671"/>
    <x v="8"/>
    <s v="plays"/>
  </r>
  <r>
    <x v="3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x v="3"/>
    <x v="0"/>
    <s v="USD"/>
    <n v="1348028861"/>
    <n v="1342844861"/>
    <b v="0"/>
    <n v="120"/>
    <b v="1"/>
    <s v="publishing/nonfiction"/>
    <n v="130.65"/>
    <n v="43.55"/>
    <x v="2"/>
    <s v="nonfiction"/>
  </r>
  <r>
    <x v="3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x v="3"/>
    <x v="0"/>
    <s v="USD"/>
    <n v="1405400400"/>
    <n v="1402934629"/>
    <b v="0"/>
    <n v="21"/>
    <b v="1"/>
    <s v="theater/musical"/>
    <n v="130.83333333333334"/>
    <n v="112.14285714285714"/>
    <x v="8"/>
    <s v="musical"/>
  </r>
  <r>
    <x v="3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x v="3"/>
    <x v="0"/>
    <s v="USD"/>
    <n v="1372651140"/>
    <n v="1369770292"/>
    <b v="0"/>
    <n v="75"/>
    <b v="1"/>
    <s v="music/rock"/>
    <n v="131.0181818181818"/>
    <n v="96.08"/>
    <x v="3"/>
    <s v="rock"/>
  </r>
  <r>
    <x v="3"/>
    <x v="0"/>
    <s v="USD"/>
    <n v="1412136000"/>
    <n v="1410278284"/>
    <b v="1"/>
    <n v="57"/>
    <b v="1"/>
    <s v="theater/plays"/>
    <n v="131.16666666666669"/>
    <n v="41.421052631578945"/>
    <x v="8"/>
    <s v="plays"/>
  </r>
  <r>
    <x v="3"/>
    <x v="10"/>
    <s v="EUR"/>
    <n v="1483120216"/>
    <n v="1479232216"/>
    <b v="0"/>
    <n v="74"/>
    <b v="1"/>
    <s v="technology/space exploration"/>
    <n v="131.184"/>
    <n v="26.591351351351353"/>
    <x v="1"/>
    <s v="space exploration"/>
  </r>
  <r>
    <x v="3"/>
    <x v="0"/>
    <s v="USD"/>
    <n v="1462334340"/>
    <n v="1459711917"/>
    <b v="1"/>
    <n v="26"/>
    <b v="1"/>
    <s v="theater/plays"/>
    <n v="131.20000000000002"/>
    <n v="50.46153846153846"/>
    <x v="8"/>
    <s v="plays"/>
  </r>
  <r>
    <x v="3"/>
    <x v="5"/>
    <s v="EUR"/>
    <n v="1482085857"/>
    <n v="1479493857"/>
    <b v="0"/>
    <n v="48"/>
    <b v="1"/>
    <s v="technology/hardware"/>
    <n v="131.20499999999998"/>
    <n v="546.6875"/>
    <x v="1"/>
    <s v="hardware"/>
  </r>
  <r>
    <x v="3"/>
    <x v="0"/>
    <s v="USD"/>
    <n v="1434142800"/>
    <n v="1431435122"/>
    <b v="1"/>
    <n v="163"/>
    <b v="1"/>
    <s v="theater/plays"/>
    <n v="131.28333333333333"/>
    <n v="48.325153374233132"/>
    <x v="8"/>
    <s v="plays"/>
  </r>
  <r>
    <x v="3"/>
    <x v="0"/>
    <s v="USD"/>
    <n v="1373738400"/>
    <n v="1370568560"/>
    <b v="1"/>
    <n v="143"/>
    <b v="1"/>
    <s v="theater/spaces"/>
    <n v="131.38181818181818"/>
    <n v="50.531468531468533"/>
    <x v="8"/>
    <s v="spaces"/>
  </r>
  <r>
    <x v="3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x v="3"/>
    <x v="0"/>
    <s v="USD"/>
    <n v="1426866851"/>
    <n v="1424278451"/>
    <b v="0"/>
    <n v="320"/>
    <b v="1"/>
    <s v="theater/spaces"/>
    <n v="131.44"/>
    <n v="164.3"/>
    <x v="8"/>
    <s v="spaces"/>
  </r>
  <r>
    <x v="3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x v="3"/>
    <x v="0"/>
    <s v="USD"/>
    <n v="1399668319"/>
    <n v="1397076319"/>
    <b v="1"/>
    <n v="848"/>
    <b v="1"/>
    <s v="technology/hardware"/>
    <n v="131.66833333333335"/>
    <n v="46.580778301886795"/>
    <x v="1"/>
    <s v="hardware"/>
  </r>
  <r>
    <x v="3"/>
    <x v="0"/>
    <s v="USD"/>
    <n v="1433880605"/>
    <n v="1428696605"/>
    <b v="0"/>
    <n v="25"/>
    <b v="1"/>
    <s v="photography/photobooks"/>
    <n v="131.80000000000001"/>
    <n v="105.44"/>
    <x v="7"/>
    <s v="photobooks"/>
  </r>
  <r>
    <x v="3"/>
    <x v="0"/>
    <s v="USD"/>
    <n v="1316716129"/>
    <n v="1314124129"/>
    <b v="0"/>
    <n v="56"/>
    <b v="1"/>
    <s v="music/rock"/>
    <n v="131.83333333333334"/>
    <n v="70.625"/>
    <x v="3"/>
    <s v="rock"/>
  </r>
  <r>
    <x v="3"/>
    <x v="0"/>
    <s v="USD"/>
    <n v="1407788867"/>
    <n v="1405196867"/>
    <b v="0"/>
    <n v="27"/>
    <b v="1"/>
    <s v="technology/wearables"/>
    <n v="131.87625"/>
    <n v="39.074444444444445"/>
    <x v="1"/>
    <s v="wearables"/>
  </r>
  <r>
    <x v="3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x v="3"/>
    <x v="0"/>
    <s v="USD"/>
    <n v="1436749200"/>
    <n v="1434997018"/>
    <b v="0"/>
    <n v="18"/>
    <b v="1"/>
    <s v="theater/plays"/>
    <n v="132"/>
    <n v="36.666666666666664"/>
    <x v="8"/>
    <s v="plays"/>
  </r>
  <r>
    <x v="3"/>
    <x v="0"/>
    <s v="USD"/>
    <n v="1333909178"/>
    <n v="1331320778"/>
    <b v="0"/>
    <n v="153"/>
    <b v="1"/>
    <s v="publishing/nonfiction"/>
    <n v="132.024"/>
    <n v="215.72549019607843"/>
    <x v="2"/>
    <s v="nonfiction"/>
  </r>
  <r>
    <x v="3"/>
    <x v="0"/>
    <s v="USD"/>
    <n v="1323280391"/>
    <n v="1320688391"/>
    <b v="0"/>
    <n v="265"/>
    <b v="1"/>
    <s v="publishing/nonfiction"/>
    <n v="132.19"/>
    <n v="99.766037735849054"/>
    <x v="2"/>
    <s v="nonfiction"/>
  </r>
  <r>
    <x v="3"/>
    <x v="0"/>
    <s v="USD"/>
    <n v="1433735400"/>
    <n v="1429306520"/>
    <b v="0"/>
    <n v="44"/>
    <b v="1"/>
    <s v="music/rock"/>
    <n v="132.20000000000002"/>
    <n v="75.11363636363636"/>
    <x v="3"/>
    <s v="rock"/>
  </r>
  <r>
    <x v="3"/>
    <x v="0"/>
    <s v="USD"/>
    <n v="1355840400"/>
    <n v="1352524767"/>
    <b v="0"/>
    <n v="107"/>
    <b v="1"/>
    <s v="music/pop"/>
    <n v="132.23333333333335"/>
    <n v="74.149532710280369"/>
    <x v="3"/>
    <s v="pop"/>
  </r>
  <r>
    <x v="3"/>
    <x v="0"/>
    <s v="USD"/>
    <n v="1435808400"/>
    <n v="1434650084"/>
    <b v="0"/>
    <n v="63"/>
    <b v="1"/>
    <s v="music/indie rock"/>
    <n v="132.36666666666667"/>
    <n v="63.031746031746032"/>
    <x v="3"/>
    <s v="indie rock"/>
  </r>
  <r>
    <x v="3"/>
    <x v="0"/>
    <s v="USD"/>
    <n v="1464040800"/>
    <n v="1461527631"/>
    <b v="1"/>
    <n v="110"/>
    <b v="1"/>
    <s v="photography/photobooks"/>
    <n v="132.42499999999998"/>
    <n v="48.154545454545456"/>
    <x v="7"/>
    <s v="photobooks"/>
  </r>
  <r>
    <x v="3"/>
    <x v="0"/>
    <s v="USD"/>
    <n v="1459641073"/>
    <n v="1454460673"/>
    <b v="0"/>
    <n v="11"/>
    <b v="1"/>
    <s v="theater/musical"/>
    <n v="132.6"/>
    <n v="120.54545454545455"/>
    <x v="8"/>
    <s v="musical"/>
  </r>
  <r>
    <x v="3"/>
    <x v="0"/>
    <s v="USD"/>
    <n v="1408679055"/>
    <n v="1406087055"/>
    <b v="0"/>
    <n v="64"/>
    <b v="1"/>
    <s v="theater/spaces"/>
    <n v="132.70650000000001"/>
    <n v="82.941562500000003"/>
    <x v="8"/>
    <s v="spaces"/>
  </r>
  <r>
    <x v="3"/>
    <x v="0"/>
    <s v="USD"/>
    <n v="1362814119"/>
    <n v="1360222119"/>
    <b v="0"/>
    <n v="73"/>
    <b v="1"/>
    <s v="music/electronic music"/>
    <n v="132.86666666666667"/>
    <n v="27.301369863013697"/>
    <x v="3"/>
    <s v="electronic music"/>
  </r>
  <r>
    <x v="3"/>
    <x v="0"/>
    <s v="USD"/>
    <n v="1447507200"/>
    <n v="1444911600"/>
    <b v="0"/>
    <n v="651"/>
    <b v="1"/>
    <s v="games/tabletop games"/>
    <n v="132.89249999999998"/>
    <n v="81.654377880184327"/>
    <x v="5"/>
    <s v="tabletop games"/>
  </r>
  <r>
    <x v="3"/>
    <x v="1"/>
    <s v="GBP"/>
    <n v="1420377366"/>
    <n v="1415193366"/>
    <b v="0"/>
    <n v="31"/>
    <b v="1"/>
    <s v="theater/plays"/>
    <n v="133"/>
    <n v="42.903225806451616"/>
    <x v="8"/>
    <s v="plays"/>
  </r>
  <r>
    <x v="3"/>
    <x v="1"/>
    <s v="GBP"/>
    <n v="1487580602"/>
    <n v="1485161402"/>
    <b v="0"/>
    <n v="25"/>
    <b v="1"/>
    <s v="theater/plays"/>
    <n v="133.04200000000003"/>
    <n v="26.608400000000003"/>
    <x v="8"/>
    <s v="plays"/>
  </r>
  <r>
    <x v="3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x v="3"/>
    <x v="0"/>
    <s v="USD"/>
    <n v="1370649674"/>
    <n v="1368057674"/>
    <b v="0"/>
    <n v="25"/>
    <b v="1"/>
    <s v="music/rock"/>
    <n v="133.15375"/>
    <n v="42.609200000000001"/>
    <x v="3"/>
    <s v="rock"/>
  </r>
  <r>
    <x v="3"/>
    <x v="3"/>
    <s v="AUD"/>
    <n v="1412938800"/>
    <n v="1411019409"/>
    <b v="0"/>
    <n v="13"/>
    <b v="1"/>
    <s v="theater/plays"/>
    <n v="133.20000000000002"/>
    <n v="51.230769230769234"/>
    <x v="8"/>
    <s v="plays"/>
  </r>
  <r>
    <x v="3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x v="3"/>
    <x v="0"/>
    <s v="USD"/>
    <n v="1410755286"/>
    <n v="1408940886"/>
    <b v="0"/>
    <n v="23"/>
    <b v="1"/>
    <s v="music/rock"/>
    <n v="133.33333333333331"/>
    <n v="86.956521739130437"/>
    <x v="3"/>
    <s v="rock"/>
  </r>
  <r>
    <x v="3"/>
    <x v="0"/>
    <s v="USD"/>
    <n v="1427319366"/>
    <n v="1424730966"/>
    <b v="0"/>
    <n v="42"/>
    <b v="1"/>
    <s v="music/indie rock"/>
    <n v="133.33333333333331"/>
    <n v="28.571428571428573"/>
    <x v="3"/>
    <s v="indie rock"/>
  </r>
  <r>
    <x v="3"/>
    <x v="1"/>
    <s v="GBP"/>
    <n v="1405249113"/>
    <n v="1402657113"/>
    <b v="0"/>
    <n v="55"/>
    <b v="1"/>
    <s v="theater/musical"/>
    <n v="133.33333333333331"/>
    <n v="36.363636363636367"/>
    <x v="8"/>
    <s v="musical"/>
  </r>
  <r>
    <x v="3"/>
    <x v="0"/>
    <s v="USD"/>
    <n v="1343440800"/>
    <n v="1342545994"/>
    <b v="0"/>
    <n v="16"/>
    <b v="1"/>
    <s v="music/indie rock"/>
    <n v="133.44333333333333"/>
    <n v="25.020624999999999"/>
    <x v="3"/>
    <s v="indie rock"/>
  </r>
  <r>
    <x v="3"/>
    <x v="0"/>
    <s v="USD"/>
    <n v="1391706084"/>
    <n v="1389891684"/>
    <b v="0"/>
    <n v="19"/>
    <b v="1"/>
    <s v="music/rock"/>
    <n v="133.46666666666667"/>
    <n v="52.684210526315788"/>
    <x v="3"/>
    <s v="rock"/>
  </r>
  <r>
    <x v="3"/>
    <x v="0"/>
    <s v="USD"/>
    <n v="1470034740"/>
    <n v="1466185176"/>
    <b v="0"/>
    <n v="70"/>
    <b v="1"/>
    <s v="theater/plays"/>
    <n v="133.46666666666667"/>
    <n v="57.2"/>
    <x v="8"/>
    <s v="plays"/>
  </r>
  <r>
    <x v="3"/>
    <x v="0"/>
    <s v="USD"/>
    <n v="1326927600"/>
    <n v="1323221761"/>
    <b v="1"/>
    <n v="52"/>
    <b v="1"/>
    <s v="theater/plays"/>
    <n v="133.48133333333334"/>
    <n v="38.504230769230773"/>
    <x v="8"/>
    <s v="plays"/>
  </r>
  <r>
    <x v="3"/>
    <x v="0"/>
    <s v="USD"/>
    <n v="1398052740"/>
    <n v="1394127585"/>
    <b v="1"/>
    <n v="454"/>
    <b v="1"/>
    <s v="technology/hardware"/>
    <n v="133.48307999999997"/>
    <n v="73.503898678414089"/>
    <x v="1"/>
    <s v="hardware"/>
  </r>
  <r>
    <x v="3"/>
    <x v="0"/>
    <s v="USD"/>
    <n v="1451430000"/>
    <n v="1448914500"/>
    <b v="0"/>
    <n v="15"/>
    <b v="1"/>
    <s v="food/small batch"/>
    <n v="133.5"/>
    <n v="53.4"/>
    <x v="6"/>
    <s v="small batch"/>
  </r>
  <r>
    <x v="3"/>
    <x v="0"/>
    <s v="USD"/>
    <n v="1362960000"/>
    <n v="1359946188"/>
    <b v="0"/>
    <n v="42"/>
    <b v="1"/>
    <s v="publishing/nonfiction"/>
    <n v="133.6"/>
    <n v="31.80952380952381"/>
    <x v="2"/>
    <s v="nonfiction"/>
  </r>
  <r>
    <x v="3"/>
    <x v="0"/>
    <s v="USD"/>
    <n v="1371785496"/>
    <n v="1369193496"/>
    <b v="1"/>
    <n v="211"/>
    <b v="1"/>
    <s v="music/indie rock"/>
    <n v="133.6044"/>
    <n v="31.659810426540286"/>
    <x v="3"/>
    <s v="indie rock"/>
  </r>
  <r>
    <x v="3"/>
    <x v="0"/>
    <s v="USD"/>
    <n v="1368117239"/>
    <n v="1365525239"/>
    <b v="0"/>
    <n v="75"/>
    <b v="1"/>
    <s v="music/indie rock"/>
    <n v="133.67142857142858"/>
    <n v="62.38"/>
    <x v="3"/>
    <s v="indie rock"/>
  </r>
  <r>
    <x v="3"/>
    <x v="0"/>
    <s v="USD"/>
    <n v="1402290000"/>
    <n v="1399666342"/>
    <b v="0"/>
    <n v="38"/>
    <b v="1"/>
    <s v="music/rock"/>
    <n v="134.05000000000001"/>
    <n v="70.55263157894737"/>
    <x v="3"/>
    <s v="rock"/>
  </r>
  <r>
    <x v="3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x v="3"/>
    <x v="0"/>
    <s v="USD"/>
    <n v="1271573940"/>
    <n v="1268459318"/>
    <b v="0"/>
    <n v="54"/>
    <b v="1"/>
    <s v="music/rock"/>
    <n v="134.38124999999999"/>
    <n v="39.816666666666663"/>
    <x v="3"/>
    <s v="rock"/>
  </r>
  <r>
    <x v="3"/>
    <x v="0"/>
    <s v="USD"/>
    <n v="1408177077"/>
    <n v="1406362677"/>
    <b v="0"/>
    <n v="480"/>
    <b v="1"/>
    <s v="games/tabletop games"/>
    <n v="134.44929411764704"/>
    <n v="23.808729166666669"/>
    <x v="5"/>
    <s v="tabletop games"/>
  </r>
  <r>
    <x v="3"/>
    <x v="0"/>
    <s v="USD"/>
    <n v="1311538136"/>
    <n v="1308946136"/>
    <b v="0"/>
    <n v="17"/>
    <b v="1"/>
    <s v="music/indie rock"/>
    <n v="134.61099999999999"/>
    <n v="79.182941176470578"/>
    <x v="3"/>
    <s v="indie rock"/>
  </r>
  <r>
    <x v="3"/>
    <x v="0"/>
    <s v="USD"/>
    <n v="1453179540"/>
    <n v="1452030730"/>
    <b v="0"/>
    <n v="18"/>
    <b v="1"/>
    <s v="theater/plays"/>
    <n v="134.67833333333334"/>
    <n v="89.785555555555561"/>
    <x v="8"/>
    <s v="plays"/>
  </r>
  <r>
    <x v="3"/>
    <x v="0"/>
    <s v="USD"/>
    <n v="1476720840"/>
    <n v="1474469117"/>
    <b v="0"/>
    <n v="112"/>
    <b v="1"/>
    <s v="music/rock"/>
    <n v="134.8074"/>
    <n v="60.181874999999998"/>
    <x v="3"/>
    <s v="rock"/>
  </r>
  <r>
    <x v="3"/>
    <x v="0"/>
    <s v="USD"/>
    <n v="1445624695"/>
    <n v="1443464695"/>
    <b v="1"/>
    <n v="874"/>
    <b v="1"/>
    <s v="photography/photobooks"/>
    <n v="134.82571428571427"/>
    <n v="53.991990846681922"/>
    <x v="7"/>
    <s v="photobooks"/>
  </r>
  <r>
    <x v="3"/>
    <x v="0"/>
    <s v="USD"/>
    <n v="1330760367"/>
    <n v="1326872367"/>
    <b v="0"/>
    <n v="57"/>
    <b v="1"/>
    <s v="music/rock"/>
    <n v="134.88999999999999"/>
    <n v="59.162280701754383"/>
    <x v="3"/>
    <s v="rock"/>
  </r>
  <r>
    <x v="3"/>
    <x v="0"/>
    <s v="USD"/>
    <n v="1409500725"/>
    <n v="1406908725"/>
    <b v="0"/>
    <n v="13"/>
    <b v="1"/>
    <s v="photography/photobooks"/>
    <n v="135"/>
    <n v="51.92307692307692"/>
    <x v="7"/>
    <s v="photobooks"/>
  </r>
  <r>
    <x v="3"/>
    <x v="10"/>
    <s v="EUR"/>
    <n v="1450602000"/>
    <n v="1445415653"/>
    <b v="0"/>
    <n v="170"/>
    <b v="1"/>
    <s v="photography/photobooks"/>
    <n v="135"/>
    <n v="79.411764705882348"/>
    <x v="7"/>
    <s v="photobooks"/>
  </r>
  <r>
    <x v="3"/>
    <x v="0"/>
    <s v="USD"/>
    <n v="1464807420"/>
    <n v="1461427938"/>
    <b v="0"/>
    <n v="24"/>
    <b v="1"/>
    <s v="theater/plays"/>
    <n v="135"/>
    <n v="168.75"/>
    <x v="8"/>
    <s v="plays"/>
  </r>
  <r>
    <x v="3"/>
    <x v="0"/>
    <s v="USD"/>
    <n v="1354017600"/>
    <n v="1350967535"/>
    <b v="0"/>
    <n v="26"/>
    <b v="1"/>
    <s v="music/indie rock"/>
    <n v="135.1"/>
    <n v="51.96153846153846"/>
    <x v="3"/>
    <s v="indie rock"/>
  </r>
  <r>
    <x v="3"/>
    <x v="0"/>
    <s v="USD"/>
    <n v="1283562180"/>
    <n v="1277433980"/>
    <b v="0"/>
    <n v="104"/>
    <b v="1"/>
    <s v="music/indie rock"/>
    <n v="135.76026666666667"/>
    <n v="97.904038461538462"/>
    <x v="3"/>
    <s v="indie rock"/>
  </r>
  <r>
    <x v="3"/>
    <x v="0"/>
    <s v="USD"/>
    <n v="1483481019"/>
    <n v="1480629819"/>
    <b v="0"/>
    <n v="284"/>
    <b v="1"/>
    <s v="photography/photobooks"/>
    <n v="135.98609999999999"/>
    <n v="95.764859154929582"/>
    <x v="7"/>
    <s v="photobooks"/>
  </r>
  <r>
    <x v="3"/>
    <x v="0"/>
    <s v="USD"/>
    <n v="1304628648"/>
    <n v="1302036648"/>
    <b v="0"/>
    <n v="38"/>
    <b v="1"/>
    <s v="music/indie rock"/>
    <n v="136"/>
    <n v="35.789473684210527"/>
    <x v="3"/>
    <s v="indie rock"/>
  </r>
  <r>
    <x v="3"/>
    <x v="1"/>
    <s v="GBP"/>
    <n v="1456444800"/>
    <n v="1454337589"/>
    <b v="0"/>
    <n v="20"/>
    <b v="1"/>
    <s v="theater/plays"/>
    <n v="136"/>
    <n v="13.6"/>
    <x v="8"/>
    <s v="plays"/>
  </r>
  <r>
    <x v="3"/>
    <x v="1"/>
    <s v="GBP"/>
    <n v="1428483201"/>
    <n v="1425891201"/>
    <b v="0"/>
    <n v="51"/>
    <b v="1"/>
    <s v="theater/plays"/>
    <n v="136"/>
    <n v="66.666666666666671"/>
    <x v="8"/>
    <s v="plays"/>
  </r>
  <r>
    <x v="3"/>
    <x v="0"/>
    <s v="USD"/>
    <n v="1441425540"/>
    <n v="1436968366"/>
    <b v="0"/>
    <n v="227"/>
    <b v="1"/>
    <s v="publishing/nonfiction"/>
    <n v="136.13999999999999"/>
    <n v="59.973568281938327"/>
    <x v="2"/>
    <s v="nonfiction"/>
  </r>
  <r>
    <x v="3"/>
    <x v="0"/>
    <s v="USD"/>
    <n v="1430329862"/>
    <n v="1428515462"/>
    <b v="0"/>
    <n v="88"/>
    <b v="1"/>
    <s v="theater/plays"/>
    <n v="136.16666666666666"/>
    <n v="46.420454545454547"/>
    <x v="8"/>
    <s v="plays"/>
  </r>
  <r>
    <x v="3"/>
    <x v="0"/>
    <s v="USD"/>
    <n v="1480568340"/>
    <n v="1477996325"/>
    <b v="1"/>
    <n v="379"/>
    <b v="1"/>
    <s v="technology/hardware"/>
    <n v="136.21680000000001"/>
    <n v="449.26385224274406"/>
    <x v="1"/>
    <s v="hardware"/>
  </r>
  <r>
    <x v="3"/>
    <x v="1"/>
    <s v="GBP"/>
    <n v="1464712394"/>
    <n v="1459528394"/>
    <b v="0"/>
    <n v="27"/>
    <b v="1"/>
    <s v="theater/plays"/>
    <n v="136.33666666666667"/>
    <n v="15.148518518518518"/>
    <x v="8"/>
    <s v="plays"/>
  </r>
  <r>
    <x v="3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x v="3"/>
    <x v="0"/>
    <s v="USD"/>
    <n v="1307459881"/>
    <n v="1304867881"/>
    <b v="0"/>
    <n v="26"/>
    <b v="1"/>
    <s v="music/indie rock"/>
    <n v="136.60000000000002"/>
    <n v="26.26923076923077"/>
    <x v="3"/>
    <s v="indie rock"/>
  </r>
  <r>
    <x v="3"/>
    <x v="0"/>
    <s v="USD"/>
    <n v="1433305800"/>
    <n v="1430604395"/>
    <b v="0"/>
    <n v="78"/>
    <b v="1"/>
    <s v="music/rock"/>
    <n v="136.625"/>
    <n v="70.064102564102569"/>
    <x v="3"/>
    <s v="rock"/>
  </r>
  <r>
    <x v="3"/>
    <x v="0"/>
    <s v="USD"/>
    <n v="1341028740"/>
    <n v="1339704141"/>
    <b v="0"/>
    <n v="27"/>
    <b v="1"/>
    <s v="music/indie rock"/>
    <n v="136.66666666666666"/>
    <n v="30.37037037037037"/>
    <x v="3"/>
    <s v="indie rock"/>
  </r>
  <r>
    <x v="3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x v="3"/>
    <x v="0"/>
    <s v="USD"/>
    <n v="1342243143"/>
    <n v="1339651143"/>
    <b v="0"/>
    <n v="38"/>
    <b v="1"/>
    <s v="music/indie rock"/>
    <n v="136.80000000000001"/>
    <n v="54"/>
    <x v="3"/>
    <s v="indie rock"/>
  </r>
  <r>
    <x v="3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x v="3"/>
    <x v="0"/>
    <s v="USD"/>
    <n v="1464485339"/>
    <n v="1462325339"/>
    <b v="0"/>
    <n v="42"/>
    <b v="1"/>
    <s v="technology/space exploration"/>
    <n v="137.00934579439252"/>
    <n v="34.904761904761905"/>
    <x v="1"/>
    <s v="space exploration"/>
  </r>
  <r>
    <x v="3"/>
    <x v="0"/>
    <s v="USD"/>
    <n v="1331441940"/>
    <n v="1326810211"/>
    <b v="0"/>
    <n v="23"/>
    <b v="1"/>
    <s v="music/rock"/>
    <n v="137.11066666666665"/>
    <n v="89.419999999999987"/>
    <x v="3"/>
    <s v="rock"/>
  </r>
  <r>
    <x v="3"/>
    <x v="0"/>
    <s v="USD"/>
    <n v="1399694340"/>
    <n v="1398448389"/>
    <b v="1"/>
    <n v="71"/>
    <b v="1"/>
    <s v="publishing/radio &amp; podcasts"/>
    <n v="137.375"/>
    <n v="30.95774647887324"/>
    <x v="2"/>
    <s v="radio &amp; podcasts"/>
  </r>
  <r>
    <x v="3"/>
    <x v="6"/>
    <s v="EUR"/>
    <n v="1489157716"/>
    <n v="1486565716"/>
    <b v="0"/>
    <n v="79"/>
    <b v="1"/>
    <s v="games/tabletop games"/>
    <n v="137.4"/>
    <n v="69.569620253164558"/>
    <x v="5"/>
    <s v="tabletop games"/>
  </r>
  <r>
    <x v="3"/>
    <x v="0"/>
    <s v="USD"/>
    <n v="1318802580"/>
    <n v="1316194540"/>
    <b v="0"/>
    <n v="34"/>
    <b v="1"/>
    <s v="music/pop"/>
    <n v="137.416"/>
    <n v="40.416470588235299"/>
    <x v="3"/>
    <s v="pop"/>
  </r>
  <r>
    <x v="3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x v="3"/>
    <x v="1"/>
    <s v="GBP"/>
    <n v="1456876740"/>
    <n v="1455063886"/>
    <b v="0"/>
    <n v="17"/>
    <b v="1"/>
    <s v="theater/plays"/>
    <n v="137.57142857142856"/>
    <n v="28.323529411764707"/>
    <x v="8"/>
    <s v="plays"/>
  </r>
  <r>
    <x v="3"/>
    <x v="0"/>
    <s v="USD"/>
    <n v="1382658169"/>
    <n v="1380238969"/>
    <b v="1"/>
    <n v="141"/>
    <b v="1"/>
    <s v="music/rock"/>
    <n v="137.65714285714284"/>
    <n v="34.170212765957444"/>
    <x v="3"/>
    <s v="rock"/>
  </r>
  <r>
    <x v="3"/>
    <x v="0"/>
    <s v="USD"/>
    <n v="1355585777"/>
    <n v="1352993777"/>
    <b v="0"/>
    <n v="209"/>
    <b v="1"/>
    <s v="music/rock"/>
    <n v="137.92666666666668"/>
    <n v="98.990430622009569"/>
    <x v="3"/>
    <s v="rock"/>
  </r>
  <r>
    <x v="3"/>
    <x v="1"/>
    <s v="GBP"/>
    <n v="1455408000"/>
    <n v="1454638202"/>
    <b v="0"/>
    <n v="34"/>
    <b v="1"/>
    <s v="theater/plays"/>
    <n v="138"/>
    <n v="28.411764705882351"/>
    <x v="8"/>
    <s v="plays"/>
  </r>
  <r>
    <x v="3"/>
    <x v="0"/>
    <s v="USD"/>
    <n v="1481066554"/>
    <n v="1478906554"/>
    <b v="0"/>
    <n v="38"/>
    <b v="1"/>
    <s v="theater/plays"/>
    <n v="138.16666666666666"/>
    <n v="109.07894736842105"/>
    <x v="8"/>
    <s v="plays"/>
  </r>
  <r>
    <x v="3"/>
    <x v="1"/>
    <s v="GBP"/>
    <n v="1434039137"/>
    <n v="1431447137"/>
    <b v="0"/>
    <n v="17"/>
    <b v="1"/>
    <s v="theater/plays"/>
    <n v="138.19999999999999"/>
    <n v="81.294117647058826"/>
    <x v="8"/>
    <s v="plays"/>
  </r>
  <r>
    <x v="3"/>
    <x v="1"/>
    <s v="GBP"/>
    <n v="1404671466"/>
    <n v="1402079466"/>
    <b v="0"/>
    <n v="80"/>
    <b v="1"/>
    <s v="theater/plays"/>
    <n v="138.33333333333334"/>
    <n v="51.875"/>
    <x v="8"/>
    <s v="plays"/>
  </r>
  <r>
    <x v="3"/>
    <x v="0"/>
    <s v="USD"/>
    <n v="1309809140"/>
    <n v="1302033140"/>
    <b v="1"/>
    <n v="95"/>
    <b v="1"/>
    <s v="technology/hardware"/>
    <n v="138.44033333333334"/>
    <n v="87.436000000000007"/>
    <x v="1"/>
    <s v="hardware"/>
  </r>
  <r>
    <x v="3"/>
    <x v="0"/>
    <s v="USD"/>
    <n v="1449089965"/>
    <n v="1446670765"/>
    <b v="0"/>
    <n v="9"/>
    <b v="1"/>
    <s v="theater/plays"/>
    <n v="138.5"/>
    <n v="30.777777777777779"/>
    <x v="8"/>
    <s v="plays"/>
  </r>
  <r>
    <x v="3"/>
    <x v="0"/>
    <s v="USD"/>
    <n v="1438259422"/>
    <n v="1435667422"/>
    <b v="0"/>
    <n v="46"/>
    <b v="1"/>
    <s v="theater/plays"/>
    <n v="138.62051149573753"/>
    <n v="116.65217391304348"/>
    <x v="8"/>
    <s v="plays"/>
  </r>
  <r>
    <x v="3"/>
    <x v="9"/>
    <s v="EUR"/>
    <n v="1460127635"/>
    <n v="1457539235"/>
    <b v="0"/>
    <n v="117"/>
    <b v="1"/>
    <s v="music/rock"/>
    <n v="138.64000000000001"/>
    <n v="29.623931623931625"/>
    <x v="3"/>
    <s v="rock"/>
  </r>
  <r>
    <x v="3"/>
    <x v="0"/>
    <s v="USD"/>
    <n v="1484752597"/>
    <n v="1482160597"/>
    <b v="0"/>
    <n v="859"/>
    <b v="1"/>
    <s v="music/rock"/>
    <n v="138.64000000000001"/>
    <n v="40.349243306169967"/>
    <x v="3"/>
    <s v="rock"/>
  </r>
  <r>
    <x v="3"/>
    <x v="0"/>
    <s v="USD"/>
    <n v="1381928503"/>
    <n v="1379336503"/>
    <b v="1"/>
    <n v="336"/>
    <b v="1"/>
    <s v="publishing/radio &amp; podcasts"/>
    <n v="138.70400000000001"/>
    <n v="103.20238095238095"/>
    <x v="2"/>
    <s v="radio &amp; podcasts"/>
  </r>
  <r>
    <x v="3"/>
    <x v="0"/>
    <s v="USD"/>
    <n v="1413575739"/>
    <n v="1410983739"/>
    <b v="1"/>
    <n v="452"/>
    <b v="1"/>
    <s v="photography/photobooks"/>
    <n v="138.96574712643678"/>
    <n v="133.7391592920354"/>
    <x v="7"/>
    <s v="photobooks"/>
  </r>
  <r>
    <x v="3"/>
    <x v="0"/>
    <s v="USD"/>
    <n v="1477710000"/>
    <n v="1475248279"/>
    <b v="0"/>
    <n v="12"/>
    <b v="1"/>
    <s v="theater/plays"/>
    <n v="139"/>
    <n v="57.916666666666664"/>
    <x v="8"/>
    <s v="plays"/>
  </r>
  <r>
    <x v="3"/>
    <x v="0"/>
    <s v="USD"/>
    <n v="1441167586"/>
    <n v="1438575586"/>
    <b v="0"/>
    <n v="23"/>
    <b v="1"/>
    <s v="theater/plays"/>
    <n v="139.06666666666666"/>
    <n v="45.347826086956523"/>
    <x v="8"/>
    <s v="plays"/>
  </r>
  <r>
    <x v="3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x v="3"/>
    <x v="0"/>
    <s v="USD"/>
    <n v="1402901940"/>
    <n v="1399998418"/>
    <b v="0"/>
    <n v="67"/>
    <b v="1"/>
    <s v="theater/plays"/>
    <n v="139.19999999999999"/>
    <n v="62.328358208955223"/>
    <x v="8"/>
    <s v="plays"/>
  </r>
  <r>
    <x v="3"/>
    <x v="0"/>
    <s v="USD"/>
    <n v="1464729276"/>
    <n v="1459545276"/>
    <b v="0"/>
    <n v="52"/>
    <b v="1"/>
    <s v="music/pop"/>
    <n v="139.75"/>
    <n v="53.75"/>
    <x v="3"/>
    <s v="pop"/>
  </r>
  <r>
    <x v="3"/>
    <x v="0"/>
    <s v="USD"/>
    <n v="1410904413"/>
    <n v="1409090013"/>
    <b v="0"/>
    <n v="82"/>
    <b v="1"/>
    <s v="technology/wearables"/>
    <n v="139.96"/>
    <n v="42.670731707317074"/>
    <x v="1"/>
    <s v="wearables"/>
  </r>
  <r>
    <x v="3"/>
    <x v="0"/>
    <s v="USD"/>
    <n v="1429912341"/>
    <n v="1427320341"/>
    <b v="0"/>
    <n v="10"/>
    <b v="1"/>
    <s v="theater/plays"/>
    <n v="140"/>
    <n v="35"/>
    <x v="8"/>
    <s v="plays"/>
  </r>
  <r>
    <x v="3"/>
    <x v="1"/>
    <s v="GBP"/>
    <n v="1463353200"/>
    <n v="1462285182"/>
    <b v="0"/>
    <n v="3"/>
    <b v="1"/>
    <s v="theater/plays"/>
    <n v="140"/>
    <n v="23.333333333333332"/>
    <x v="8"/>
    <s v="plays"/>
  </r>
  <r>
    <x v="3"/>
    <x v="0"/>
    <s v="USD"/>
    <n v="1420060088"/>
    <n v="1414872488"/>
    <b v="0"/>
    <n v="176"/>
    <b v="1"/>
    <s v="technology/hardware"/>
    <n v="140.05000000000001"/>
    <n v="95.48863636363636"/>
    <x v="1"/>
    <s v="hardware"/>
  </r>
  <r>
    <x v="3"/>
    <x v="0"/>
    <s v="USD"/>
    <n v="1427860740"/>
    <n v="1424727712"/>
    <b v="0"/>
    <n v="34"/>
    <b v="1"/>
    <s v="theater/plays"/>
    <n v="140.13333333333333"/>
    <n v="61.823529411764703"/>
    <x v="8"/>
    <s v="plays"/>
  </r>
  <r>
    <x v="3"/>
    <x v="0"/>
    <s v="USD"/>
    <n v="1423720740"/>
    <n v="1421081857"/>
    <b v="0"/>
    <n v="55"/>
    <b v="1"/>
    <s v="theater/plays"/>
    <n v="140.19999999999999"/>
    <n v="50.981818181818184"/>
    <x v="8"/>
    <s v="plays"/>
  </r>
  <r>
    <x v="3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x v="3"/>
    <x v="0"/>
    <s v="USD"/>
    <n v="1312642800"/>
    <n v="1311963128"/>
    <b v="0"/>
    <n v="78"/>
    <b v="1"/>
    <s v="film &amp; video/shorts"/>
    <n v="141"/>
    <n v="90.384615384615387"/>
    <x v="0"/>
    <s v="shorts"/>
  </r>
  <r>
    <x v="3"/>
    <x v="0"/>
    <s v="USD"/>
    <n v="1330359423"/>
    <n v="1327767423"/>
    <b v="0"/>
    <n v="207"/>
    <b v="1"/>
    <s v="games/tabletop games"/>
    <n v="141.08235294117648"/>
    <n v="57.932367149758456"/>
    <x v="5"/>
    <s v="tabletop games"/>
  </r>
  <r>
    <x v="3"/>
    <x v="0"/>
    <s v="USD"/>
    <n v="1428068988"/>
    <n v="1425908988"/>
    <b v="0"/>
    <n v="27"/>
    <b v="1"/>
    <s v="theater/plays"/>
    <n v="141.15384615384616"/>
    <n v="67.962962962962962"/>
    <x v="8"/>
    <s v="plays"/>
  </r>
  <r>
    <x v="3"/>
    <x v="1"/>
    <s v="GBP"/>
    <n v="1457914373"/>
    <n v="1456189973"/>
    <b v="0"/>
    <n v="23"/>
    <b v="1"/>
    <s v="theater/plays"/>
    <n v="141.1764705882353"/>
    <n v="52.173913043478258"/>
    <x v="8"/>
    <s v="plays"/>
  </r>
  <r>
    <x v="3"/>
    <x v="0"/>
    <s v="USD"/>
    <n v="1471849140"/>
    <n v="1468444125"/>
    <b v="1"/>
    <n v="577"/>
    <b v="1"/>
    <s v="technology/space exploration"/>
    <n v="141.3251043268175"/>
    <n v="55.758509532062391"/>
    <x v="1"/>
    <s v="space exploration"/>
  </r>
  <r>
    <x v="3"/>
    <x v="0"/>
    <s v="USD"/>
    <n v="1440082240"/>
    <n v="1436885440"/>
    <b v="0"/>
    <n v="1107"/>
    <b v="1"/>
    <s v="technology/wearables"/>
    <n v="141.446"/>
    <n v="95.830623306233065"/>
    <x v="1"/>
    <s v="wearables"/>
  </r>
  <r>
    <x v="3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x v="3"/>
    <x v="0"/>
    <s v="USD"/>
    <n v="1381314437"/>
    <n v="1378722437"/>
    <b v="0"/>
    <n v="32"/>
    <b v="1"/>
    <s v="music/pop"/>
    <n v="141.55000000000001"/>
    <n v="88.46875"/>
    <x v="3"/>
    <s v="pop"/>
  </r>
  <r>
    <x v="3"/>
    <x v="1"/>
    <s v="GBP"/>
    <n v="1438531200"/>
    <n v="1435921992"/>
    <b v="0"/>
    <n v="169"/>
    <b v="1"/>
    <s v="theater/plays"/>
    <n v="141.56666666666666"/>
    <n v="25.130177514792898"/>
    <x v="8"/>
    <s v="plays"/>
  </r>
  <r>
    <x v="3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x v="3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x v="3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x v="3"/>
    <x v="1"/>
    <s v="GBP"/>
    <n v="1406470645"/>
    <n v="1403878645"/>
    <b v="0"/>
    <n v="27"/>
    <b v="1"/>
    <s v="theater/plays"/>
    <n v="142.36363636363635"/>
    <n v="29"/>
    <x v="8"/>
    <s v="plays"/>
  </r>
  <r>
    <x v="3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x v="3"/>
    <x v="0"/>
    <s v="USD"/>
    <n v="1436562000"/>
    <n v="1434440227"/>
    <b v="0"/>
    <n v="13"/>
    <b v="1"/>
    <s v="theater/plays"/>
    <n v="142.66666666666669"/>
    <n v="164.61538461538461"/>
    <x v="8"/>
    <s v="plays"/>
  </r>
  <r>
    <x v="3"/>
    <x v="0"/>
    <s v="USD"/>
    <n v="1336751220"/>
    <n v="1331774434"/>
    <b v="0"/>
    <n v="44"/>
    <b v="1"/>
    <s v="music/rock"/>
    <n v="142.79999999999998"/>
    <n v="162.27272727272728"/>
    <x v="3"/>
    <s v="rock"/>
  </r>
  <r>
    <x v="3"/>
    <x v="0"/>
    <s v="USD"/>
    <n v="1299243427"/>
    <n v="1296651427"/>
    <b v="0"/>
    <n v="20"/>
    <b v="1"/>
    <s v="music/rock"/>
    <n v="142.85714285714286"/>
    <n v="25"/>
    <x v="3"/>
    <s v="rock"/>
  </r>
  <r>
    <x v="3"/>
    <x v="0"/>
    <s v="USD"/>
    <n v="1333648820"/>
    <n v="1331060420"/>
    <b v="0"/>
    <n v="48"/>
    <b v="1"/>
    <s v="music/pop"/>
    <n v="142.86666666666667"/>
    <n v="44.645833333333336"/>
    <x v="3"/>
    <s v="pop"/>
  </r>
  <r>
    <x v="3"/>
    <x v="0"/>
    <s v="USD"/>
    <n v="1411790400"/>
    <n v="1409884821"/>
    <b v="0"/>
    <n v="59"/>
    <b v="1"/>
    <s v="theater/musical"/>
    <n v="143.19999999999999"/>
    <n v="48.542372881355931"/>
    <x v="8"/>
    <s v="musical"/>
  </r>
  <r>
    <x v="3"/>
    <x v="1"/>
    <s v="GBP"/>
    <n v="1488538892"/>
    <n v="1487329292"/>
    <b v="0"/>
    <n v="25"/>
    <b v="1"/>
    <s v="theater/spaces"/>
    <n v="143.33333333333334"/>
    <n v="51.6"/>
    <x v="8"/>
    <s v="spaces"/>
  </r>
  <r>
    <x v="3"/>
    <x v="1"/>
    <s v="GBP"/>
    <n v="1436110717"/>
    <n v="1433518717"/>
    <b v="0"/>
    <n v="20"/>
    <b v="1"/>
    <s v="theater/plays"/>
    <n v="143.33333333333334"/>
    <n v="21.5"/>
    <x v="8"/>
    <s v="plays"/>
  </r>
  <r>
    <x v="3"/>
    <x v="0"/>
    <s v="USD"/>
    <n v="1454277540"/>
    <n v="1450880854"/>
    <b v="0"/>
    <n v="375"/>
    <b v="1"/>
    <s v="technology/hardware"/>
    <n v="143.45666666666668"/>
    <n v="114.76533333333333"/>
    <x v="1"/>
    <s v="hardware"/>
  </r>
  <r>
    <x v="3"/>
    <x v="3"/>
    <s v="AUD"/>
    <n v="1444525200"/>
    <n v="1441339242"/>
    <b v="1"/>
    <n v="1251"/>
    <b v="1"/>
    <s v="technology/space exploration"/>
    <n v="143.65230769230772"/>
    <n v="74.639488409272587"/>
    <x v="1"/>
    <s v="space exploration"/>
  </r>
  <r>
    <x v="3"/>
    <x v="0"/>
    <s v="USD"/>
    <n v="1327851291"/>
    <n v="1325432091"/>
    <b v="0"/>
    <n v="41"/>
    <b v="1"/>
    <s v="publishing/nonfiction"/>
    <n v="143.94736842105263"/>
    <n v="66.707317073170728"/>
    <x v="2"/>
    <s v="nonfiction"/>
  </r>
  <r>
    <x v="3"/>
    <x v="1"/>
    <s v="GBP"/>
    <n v="1435352400"/>
    <n v="1431718575"/>
    <b v="0"/>
    <n v="22"/>
    <b v="1"/>
    <s v="theater/plays"/>
    <n v="144"/>
    <n v="22.90909090909091"/>
    <x v="8"/>
    <s v="plays"/>
  </r>
  <r>
    <x v="3"/>
    <x v="1"/>
    <s v="GBP"/>
    <n v="1429138740"/>
    <n v="1426528418"/>
    <b v="0"/>
    <n v="76"/>
    <b v="1"/>
    <s v="music/metal"/>
    <n v="144.00583333333333"/>
    <n v="22.737763157894737"/>
    <x v="3"/>
    <s v="metal"/>
  </r>
  <r>
    <x v="3"/>
    <x v="1"/>
    <s v="GBP"/>
    <n v="1448229600"/>
    <n v="1446401372"/>
    <b v="0"/>
    <n v="47"/>
    <b v="1"/>
    <s v="theater/plays"/>
    <n v="144.06666666666666"/>
    <n v="45.978723404255319"/>
    <x v="8"/>
    <s v="plays"/>
  </r>
  <r>
    <x v="3"/>
    <x v="9"/>
    <s v="EUR"/>
    <n v="1480028400"/>
    <n v="1478685915"/>
    <b v="0"/>
    <n v="2"/>
    <b v="1"/>
    <s v="technology/wearables"/>
    <n v="144.28571428571428"/>
    <n v="50.5"/>
    <x v="1"/>
    <s v="wearables"/>
  </r>
  <r>
    <x v="3"/>
    <x v="0"/>
    <s v="USD"/>
    <n v="1408320490"/>
    <n v="1405728490"/>
    <b v="1"/>
    <n v="283"/>
    <b v="1"/>
    <s v="food/small batch"/>
    <n v="144.31375"/>
    <n v="40.795406360424032"/>
    <x v="6"/>
    <s v="small batch"/>
  </r>
  <r>
    <x v="3"/>
    <x v="0"/>
    <s v="USD"/>
    <n v="1359680939"/>
    <n v="1357088939"/>
    <b v="0"/>
    <n v="156"/>
    <b v="1"/>
    <s v="music/rock"/>
    <n v="144.37459999999999"/>
    <n v="92.547820512820508"/>
    <x v="3"/>
    <s v="rock"/>
  </r>
  <r>
    <x v="3"/>
    <x v="7"/>
    <s v="CAD"/>
    <n v="1402334811"/>
    <n v="1401470811"/>
    <b v="0"/>
    <n v="57"/>
    <b v="1"/>
    <s v="theater/plays"/>
    <n v="144.4"/>
    <n v="126.66666666666667"/>
    <x v="8"/>
    <s v="plays"/>
  </r>
  <r>
    <x v="3"/>
    <x v="0"/>
    <s v="USD"/>
    <n v="1454349600"/>
    <n v="1451277473"/>
    <b v="0"/>
    <n v="21"/>
    <b v="1"/>
    <s v="music/indie rock"/>
    <n v="144.5"/>
    <n v="68.80952380952381"/>
    <x v="3"/>
    <s v="indie rock"/>
  </r>
  <r>
    <x v="3"/>
    <x v="7"/>
    <s v="CAD"/>
    <n v="1488390735"/>
    <n v="1484070735"/>
    <b v="0"/>
    <n v="113"/>
    <b v="1"/>
    <s v="technology/hardware"/>
    <n v="144.54249999999999"/>
    <n v="511.65486725663715"/>
    <x v="1"/>
    <s v="hardware"/>
  </r>
  <r>
    <x v="3"/>
    <x v="0"/>
    <s v="USD"/>
    <n v="1355597528"/>
    <n v="1353005528"/>
    <b v="0"/>
    <n v="246"/>
    <b v="1"/>
    <s v="music/indie rock"/>
    <n v="144.58441666666667"/>
    <n v="70.5289837398374"/>
    <x v="3"/>
    <s v="indie rock"/>
  </r>
  <r>
    <x v="3"/>
    <x v="0"/>
    <s v="USD"/>
    <n v="1339701851"/>
    <n v="1337887451"/>
    <b v="0"/>
    <n v="205"/>
    <b v="1"/>
    <s v="music/rock"/>
    <n v="145.11000000000001"/>
    <n v="70.785365853658533"/>
    <x v="3"/>
    <s v="rock"/>
  </r>
  <r>
    <x v="3"/>
    <x v="0"/>
    <s v="USD"/>
    <n v="1462161540"/>
    <n v="1457913777"/>
    <b v="1"/>
    <n v="740"/>
    <b v="1"/>
    <s v="photography/photobooks"/>
    <n v="145.14000000000001"/>
    <n v="88.26081081081081"/>
    <x v="7"/>
    <s v="photobooks"/>
  </r>
  <r>
    <x v="3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x v="3"/>
    <x v="0"/>
    <s v="USD"/>
    <n v="1458362023"/>
    <n v="1455773623"/>
    <b v="0"/>
    <n v="61"/>
    <b v="1"/>
    <s v="music/electronic music"/>
    <n v="145.33333333333334"/>
    <n v="35.73770491803279"/>
    <x v="3"/>
    <s v="electronic music"/>
  </r>
  <r>
    <x v="3"/>
    <x v="0"/>
    <s v="USD"/>
    <n v="1326835985"/>
    <n v="1324243985"/>
    <b v="0"/>
    <n v="61"/>
    <b v="1"/>
    <s v="music/rock"/>
    <n v="145.4"/>
    <n v="47.672131147540981"/>
    <x v="3"/>
    <s v="rock"/>
  </r>
  <r>
    <x v="3"/>
    <x v="1"/>
    <s v="GBP"/>
    <n v="1471087957"/>
    <n v="1468495957"/>
    <b v="0"/>
    <n v="34"/>
    <b v="1"/>
    <s v="music/rock"/>
    <n v="145.4"/>
    <n v="21.382352941176471"/>
    <x v="3"/>
    <s v="rock"/>
  </r>
  <r>
    <x v="3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x v="3"/>
    <x v="0"/>
    <s v="USD"/>
    <n v="1443826980"/>
    <n v="1441032457"/>
    <b v="0"/>
    <n v="222"/>
    <b v="1"/>
    <s v="photography/photobooks"/>
    <n v="145.70000000000002"/>
    <n v="91.882882882882882"/>
    <x v="7"/>
    <s v="photobooks"/>
  </r>
  <r>
    <x v="3"/>
    <x v="0"/>
    <s v="USD"/>
    <n v="1428390000"/>
    <n v="1425224391"/>
    <b v="0"/>
    <n v="42"/>
    <b v="1"/>
    <s v="theater/plays"/>
    <n v="145.70000000000002"/>
    <n v="104.07142857142857"/>
    <x v="8"/>
    <s v="plays"/>
  </r>
  <r>
    <x v="3"/>
    <x v="0"/>
    <s v="USD"/>
    <n v="1383332400"/>
    <n v="1380470188"/>
    <b v="0"/>
    <n v="158"/>
    <b v="1"/>
    <s v="music/rock"/>
    <n v="145.85714285714286"/>
    <n v="64.620253164556956"/>
    <x v="3"/>
    <s v="rock"/>
  </r>
  <r>
    <x v="3"/>
    <x v="0"/>
    <s v="USD"/>
    <n v="1432230988"/>
    <n v="1429638988"/>
    <b v="1"/>
    <n v="465"/>
    <b v="1"/>
    <s v="technology/space exploration"/>
    <n v="145.88"/>
    <n v="47.058064516129029"/>
    <x v="1"/>
    <s v="space exploration"/>
  </r>
  <r>
    <x v="3"/>
    <x v="0"/>
    <s v="USD"/>
    <n v="1463529600"/>
    <n v="1462307652"/>
    <b v="0"/>
    <n v="38"/>
    <b v="1"/>
    <s v="theater/musical"/>
    <n v="146"/>
    <n v="38.421052631578945"/>
    <x v="8"/>
    <s v="musical"/>
  </r>
  <r>
    <x v="3"/>
    <x v="0"/>
    <s v="USD"/>
    <n v="1358702480"/>
    <n v="1356110480"/>
    <b v="0"/>
    <n v="112"/>
    <b v="1"/>
    <s v="music/rock"/>
    <n v="146.08079999999998"/>
    <n v="65.214642857142863"/>
    <x v="3"/>
    <s v="rock"/>
  </r>
  <r>
    <x v="3"/>
    <x v="0"/>
    <s v="USD"/>
    <n v="1352488027"/>
    <n v="1349892427"/>
    <b v="0"/>
    <n v="115"/>
    <b v="1"/>
    <s v="music/indie rock"/>
    <n v="146.12318374694613"/>
    <n v="98.817391304347822"/>
    <x v="3"/>
    <s v="indie rock"/>
  </r>
  <r>
    <x v="3"/>
    <x v="0"/>
    <s v="USD"/>
    <n v="1404522000"/>
    <n v="1404308883"/>
    <b v="0"/>
    <n v="9"/>
    <b v="1"/>
    <s v="theater/plays"/>
    <n v="146.38888888888889"/>
    <n v="292.77777777777777"/>
    <x v="8"/>
    <s v="plays"/>
  </r>
  <r>
    <x v="3"/>
    <x v="0"/>
    <s v="USD"/>
    <n v="1434045687"/>
    <n v="1431453687"/>
    <b v="0"/>
    <n v="205"/>
    <b v="1"/>
    <s v="games/tabletop games"/>
    <n v="146.5"/>
    <n v="15.721951219512196"/>
    <x v="5"/>
    <s v="tabletop games"/>
  </r>
  <r>
    <x v="3"/>
    <x v="0"/>
    <s v="USD"/>
    <n v="1471487925"/>
    <n v="1468895925"/>
    <b v="0"/>
    <n v="23"/>
    <b v="1"/>
    <s v="theater/spaces"/>
    <n v="146.53333333333333"/>
    <n v="191.13043478260869"/>
    <x v="8"/>
    <s v="spaces"/>
  </r>
  <r>
    <x v="3"/>
    <x v="0"/>
    <s v="USD"/>
    <n v="1415722236"/>
    <n v="1410534636"/>
    <b v="1"/>
    <n v="1095"/>
    <b v="1"/>
    <s v="theater/spaces"/>
    <n v="146.53957758620692"/>
    <n v="155.23827397260274"/>
    <x v="8"/>
    <s v="spaces"/>
  </r>
  <r>
    <x v="3"/>
    <x v="0"/>
    <s v="USD"/>
    <n v="1417813618"/>
    <n v="1413922018"/>
    <b v="0"/>
    <n v="32"/>
    <b v="1"/>
    <s v="music/rock"/>
    <n v="146.6"/>
    <n v="91.625"/>
    <x v="3"/>
    <s v="rock"/>
  </r>
  <r>
    <x v="3"/>
    <x v="0"/>
    <s v="USD"/>
    <n v="1426197512"/>
    <n v="1423609112"/>
    <b v="0"/>
    <n v="274"/>
    <b v="1"/>
    <s v="technology/wearables"/>
    <n v="146.88749999999999"/>
    <n v="42.886861313868614"/>
    <x v="1"/>
    <s v="wearables"/>
  </r>
  <r>
    <x v="3"/>
    <x v="16"/>
    <s v="EUR"/>
    <n v="1444903198"/>
    <n v="1442311198"/>
    <b v="1"/>
    <n v="251"/>
    <b v="1"/>
    <s v="games/tabletop games"/>
    <n v="146.97777777777779"/>
    <n v="52.701195219123505"/>
    <x v="5"/>
    <s v="tabletop games"/>
  </r>
  <r>
    <x v="3"/>
    <x v="3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x v="3"/>
    <x v="0"/>
    <s v="USD"/>
    <n v="1372297751"/>
    <n v="1369705751"/>
    <b v="0"/>
    <n v="149"/>
    <b v="1"/>
    <s v="publishing/nonfiction"/>
    <n v="147.32653061224491"/>
    <n v="48.449664429530202"/>
    <x v="2"/>
    <s v="nonfiction"/>
  </r>
  <r>
    <x v="3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x v="3"/>
    <x v="0"/>
    <s v="USD"/>
    <n v="1365367938"/>
    <n v="1361483538"/>
    <b v="1"/>
    <n v="25"/>
    <b v="1"/>
    <s v="publishing/radio &amp; podcasts"/>
    <n v="147.66666666666666"/>
    <n v="35.44"/>
    <x v="2"/>
    <s v="radio &amp; podcasts"/>
  </r>
  <r>
    <x v="3"/>
    <x v="0"/>
    <s v="USD"/>
    <n v="1445921940"/>
    <n v="1444699549"/>
    <b v="0"/>
    <n v="35"/>
    <b v="1"/>
    <s v="music/indie rock"/>
    <n v="147.75"/>
    <n v="50.657142857142858"/>
    <x v="3"/>
    <s v="indie rock"/>
  </r>
  <r>
    <x v="3"/>
    <x v="0"/>
    <s v="USD"/>
    <n v="1478402804"/>
    <n v="1473218804"/>
    <b v="0"/>
    <n v="15"/>
    <b v="1"/>
    <s v="technology/hardware"/>
    <n v="147.94"/>
    <n v="493.13333333333333"/>
    <x v="1"/>
    <s v="hardware"/>
  </r>
  <r>
    <x v="3"/>
    <x v="0"/>
    <s v="USD"/>
    <n v="1334610000"/>
    <n v="1332435685"/>
    <b v="0"/>
    <n v="15"/>
    <b v="1"/>
    <s v="publishing/nonfiction"/>
    <n v="148"/>
    <n v="54.266666666666666"/>
    <x v="2"/>
    <s v="nonfiction"/>
  </r>
  <r>
    <x v="3"/>
    <x v="6"/>
    <s v="EUR"/>
    <n v="1463333701"/>
    <n v="1460482501"/>
    <b v="0"/>
    <n v="49"/>
    <b v="1"/>
    <s v="technology/hardware"/>
    <n v="148.04999999999998"/>
    <n v="120.85714285714286"/>
    <x v="1"/>
    <s v="hardware"/>
  </r>
  <r>
    <x v="3"/>
    <x v="0"/>
    <s v="USD"/>
    <n v="1479952800"/>
    <n v="1477368867"/>
    <b v="0"/>
    <n v="107"/>
    <b v="1"/>
    <s v="photography/photobooks"/>
    <n v="148.10000000000002"/>
    <n v="207.61682242990653"/>
    <x v="7"/>
    <s v="photobooks"/>
  </r>
  <r>
    <x v="3"/>
    <x v="0"/>
    <s v="USD"/>
    <n v="1335564000"/>
    <n v="1332182049"/>
    <b v="0"/>
    <n v="35"/>
    <b v="1"/>
    <s v="music/rock"/>
    <n v="148.13333333333333"/>
    <n v="63.485714285714288"/>
    <x v="3"/>
    <s v="rock"/>
  </r>
  <r>
    <x v="3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x v="3"/>
    <x v="0"/>
    <s v="USD"/>
    <n v="1369323491"/>
    <n v="1366731491"/>
    <b v="0"/>
    <n v="1373"/>
    <b v="1"/>
    <s v="technology/hardware"/>
    <n v="148.33229411764705"/>
    <n v="91.82989803350327"/>
    <x v="1"/>
    <s v="hardware"/>
  </r>
  <r>
    <x v="3"/>
    <x v="1"/>
    <s v="GBP"/>
    <n v="1457906400"/>
    <n v="1457115427"/>
    <b v="0"/>
    <n v="31"/>
    <b v="1"/>
    <s v="theater/plays"/>
    <n v="148.88888888888889"/>
    <n v="15.129032258064516"/>
    <x v="8"/>
    <s v="plays"/>
  </r>
  <r>
    <x v="3"/>
    <x v="0"/>
    <s v="USD"/>
    <n v="1461762960"/>
    <n v="1457999054"/>
    <b v="0"/>
    <n v="20"/>
    <b v="1"/>
    <s v="theater/spaces"/>
    <n v="149"/>
    <n v="37.25"/>
    <x v="8"/>
    <s v="spaces"/>
  </r>
  <r>
    <x v="3"/>
    <x v="0"/>
    <s v="USD"/>
    <n v="1330018426"/>
    <n v="1326994426"/>
    <b v="0"/>
    <n v="145"/>
    <b v="1"/>
    <s v="music/rock"/>
    <n v="149.07142857142856"/>
    <n v="71.965517241379317"/>
    <x v="3"/>
    <s v="rock"/>
  </r>
  <r>
    <x v="3"/>
    <x v="0"/>
    <s v="USD"/>
    <n v="1397961361"/>
    <n v="1392780961"/>
    <b v="1"/>
    <n v="70"/>
    <b v="1"/>
    <s v="technology/hardware"/>
    <n v="149.74666666666667"/>
    <n v="160.44285714285715"/>
    <x v="1"/>
    <s v="hardware"/>
  </r>
  <r>
    <x v="3"/>
    <x v="1"/>
    <s v="GBP"/>
    <n v="1457031600"/>
    <n v="1455640559"/>
    <b v="0"/>
    <n v="3"/>
    <b v="1"/>
    <s v="theater/plays"/>
    <n v="150"/>
    <n v="25"/>
    <x v="8"/>
    <s v="plays"/>
  </r>
  <r>
    <x v="3"/>
    <x v="0"/>
    <s v="USD"/>
    <n v="1468618680"/>
    <n v="1465345902"/>
    <b v="0"/>
    <n v="9"/>
    <b v="1"/>
    <s v="theater/plays"/>
    <n v="150"/>
    <n v="41.666666666666664"/>
    <x v="8"/>
    <s v="plays"/>
  </r>
  <r>
    <x v="3"/>
    <x v="1"/>
    <s v="GBP"/>
    <n v="1405523866"/>
    <n v="1402931866"/>
    <b v="1"/>
    <n v="215"/>
    <b v="1"/>
    <s v="photography/photobooks"/>
    <n v="150.01875000000001"/>
    <n v="55.82093023255814"/>
    <x v="7"/>
    <s v="photobooks"/>
  </r>
  <r>
    <x v="3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x v="3"/>
    <x v="1"/>
    <s v="GBP"/>
    <n v="1470132180"/>
    <n v="1467040769"/>
    <b v="0"/>
    <n v="30"/>
    <b v="1"/>
    <s v="theater/musical"/>
    <n v="150.75"/>
    <n v="100.5"/>
    <x v="8"/>
    <s v="musical"/>
  </r>
  <r>
    <x v="3"/>
    <x v="1"/>
    <s v="GBP"/>
    <n v="1397516400"/>
    <n v="1396524644"/>
    <b v="0"/>
    <n v="15"/>
    <b v="1"/>
    <s v="music/electronic music"/>
    <n v="150.80000000000001"/>
    <n v="50.266666666666666"/>
    <x v="3"/>
    <s v="electronic music"/>
  </r>
  <r>
    <x v="3"/>
    <x v="0"/>
    <s v="USD"/>
    <n v="1402642740"/>
    <n v="1399563953"/>
    <b v="1"/>
    <n v="59"/>
    <b v="1"/>
    <s v="music/rock"/>
    <n v="151.63999999999999"/>
    <n v="64.254237288135599"/>
    <x v="3"/>
    <s v="rock"/>
  </r>
  <r>
    <x v="3"/>
    <x v="0"/>
    <s v="USD"/>
    <n v="1362146280"/>
    <n v="1357604752"/>
    <b v="0"/>
    <n v="33"/>
    <b v="1"/>
    <s v="music/rock"/>
    <n v="151.83333333333334"/>
    <n v="27.606060606060606"/>
    <x v="3"/>
    <s v="rock"/>
  </r>
  <r>
    <x v="3"/>
    <x v="0"/>
    <s v="USD"/>
    <n v="1338579789"/>
    <n v="1335987789"/>
    <b v="0"/>
    <n v="27"/>
    <b v="1"/>
    <s v="music/electronic music"/>
    <n v="152"/>
    <n v="42.222222222222221"/>
    <x v="3"/>
    <s v="electronic music"/>
  </r>
  <r>
    <x v="3"/>
    <x v="1"/>
    <s v="GBP"/>
    <n v="1427990071"/>
    <n v="1422809671"/>
    <b v="0"/>
    <n v="39"/>
    <b v="1"/>
    <s v="theater/plays"/>
    <n v="152"/>
    <n v="19.487179487179485"/>
    <x v="8"/>
    <s v="plays"/>
  </r>
  <r>
    <x v="3"/>
    <x v="1"/>
    <s v="GBP"/>
    <n v="1410431054"/>
    <n v="1407839054"/>
    <b v="0"/>
    <n v="56"/>
    <b v="1"/>
    <s v="music/rock"/>
    <n v="152.13333333333335"/>
    <n v="40.75"/>
    <x v="3"/>
    <s v="rock"/>
  </r>
  <r>
    <x v="3"/>
    <x v="0"/>
    <s v="USD"/>
    <n v="1431100918"/>
    <n v="1427212918"/>
    <b v="0"/>
    <n v="470"/>
    <b v="1"/>
    <s v="technology/hardware"/>
    <n v="152.60429999999999"/>
    <n v="324.69"/>
    <x v="1"/>
    <s v="hardware"/>
  </r>
  <r>
    <x v="3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x v="3"/>
    <x v="1"/>
    <s v="GBP"/>
    <n v="1427414400"/>
    <n v="1422656201"/>
    <b v="0"/>
    <n v="65"/>
    <b v="1"/>
    <s v="theater/plays"/>
    <n v="152.66666666666666"/>
    <n v="70.461538461538467"/>
    <x v="8"/>
    <s v="plays"/>
  </r>
  <r>
    <x v="3"/>
    <x v="0"/>
    <s v="USD"/>
    <n v="1487635653"/>
    <n v="1486426053"/>
    <b v="0"/>
    <n v="53"/>
    <b v="1"/>
    <s v="games/tabletop games"/>
    <n v="153.1"/>
    <n v="57.773584905660378"/>
    <x v="5"/>
    <s v="tabletop games"/>
  </r>
  <r>
    <x v="3"/>
    <x v="0"/>
    <s v="USD"/>
    <n v="1406087940"/>
    <n v="1404141626"/>
    <b v="0"/>
    <n v="37"/>
    <b v="1"/>
    <s v="theater/plays"/>
    <n v="153.19999999999999"/>
    <n v="41.405405405405403"/>
    <x v="8"/>
    <s v="plays"/>
  </r>
  <r>
    <x v="3"/>
    <x v="7"/>
    <s v="CAD"/>
    <n v="1427585511"/>
    <n v="1424997111"/>
    <b v="0"/>
    <n v="147"/>
    <b v="1"/>
    <s v="games/tabletop games"/>
    <n v="153.3153846153846"/>
    <n v="135.58503401360545"/>
    <x v="5"/>
    <s v="tabletop games"/>
  </r>
  <r>
    <x v="3"/>
    <x v="1"/>
    <s v="GBP"/>
    <n v="1459378085"/>
    <n v="1456789685"/>
    <b v="0"/>
    <n v="21"/>
    <b v="1"/>
    <s v="theater/plays"/>
    <n v="153.31632653061226"/>
    <n v="143.0952380952381"/>
    <x v="8"/>
    <s v="plays"/>
  </r>
  <r>
    <x v="3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x v="3"/>
    <x v="1"/>
    <s v="GBP"/>
    <n v="1450612740"/>
    <n v="1448040425"/>
    <b v="0"/>
    <n v="17"/>
    <b v="1"/>
    <s v="theater/plays"/>
    <n v="153.33333333333334"/>
    <n v="13.529411764705882"/>
    <x v="8"/>
    <s v="plays"/>
  </r>
  <r>
    <x v="3"/>
    <x v="0"/>
    <s v="USD"/>
    <n v="1465837200"/>
    <n v="1463971172"/>
    <b v="0"/>
    <n v="14"/>
    <b v="1"/>
    <s v="theater/plays"/>
    <n v="153.4"/>
    <n v="109.57142857142857"/>
    <x v="8"/>
    <s v="plays"/>
  </r>
  <r>
    <x v="3"/>
    <x v="0"/>
    <s v="USD"/>
    <n v="1366222542"/>
    <n v="1363630542"/>
    <b v="0"/>
    <n v="554"/>
    <b v="1"/>
    <s v="technology/hardware"/>
    <n v="153.452"/>
    <n v="138.49458483754512"/>
    <x v="1"/>
    <s v="hardware"/>
  </r>
  <r>
    <x v="3"/>
    <x v="0"/>
    <s v="USD"/>
    <n v="1433055540"/>
    <n v="1431230867"/>
    <b v="0"/>
    <n v="104"/>
    <b v="1"/>
    <s v="theater/plays"/>
    <n v="153.73333333333335"/>
    <n v="110.86538461538461"/>
    <x v="8"/>
    <s v="plays"/>
  </r>
  <r>
    <x v="3"/>
    <x v="0"/>
    <s v="USD"/>
    <n v="1423022400"/>
    <n v="1421436099"/>
    <b v="0"/>
    <n v="32"/>
    <b v="1"/>
    <s v="games/tabletop games"/>
    <n v="153.80000000000001"/>
    <n v="48.0625"/>
    <x v="5"/>
    <s v="tabletop games"/>
  </r>
  <r>
    <x v="3"/>
    <x v="0"/>
    <s v="USD"/>
    <n v="1407549600"/>
    <n v="1404797428"/>
    <b v="1"/>
    <n v="1088"/>
    <b v="1"/>
    <s v="theater/spaces"/>
    <n v="153.90035000000003"/>
    <n v="84.871516544117654"/>
    <x v="8"/>
    <s v="spaces"/>
  </r>
  <r>
    <x v="3"/>
    <x v="7"/>
    <s v="CAD"/>
    <n v="1389012940"/>
    <n v="1385124940"/>
    <b v="0"/>
    <n v="191"/>
    <b v="1"/>
    <s v="music/rock"/>
    <n v="154.05897142857143"/>
    <n v="70.576753926701571"/>
    <x v="3"/>
    <s v="rock"/>
  </r>
  <r>
    <x v="3"/>
    <x v="0"/>
    <s v="USD"/>
    <n v="1416268800"/>
    <n v="1413295358"/>
    <b v="0"/>
    <n v="181"/>
    <b v="1"/>
    <s v="games/tabletop games"/>
    <n v="154.15151515151516"/>
    <n v="28.104972375690608"/>
    <x v="5"/>
    <s v="tabletop games"/>
  </r>
  <r>
    <x v="3"/>
    <x v="0"/>
    <s v="USD"/>
    <n v="1446814809"/>
    <n v="1444219209"/>
    <b v="1"/>
    <n v="145"/>
    <b v="1"/>
    <s v="theater/plays"/>
    <n v="154.43"/>
    <n v="106.50344827586207"/>
    <x v="8"/>
    <s v="plays"/>
  </r>
  <r>
    <x v="3"/>
    <x v="3"/>
    <s v="AUD"/>
    <n v="1433059187"/>
    <n v="1430467187"/>
    <b v="0"/>
    <n v="53"/>
    <b v="1"/>
    <s v="film &amp; video/shorts"/>
    <n v="154.57142857142858"/>
    <n v="102.0754716981132"/>
    <x v="0"/>
    <s v="shorts"/>
  </r>
  <r>
    <x v="3"/>
    <x v="0"/>
    <s v="USD"/>
    <n v="1486053409"/>
    <n v="1483461409"/>
    <b v="0"/>
    <n v="67"/>
    <b v="1"/>
    <s v="food/small batch"/>
    <n v="154.69999999999999"/>
    <n v="69.268656716417908"/>
    <x v="6"/>
    <s v="small batch"/>
  </r>
  <r>
    <x v="3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x v="3"/>
    <x v="0"/>
    <s v="USD"/>
    <n v="1403661600"/>
    <n v="1401196766"/>
    <b v="1"/>
    <n v="190"/>
    <b v="1"/>
    <s v="music/rock"/>
    <n v="154.93846153846152"/>
    <n v="53.005263157894738"/>
    <x v="3"/>
    <s v="rock"/>
  </r>
  <r>
    <x v="3"/>
    <x v="0"/>
    <s v="USD"/>
    <n v="1346344425"/>
    <n v="1343320425"/>
    <b v="1"/>
    <n v="467"/>
    <b v="1"/>
    <s v="music/rock"/>
    <n v="154.97535999999999"/>
    <n v="82.963254817987149"/>
    <x v="3"/>
    <s v="rock"/>
  </r>
  <r>
    <x v="3"/>
    <x v="1"/>
    <s v="GBP"/>
    <n v="1442065060"/>
    <n v="1437745060"/>
    <b v="0"/>
    <n v="3"/>
    <b v="1"/>
    <s v="photography/photobooks"/>
    <n v="155"/>
    <n v="51.666666666666664"/>
    <x v="7"/>
    <s v="photobooks"/>
  </r>
  <r>
    <x v="3"/>
    <x v="1"/>
    <s v="GBP"/>
    <n v="1423838916"/>
    <n v="1418654916"/>
    <b v="0"/>
    <n v="78"/>
    <b v="1"/>
    <s v="theater/plays"/>
    <n v="155"/>
    <n v="39.743589743589745"/>
    <x v="8"/>
    <s v="plays"/>
  </r>
  <r>
    <x v="3"/>
    <x v="0"/>
    <s v="USD"/>
    <n v="1461560340"/>
    <n v="1458762717"/>
    <b v="0"/>
    <n v="133"/>
    <b v="1"/>
    <s v="music/metal"/>
    <n v="155.17499999999998"/>
    <n v="46.669172932330824"/>
    <x v="3"/>
    <s v="metal"/>
  </r>
  <r>
    <x v="3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x v="3"/>
    <x v="0"/>
    <s v="USD"/>
    <n v="1433314740"/>
    <n v="1430600401"/>
    <b v="0"/>
    <n v="56"/>
    <b v="1"/>
    <s v="theater/plays"/>
    <n v="155.20000000000002"/>
    <n v="83.142857142857139"/>
    <x v="8"/>
    <s v="plays"/>
  </r>
  <r>
    <x v="3"/>
    <x v="0"/>
    <s v="USD"/>
    <n v="1458835264"/>
    <n v="1456246864"/>
    <b v="0"/>
    <n v="75"/>
    <b v="1"/>
    <s v="photography/photobooks"/>
    <n v="155.29999999999998"/>
    <n v="207.06666666666666"/>
    <x v="7"/>
    <s v="photobooks"/>
  </r>
  <r>
    <x v="3"/>
    <x v="0"/>
    <s v="USD"/>
    <n v="1347382053"/>
    <n v="1344962853"/>
    <b v="0"/>
    <n v="104"/>
    <b v="1"/>
    <s v="music/rock"/>
    <n v="155.33333333333331"/>
    <n v="112.01923076923077"/>
    <x v="3"/>
    <s v="rock"/>
  </r>
  <r>
    <x v="3"/>
    <x v="0"/>
    <s v="USD"/>
    <n v="1358198400"/>
    <n v="1354580949"/>
    <b v="0"/>
    <n v="149"/>
    <b v="1"/>
    <s v="publishing/nonfiction"/>
    <n v="155.51428571428571"/>
    <n v="36.530201342281877"/>
    <x v="2"/>
    <s v="nonfiction"/>
  </r>
  <r>
    <x v="3"/>
    <x v="0"/>
    <s v="USD"/>
    <n v="1348202807"/>
    <n v="1343018807"/>
    <b v="0"/>
    <n v="60"/>
    <b v="1"/>
    <s v="music/classical music"/>
    <n v="155.53333333333333"/>
    <n v="38.883333333333333"/>
    <x v="3"/>
    <s v="classical music"/>
  </r>
  <r>
    <x v="3"/>
    <x v="0"/>
    <s v="USD"/>
    <n v="1344358860"/>
    <n v="1343682681"/>
    <b v="0"/>
    <n v="19"/>
    <b v="1"/>
    <s v="music/rock"/>
    <n v="155.71428571428572"/>
    <n v="28.684210526315791"/>
    <x v="3"/>
    <s v="rock"/>
  </r>
  <r>
    <x v="3"/>
    <x v="0"/>
    <s v="USD"/>
    <n v="1453411109"/>
    <n v="1450819109"/>
    <b v="0"/>
    <n v="24"/>
    <b v="1"/>
    <s v="theater/plays"/>
    <n v="155.75"/>
    <n v="51.916666666666664"/>
    <x v="8"/>
    <s v="plays"/>
  </r>
  <r>
    <x v="3"/>
    <x v="0"/>
    <s v="USD"/>
    <n v="1350074261"/>
    <n v="1347482261"/>
    <b v="0"/>
    <n v="133"/>
    <b v="1"/>
    <s v="music/rock"/>
    <n v="155.91"/>
    <n v="117.22556390977444"/>
    <x v="3"/>
    <s v="rock"/>
  </r>
  <r>
    <x v="3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x v="3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x v="3"/>
    <x v="0"/>
    <s v="USD"/>
    <n v="1443711623"/>
    <n v="1440687623"/>
    <b v="0"/>
    <n v="204"/>
    <b v="1"/>
    <s v="theater/plays"/>
    <n v="156.20000000000002"/>
    <n v="38.284313725490193"/>
    <x v="8"/>
    <s v="plays"/>
  </r>
  <r>
    <x v="3"/>
    <x v="0"/>
    <s v="USD"/>
    <n v="1331621940"/>
    <n v="1329671572"/>
    <b v="0"/>
    <n v="33"/>
    <b v="1"/>
    <s v="music/electronic music"/>
    <n v="156.36363636363637"/>
    <n v="26.060606060606062"/>
    <x v="3"/>
    <s v="electronic music"/>
  </r>
  <r>
    <x v="3"/>
    <x v="0"/>
    <s v="USD"/>
    <n v="1293937200"/>
    <n v="1291257298"/>
    <b v="0"/>
    <n v="13"/>
    <b v="1"/>
    <s v="music/classical music"/>
    <n v="156.4"/>
    <n v="30.076923076923077"/>
    <x v="3"/>
    <s v="classical music"/>
  </r>
  <r>
    <x v="3"/>
    <x v="0"/>
    <s v="USD"/>
    <n v="1416270292"/>
    <n v="1413674692"/>
    <b v="0"/>
    <n v="26"/>
    <b v="1"/>
    <s v="music/classical music"/>
    <n v="156.44444444444446"/>
    <n v="54.153846153846153"/>
    <x v="3"/>
    <s v="classical music"/>
  </r>
  <r>
    <x v="3"/>
    <x v="0"/>
    <s v="USD"/>
    <n v="1412121600"/>
    <n v="1408565860"/>
    <b v="1"/>
    <n v="424"/>
    <b v="1"/>
    <s v="technology/hardware"/>
    <n v="156.73439999999999"/>
    <n v="36.965660377358489"/>
    <x v="1"/>
    <s v="hardware"/>
  </r>
  <r>
    <x v="3"/>
    <x v="0"/>
    <s v="USD"/>
    <n v="1434917049"/>
    <n v="1432325049"/>
    <b v="0"/>
    <n v="107"/>
    <b v="1"/>
    <s v="theater/spaces"/>
    <n v="156.96"/>
    <n v="146.69158878504672"/>
    <x v="8"/>
    <s v="spaces"/>
  </r>
  <r>
    <x v="3"/>
    <x v="0"/>
    <s v="USD"/>
    <n v="1339074857"/>
    <n v="1336482857"/>
    <b v="1"/>
    <n v="50"/>
    <b v="1"/>
    <s v="music/indie rock"/>
    <n v="156.97"/>
    <n v="37.672800000000002"/>
    <x v="3"/>
    <s v="indie rock"/>
  </r>
  <r>
    <x v="3"/>
    <x v="13"/>
    <s v="NOK"/>
    <n v="1458104697"/>
    <n v="1455516297"/>
    <b v="1"/>
    <n v="555"/>
    <b v="1"/>
    <s v="photography/photobooks"/>
    <n v="157.18899999999999"/>
    <n v="849.67027027027029"/>
    <x v="7"/>
    <s v="photobooks"/>
  </r>
  <r>
    <x v="3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x v="3"/>
    <x v="1"/>
    <s v="GBP"/>
    <n v="1384374155"/>
    <n v="1381778555"/>
    <b v="0"/>
    <n v="301"/>
    <b v="1"/>
    <s v="games/tabletop games"/>
    <n v="157.37692307692308"/>
    <n v="67.970099667774093"/>
    <x v="5"/>
    <s v="tabletop games"/>
  </r>
  <r>
    <x v="3"/>
    <x v="3"/>
    <s v="AUD"/>
    <n v="1467280800"/>
    <n v="1464921112"/>
    <b v="0"/>
    <n v="81"/>
    <b v="1"/>
    <s v="technology/space exploration"/>
    <n v="157.9"/>
    <n v="38.987654320987652"/>
    <x v="1"/>
    <s v="space exploration"/>
  </r>
  <r>
    <x v="3"/>
    <x v="0"/>
    <s v="USD"/>
    <n v="1424548719"/>
    <n v="1419364719"/>
    <b v="0"/>
    <n v="15"/>
    <b v="1"/>
    <s v="theater/spaces"/>
    <n v="158"/>
    <n v="158"/>
    <x v="8"/>
    <s v="spaces"/>
  </r>
  <r>
    <x v="3"/>
    <x v="0"/>
    <s v="USD"/>
    <n v="1431928784"/>
    <n v="1430114384"/>
    <b v="0"/>
    <n v="10"/>
    <b v="1"/>
    <s v="theater/plays"/>
    <n v="158.20000000000002"/>
    <n v="79.099999999999994"/>
    <x v="8"/>
    <s v="plays"/>
  </r>
  <r>
    <x v="3"/>
    <x v="0"/>
    <s v="USD"/>
    <n v="1407758629"/>
    <n v="1404907429"/>
    <b v="0"/>
    <n v="139"/>
    <b v="1"/>
    <s v="publishing/nonfiction"/>
    <n v="158.33333333333331"/>
    <n v="68.345323741007192"/>
    <x v="2"/>
    <s v="nonfiction"/>
  </r>
  <r>
    <x v="3"/>
    <x v="0"/>
    <s v="USD"/>
    <n v="1476961513"/>
    <n v="1474369513"/>
    <b v="0"/>
    <n v="253"/>
    <b v="1"/>
    <s v="photography/photobooks"/>
    <n v="159.16819571865443"/>
    <n v="102.86166007905139"/>
    <x v="7"/>
    <s v="photobooks"/>
  </r>
  <r>
    <x v="3"/>
    <x v="0"/>
    <s v="USD"/>
    <n v="1443214800"/>
    <n v="1440008439"/>
    <b v="0"/>
    <n v="206"/>
    <b v="1"/>
    <s v="technology/makerspaces"/>
    <n v="159.29509999999999"/>
    <n v="77.327718446601949"/>
    <x v="1"/>
    <s v="makerspaces"/>
  </r>
  <r>
    <x v="3"/>
    <x v="1"/>
    <s v="GBP"/>
    <n v="1476632178"/>
    <n v="1473953778"/>
    <b v="0"/>
    <n v="31"/>
    <b v="1"/>
    <s v="theater/plays"/>
    <n v="159.42857142857144"/>
    <n v="18"/>
    <x v="8"/>
    <s v="plays"/>
  </r>
  <r>
    <x v="3"/>
    <x v="0"/>
    <s v="USD"/>
    <n v="1404403381"/>
    <n v="1401811381"/>
    <b v="0"/>
    <n v="133"/>
    <b v="1"/>
    <s v="theater/plays"/>
    <n v="159.9402985074627"/>
    <n v="40.285714285714285"/>
    <x v="8"/>
    <s v="plays"/>
  </r>
  <r>
    <x v="3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x v="3"/>
    <x v="0"/>
    <s v="USD"/>
    <n v="1342825365"/>
    <n v="1340233365"/>
    <b v="0"/>
    <n v="96"/>
    <b v="1"/>
    <s v="music/rock"/>
    <n v="159.99600000000001"/>
    <n v="24.999375000000001"/>
    <x v="3"/>
    <s v="rock"/>
  </r>
  <r>
    <x v="3"/>
    <x v="1"/>
    <s v="GBP"/>
    <n v="1380449461"/>
    <n v="1375265461"/>
    <b v="0"/>
    <n v="13"/>
    <b v="1"/>
    <s v="publishing/nonfiction"/>
    <n v="160"/>
    <n v="4.9230769230769234"/>
    <x v="2"/>
    <s v="nonfiction"/>
  </r>
  <r>
    <x v="3"/>
    <x v="1"/>
    <s v="GBP"/>
    <n v="1461278208"/>
    <n v="1459463808"/>
    <b v="0"/>
    <n v="8"/>
    <b v="1"/>
    <s v="theater/plays"/>
    <n v="160"/>
    <n v="40"/>
    <x v="8"/>
    <s v="plays"/>
  </r>
  <r>
    <x v="3"/>
    <x v="0"/>
    <s v="USD"/>
    <n v="1416988740"/>
    <n v="1414514153"/>
    <b v="1"/>
    <n v="930"/>
    <b v="1"/>
    <s v="theater/plays"/>
    <n v="160.22808571428573"/>
    <n v="60.300892473118282"/>
    <x v="8"/>
    <s v="plays"/>
  </r>
  <r>
    <x v="3"/>
    <x v="7"/>
    <s v="CAD"/>
    <n v="1482943740"/>
    <n v="1481129340"/>
    <b v="0"/>
    <n v="85"/>
    <b v="1"/>
    <s v="photography/photobooks"/>
    <n v="160.54999999999998"/>
    <n v="37.776470588235291"/>
    <x v="7"/>
    <s v="photobooks"/>
  </r>
  <r>
    <x v="3"/>
    <x v="0"/>
    <s v="USD"/>
    <n v="1364447073"/>
    <n v="1361858673"/>
    <b v="0"/>
    <n v="98"/>
    <b v="1"/>
    <s v="music/pop"/>
    <n v="160.88"/>
    <n v="41.04081632653061"/>
    <x v="3"/>
    <s v="pop"/>
  </r>
  <r>
    <x v="3"/>
    <x v="0"/>
    <s v="USD"/>
    <n v="1460846347"/>
    <n v="1458254347"/>
    <b v="0"/>
    <n v="28"/>
    <b v="1"/>
    <s v="theater/plays"/>
    <n v="161"/>
    <n v="57.5"/>
    <x v="8"/>
    <s v="plays"/>
  </r>
  <r>
    <x v="3"/>
    <x v="0"/>
    <s v="USD"/>
    <n v="1428725192"/>
    <n v="1426133192"/>
    <b v="0"/>
    <n v="21"/>
    <b v="1"/>
    <s v="music/rock"/>
    <n v="161.4"/>
    <n v="76.857142857142861"/>
    <x v="3"/>
    <s v="rock"/>
  </r>
  <r>
    <x v="3"/>
    <x v="0"/>
    <s v="USD"/>
    <n v="1434017153"/>
    <n v="1431425153"/>
    <b v="1"/>
    <n v="353"/>
    <b v="1"/>
    <s v="technology/hardware"/>
    <n v="161.459"/>
    <n v="457.39093484419266"/>
    <x v="1"/>
    <s v="hardware"/>
  </r>
  <r>
    <x v="3"/>
    <x v="0"/>
    <s v="USD"/>
    <n v="1417845600"/>
    <n v="1415194553"/>
    <b v="1"/>
    <n v="615"/>
    <b v="1"/>
    <s v="photography/photobooks"/>
    <n v="161.97999999999999"/>
    <n v="39.507317073170732"/>
    <x v="7"/>
    <s v="photobooks"/>
  </r>
  <r>
    <x v="3"/>
    <x v="0"/>
    <s v="USD"/>
    <n v="1375908587"/>
    <n v="1372884587"/>
    <b v="1"/>
    <n v="389"/>
    <b v="1"/>
    <s v="music/rock"/>
    <n v="162.14066666666668"/>
    <n v="62.522107969151669"/>
    <x v="3"/>
    <s v="rock"/>
  </r>
  <r>
    <x v="3"/>
    <x v="1"/>
    <s v="GBP"/>
    <n v="1439806936"/>
    <n v="1437214936"/>
    <b v="0"/>
    <n v="31"/>
    <b v="1"/>
    <s v="theater/plays"/>
    <n v="162.30000000000001"/>
    <n v="52.354838709677416"/>
    <x v="8"/>
    <s v="plays"/>
  </r>
  <r>
    <x v="3"/>
    <x v="7"/>
    <s v="CAD"/>
    <n v="1430693460"/>
    <n v="1428087153"/>
    <b v="0"/>
    <n v="17"/>
    <b v="1"/>
    <s v="theater/plays"/>
    <n v="162.5"/>
    <n v="95.588235294117652"/>
    <x v="8"/>
    <s v="plays"/>
  </r>
  <r>
    <x v="3"/>
    <x v="0"/>
    <s v="USD"/>
    <n v="1327776847"/>
    <n v="1325184847"/>
    <b v="0"/>
    <n v="30"/>
    <b v="1"/>
    <s v="games/tabletop games"/>
    <n v="162.6"/>
    <n v="27.1"/>
    <x v="5"/>
    <s v="tabletop games"/>
  </r>
  <r>
    <x v="3"/>
    <x v="0"/>
    <s v="USD"/>
    <n v="1304395140"/>
    <n v="1302493760"/>
    <b v="1"/>
    <n v="21"/>
    <b v="1"/>
    <s v="theater/plays"/>
    <n v="162.66666666666666"/>
    <n v="58.095238095238095"/>
    <x v="8"/>
    <s v="plays"/>
  </r>
  <r>
    <x v="3"/>
    <x v="0"/>
    <s v="USD"/>
    <n v="1361029958"/>
    <n v="1358437958"/>
    <b v="1"/>
    <n v="234"/>
    <b v="1"/>
    <s v="publishing/radio &amp; podcasts"/>
    <n v="163.19999999999999"/>
    <n v="34.871794871794869"/>
    <x v="2"/>
    <s v="radio &amp; podcasts"/>
  </r>
  <r>
    <x v="3"/>
    <x v="1"/>
    <s v="GBP"/>
    <n v="1424378748"/>
    <n v="1421786748"/>
    <b v="0"/>
    <n v="49"/>
    <b v="1"/>
    <s v="technology/space exploration"/>
    <n v="164"/>
    <n v="10.040816326530612"/>
    <x v="1"/>
    <s v="space exploration"/>
  </r>
  <r>
    <x v="3"/>
    <x v="16"/>
    <s v="EUR"/>
    <n v="1449162000"/>
    <n v="1446570315"/>
    <b v="1"/>
    <n v="63"/>
    <b v="1"/>
    <s v="theater/plays"/>
    <n v="164"/>
    <n v="70.285714285714292"/>
    <x v="8"/>
    <s v="plays"/>
  </r>
  <r>
    <x v="3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x v="3"/>
    <x v="0"/>
    <s v="USD"/>
    <n v="1456416513"/>
    <n v="1454688513"/>
    <b v="0"/>
    <n v="102"/>
    <b v="1"/>
    <s v="photography/photobooks"/>
    <n v="165.44"/>
    <n v="81.098039215686271"/>
    <x v="7"/>
    <s v="photobooks"/>
  </r>
  <r>
    <x v="3"/>
    <x v="0"/>
    <s v="USD"/>
    <n v="1275368340"/>
    <n v="1272692732"/>
    <b v="0"/>
    <n v="89"/>
    <b v="1"/>
    <s v="music/indie rock"/>
    <n v="166.08"/>
    <n v="46.651685393258425"/>
    <x v="3"/>
    <s v="indie rock"/>
  </r>
  <r>
    <x v="3"/>
    <x v="0"/>
    <s v="USD"/>
    <n v="1476277875"/>
    <n v="1474895475"/>
    <b v="0"/>
    <n v="26"/>
    <b v="1"/>
    <s v="technology/space exploration"/>
    <n v="166.2"/>
    <n v="31.96153846153846"/>
    <x v="1"/>
    <s v="space exploration"/>
  </r>
  <r>
    <x v="3"/>
    <x v="7"/>
    <s v="CAD"/>
    <n v="1436364023"/>
    <n v="1433772023"/>
    <b v="1"/>
    <n v="885"/>
    <b v="1"/>
    <s v="photography/photobooks"/>
    <n v="166.33076923076925"/>
    <n v="97.731073446327684"/>
    <x v="7"/>
    <s v="photobooks"/>
  </r>
  <r>
    <x v="3"/>
    <x v="0"/>
    <s v="USD"/>
    <n v="1420060920"/>
    <n v="1417556262"/>
    <b v="0"/>
    <n v="47"/>
    <b v="1"/>
    <s v="theater/spaces"/>
    <n v="166.4"/>
    <n v="177.02127659574469"/>
    <x v="8"/>
    <s v="spaces"/>
  </r>
  <r>
    <x v="3"/>
    <x v="0"/>
    <s v="USD"/>
    <n v="1383062083"/>
    <n v="1380556483"/>
    <b v="1"/>
    <n v="34"/>
    <b v="1"/>
    <s v="music/rock"/>
    <n v="166.46153846153845"/>
    <n v="31.823529411764707"/>
    <x v="3"/>
    <s v="rock"/>
  </r>
  <r>
    <x v="3"/>
    <x v="0"/>
    <s v="USD"/>
    <n v="1430179200"/>
    <n v="1428130814"/>
    <b v="0"/>
    <n v="28"/>
    <b v="1"/>
    <s v="film &amp; video/television"/>
    <n v="166.5"/>
    <n v="59.464285714285715"/>
    <x v="0"/>
    <s v="television"/>
  </r>
  <r>
    <x v="3"/>
    <x v="0"/>
    <s v="USD"/>
    <n v="1295647200"/>
    <n v="1291428371"/>
    <b v="0"/>
    <n v="33"/>
    <b v="1"/>
    <s v="music/rock"/>
    <n v="166.68333333333334"/>
    <n v="75.765151515151516"/>
    <x v="3"/>
    <s v="rock"/>
  </r>
  <r>
    <x v="3"/>
    <x v="0"/>
    <s v="USD"/>
    <n v="1417579200"/>
    <n v="1415031043"/>
    <b v="0"/>
    <n v="101"/>
    <b v="1"/>
    <s v="technology/hardware"/>
    <n v="167.41666666666666"/>
    <n v="99.455445544554451"/>
    <x v="1"/>
    <s v="hardware"/>
  </r>
  <r>
    <x v="3"/>
    <x v="1"/>
    <s v="GBP"/>
    <n v="1465709400"/>
    <n v="1462695073"/>
    <b v="0"/>
    <n v="34"/>
    <b v="1"/>
    <s v="music/rock"/>
    <n v="167.42857142857144"/>
    <n v="17.235294117647058"/>
    <x v="3"/>
    <s v="rock"/>
  </r>
  <r>
    <x v="3"/>
    <x v="0"/>
    <s v="USD"/>
    <n v="1351304513"/>
    <n v="1348712513"/>
    <b v="1"/>
    <n v="660"/>
    <b v="1"/>
    <s v="technology/hardware"/>
    <n v="167.50470000000001"/>
    <n v="76.138500000000008"/>
    <x v="1"/>
    <s v="hardware"/>
  </r>
  <r>
    <x v="3"/>
    <x v="0"/>
    <s v="USD"/>
    <n v="1480174071"/>
    <n v="1477578471"/>
    <b v="0"/>
    <n v="111"/>
    <b v="1"/>
    <s v="food/small batch"/>
    <n v="167.98"/>
    <n v="75.666666666666671"/>
    <x v="6"/>
    <s v="small batch"/>
  </r>
  <r>
    <x v="3"/>
    <x v="0"/>
    <s v="USD"/>
    <n v="1471242025"/>
    <n v="1468650025"/>
    <b v="0"/>
    <n v="99"/>
    <b v="1"/>
    <s v="theater/spaces"/>
    <n v="168.01999999999998"/>
    <n v="84.858585858585855"/>
    <x v="8"/>
    <s v="spaces"/>
  </r>
  <r>
    <x v="3"/>
    <x v="1"/>
    <s v="GBP"/>
    <n v="1425326400"/>
    <n v="1421916830"/>
    <b v="0"/>
    <n v="410"/>
    <b v="1"/>
    <s v="technology/hardware"/>
    <n v="168.28125"/>
    <n v="10.507317073170732"/>
    <x v="1"/>
    <s v="hardware"/>
  </r>
  <r>
    <x v="3"/>
    <x v="0"/>
    <s v="USD"/>
    <n v="1364917965"/>
    <n v="1362329565"/>
    <b v="0"/>
    <n v="180"/>
    <b v="1"/>
    <s v="games/tabletop games"/>
    <n v="168.77142857142857"/>
    <n v="32.81666666666667"/>
    <x v="5"/>
    <s v="tabletop games"/>
  </r>
  <r>
    <x v="3"/>
    <x v="0"/>
    <s v="USD"/>
    <n v="1411980020"/>
    <n v="1409388020"/>
    <b v="0"/>
    <n v="13"/>
    <b v="1"/>
    <s v="theater/plays"/>
    <n v="169.42857142857144"/>
    <n v="45.615384615384613"/>
    <x v="8"/>
    <s v="plays"/>
  </r>
  <r>
    <x v="3"/>
    <x v="1"/>
    <s v="GBP"/>
    <n v="1462017600"/>
    <n v="1458820564"/>
    <b v="0"/>
    <n v="72"/>
    <b v="1"/>
    <s v="technology/space exploration"/>
    <n v="169.76511744127936"/>
    <n v="47.180555555555557"/>
    <x v="1"/>
    <s v="space exploration"/>
  </r>
  <r>
    <x v="3"/>
    <x v="0"/>
    <s v="USD"/>
    <n v="1280800740"/>
    <n v="1279603955"/>
    <b v="0"/>
    <n v="17"/>
    <b v="1"/>
    <s v="music/rock"/>
    <n v="169.86"/>
    <n v="39.967058823529413"/>
    <x v="3"/>
    <s v="rock"/>
  </r>
  <r>
    <x v="3"/>
    <x v="1"/>
    <s v="GBP"/>
    <n v="1422658930"/>
    <n v="1421362930"/>
    <b v="0"/>
    <n v="21"/>
    <b v="1"/>
    <s v="theater/plays"/>
    <n v="170"/>
    <n v="64.761904761904759"/>
    <x v="8"/>
    <s v="plays"/>
  </r>
  <r>
    <x v="3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x v="3"/>
    <x v="0"/>
    <s v="USD"/>
    <n v="1366635575"/>
    <n v="1363611575"/>
    <b v="0"/>
    <n v="682"/>
    <b v="1"/>
    <s v="technology/hardware"/>
    <n v="170.29262962962963"/>
    <n v="67.417903225806455"/>
    <x v="1"/>
    <s v="hardware"/>
  </r>
  <r>
    <x v="3"/>
    <x v="11"/>
    <s v="NZD"/>
    <n v="1488622352"/>
    <n v="1486030352"/>
    <b v="0"/>
    <n v="91"/>
    <b v="1"/>
    <s v="theater/plays"/>
    <n v="170.44444444444446"/>
    <n v="84.285714285714292"/>
    <x v="8"/>
    <s v="plays"/>
  </r>
  <r>
    <x v="3"/>
    <x v="0"/>
    <s v="USD"/>
    <n v="1468036800"/>
    <n v="1465607738"/>
    <b v="0"/>
    <n v="20"/>
    <b v="1"/>
    <s v="theater/plays"/>
    <n v="170.625"/>
    <n v="68.25"/>
    <x v="8"/>
    <s v="plays"/>
  </r>
  <r>
    <x v="3"/>
    <x v="0"/>
    <s v="USD"/>
    <n v="1388473200"/>
    <n v="1385585434"/>
    <b v="1"/>
    <n v="85"/>
    <b v="1"/>
    <s v="music/indie rock"/>
    <n v="170.65217391304347"/>
    <n v="46.176470588235297"/>
    <x v="3"/>
    <s v="indie rock"/>
  </r>
  <r>
    <x v="3"/>
    <x v="0"/>
    <s v="USD"/>
    <n v="1446759880"/>
    <n v="1444164280"/>
    <b v="0"/>
    <n v="57"/>
    <b v="1"/>
    <s v="theater/plays"/>
    <n v="170.66666666666669"/>
    <n v="44.912280701754383"/>
    <x v="8"/>
    <s v="plays"/>
  </r>
  <r>
    <x v="3"/>
    <x v="7"/>
    <s v="CAD"/>
    <n v="1447079520"/>
    <n v="1443449265"/>
    <b v="0"/>
    <n v="28"/>
    <b v="1"/>
    <s v="technology/makerspaces"/>
    <n v="170.70000000000002"/>
    <n v="60.964285714285715"/>
    <x v="1"/>
    <s v="makerspaces"/>
  </r>
  <r>
    <x v="3"/>
    <x v="0"/>
    <s v="USD"/>
    <n v="1308110340"/>
    <n v="1304770233"/>
    <b v="0"/>
    <n v="31"/>
    <b v="1"/>
    <s v="music/indie rock"/>
    <n v="170.92307692307693"/>
    <n v="35.838709677419352"/>
    <x v="3"/>
    <s v="indie rock"/>
  </r>
  <r>
    <x v="3"/>
    <x v="0"/>
    <s v="USD"/>
    <n v="1378180800"/>
    <n v="1375113391"/>
    <b v="0"/>
    <n v="539"/>
    <b v="1"/>
    <s v="games/tabletop games"/>
    <n v="171.04755366949576"/>
    <n v="25.42547309833024"/>
    <x v="5"/>
    <s v="tabletop games"/>
  </r>
  <r>
    <x v="3"/>
    <x v="9"/>
    <s v="EUR"/>
    <n v="1484444119"/>
    <n v="1481852119"/>
    <b v="0"/>
    <n v="109"/>
    <b v="1"/>
    <s v="music/rock"/>
    <n v="171.32499999999999"/>
    <n v="62.871559633027523"/>
    <x v="3"/>
    <s v="rock"/>
  </r>
  <r>
    <x v="3"/>
    <x v="0"/>
    <s v="USD"/>
    <n v="1344789345"/>
    <n v="1340901345"/>
    <b v="0"/>
    <n v="41"/>
    <b v="1"/>
    <s v="music/indie rock"/>
    <n v="171.33333333333334"/>
    <n v="31.341463414634145"/>
    <x v="3"/>
    <s v="indie rock"/>
  </r>
  <r>
    <x v="3"/>
    <x v="1"/>
    <s v="GBP"/>
    <n v="1457870400"/>
    <n v="1456421530"/>
    <b v="0"/>
    <n v="14"/>
    <b v="1"/>
    <s v="theater/plays"/>
    <n v="171.42857142857142"/>
    <n v="8.5714285714285712"/>
    <x v="8"/>
    <s v="plays"/>
  </r>
  <r>
    <x v="3"/>
    <x v="1"/>
    <s v="GBP"/>
    <n v="1460553480"/>
    <n v="1458770384"/>
    <b v="0"/>
    <n v="23"/>
    <b v="1"/>
    <s v="theater/plays"/>
    <n v="171.42857142857142"/>
    <n v="52.173913043478258"/>
    <x v="8"/>
    <s v="plays"/>
  </r>
  <r>
    <x v="3"/>
    <x v="1"/>
    <s v="GBP"/>
    <n v="1405521075"/>
    <n v="1402929075"/>
    <b v="1"/>
    <n v="78"/>
    <b v="1"/>
    <s v="theater/plays"/>
    <n v="171.73333333333335"/>
    <n v="33.025641025641029"/>
    <x v="8"/>
    <s v="plays"/>
  </r>
  <r>
    <x v="3"/>
    <x v="0"/>
    <s v="USD"/>
    <n v="1420773970"/>
    <n v="1418095570"/>
    <b v="1"/>
    <n v="294"/>
    <b v="1"/>
    <s v="technology/space exploration"/>
    <n v="171.76130000000001"/>
    <n v="58.422210884353746"/>
    <x v="1"/>
    <s v="space exploration"/>
  </r>
  <r>
    <x v="3"/>
    <x v="0"/>
    <s v="USD"/>
    <n v="1432677240"/>
    <n v="1427493240"/>
    <b v="0"/>
    <n v="392"/>
    <b v="1"/>
    <s v="theater/spaces"/>
    <n v="171.94285714285715"/>
    <n v="153.5204081632653"/>
    <x v="8"/>
    <s v="spaces"/>
  </r>
  <r>
    <x v="3"/>
    <x v="0"/>
    <s v="USD"/>
    <n v="1446346800"/>
    <n v="1443714800"/>
    <b v="0"/>
    <n v="89"/>
    <b v="1"/>
    <s v="photography/photobooks"/>
    <n v="172.27777777777777"/>
    <n v="174.2134831460674"/>
    <x v="7"/>
    <s v="photobooks"/>
  </r>
  <r>
    <x v="3"/>
    <x v="0"/>
    <s v="USD"/>
    <n v="1411787307"/>
    <n v="1409195307"/>
    <b v="0"/>
    <n v="110"/>
    <b v="1"/>
    <s v="music/indie rock"/>
    <n v="172.43333333333334"/>
    <n v="94.054545454545448"/>
    <x v="3"/>
    <s v="indie rock"/>
  </r>
  <r>
    <x v="3"/>
    <x v="0"/>
    <s v="USD"/>
    <n v="1425955189"/>
    <n v="1423366789"/>
    <b v="0"/>
    <n v="70"/>
    <b v="1"/>
    <s v="music/indie rock"/>
    <n v="172.68449999999999"/>
    <n v="49.338428571428572"/>
    <x v="3"/>
    <s v="indie rock"/>
  </r>
  <r>
    <x v="3"/>
    <x v="0"/>
    <s v="USD"/>
    <n v="1335153600"/>
    <n v="1332199618"/>
    <b v="0"/>
    <n v="43"/>
    <b v="1"/>
    <s v="music/rock"/>
    <n v="172.8"/>
    <n v="100.46511627906976"/>
    <x v="3"/>
    <s v="rock"/>
  </r>
  <r>
    <x v="3"/>
    <x v="0"/>
    <s v="USD"/>
    <n v="1443242021"/>
    <n v="1440650021"/>
    <b v="0"/>
    <n v="115"/>
    <b v="1"/>
    <s v="food/small batch"/>
    <n v="172.8"/>
    <n v="75.130434782608702"/>
    <x v="6"/>
    <s v="small batch"/>
  </r>
  <r>
    <x v="3"/>
    <x v="0"/>
    <s v="USD"/>
    <n v="1343943420"/>
    <n v="1341524220"/>
    <b v="0"/>
    <n v="81"/>
    <b v="1"/>
    <s v="publishing/nonfiction"/>
    <n v="173.2"/>
    <n v="32.074074074074076"/>
    <x v="2"/>
    <s v="nonfiction"/>
  </r>
  <r>
    <x v="3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x v="3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x v="3"/>
    <x v="0"/>
    <s v="USD"/>
    <n v="1471539138"/>
    <n v="1468947138"/>
    <b v="1"/>
    <n v="140"/>
    <b v="1"/>
    <s v="photography/photobooks"/>
    <n v="174.00576923076923"/>
    <n v="32.315357142857138"/>
    <x v="7"/>
    <s v="photobooks"/>
  </r>
  <r>
    <x v="3"/>
    <x v="0"/>
    <s v="USD"/>
    <n v="1303675296"/>
    <n v="1300996896"/>
    <b v="0"/>
    <n v="168"/>
    <b v="1"/>
    <s v="music/pop"/>
    <n v="174.2304"/>
    <n v="51.854285714285716"/>
    <x v="3"/>
    <s v="pop"/>
  </r>
  <r>
    <x v="3"/>
    <x v="1"/>
    <s v="GBP"/>
    <n v="1459702800"/>
    <n v="1457690386"/>
    <b v="0"/>
    <n v="38"/>
    <b v="1"/>
    <s v="theater/plays"/>
    <n v="174.4"/>
    <n v="68.84210526315789"/>
    <x v="8"/>
    <s v="plays"/>
  </r>
  <r>
    <x v="3"/>
    <x v="0"/>
    <s v="USD"/>
    <n v="1451620800"/>
    <n v="1449171508"/>
    <b v="0"/>
    <n v="33"/>
    <b v="1"/>
    <s v="theater/plays"/>
    <n v="174.8"/>
    <n v="264.84848484848487"/>
    <x v="8"/>
    <s v="plays"/>
  </r>
  <r>
    <x v="3"/>
    <x v="0"/>
    <s v="USD"/>
    <n v="1311298745"/>
    <n v="1309311545"/>
    <b v="0"/>
    <n v="56"/>
    <b v="1"/>
    <s v="music/pop"/>
    <n v="175"/>
    <n v="62.5"/>
    <x v="3"/>
    <s v="pop"/>
  </r>
  <r>
    <x v="3"/>
    <x v="1"/>
    <s v="GBP"/>
    <n v="1412706375"/>
    <n v="1410114375"/>
    <b v="1"/>
    <n v="18"/>
    <b v="1"/>
    <s v="theater/plays"/>
    <n v="175"/>
    <n v="29.166666666666668"/>
    <x v="8"/>
    <s v="plays"/>
  </r>
  <r>
    <x v="3"/>
    <x v="0"/>
    <s v="USD"/>
    <n v="1422075540"/>
    <n v="1419979544"/>
    <b v="0"/>
    <n v="18"/>
    <b v="1"/>
    <s v="theater/plays"/>
    <n v="175"/>
    <n v="68.055555555555557"/>
    <x v="8"/>
    <s v="plays"/>
  </r>
  <r>
    <x v="3"/>
    <x v="0"/>
    <s v="USD"/>
    <n v="1465527600"/>
    <n v="1462252542"/>
    <b v="0"/>
    <n v="54"/>
    <b v="1"/>
    <s v="theater/plays"/>
    <n v="175.33333333333334"/>
    <n v="48.703703703703702"/>
    <x v="8"/>
    <s v="plays"/>
  </r>
  <r>
    <x v="3"/>
    <x v="0"/>
    <s v="USD"/>
    <n v="1336086026"/>
    <n v="1333494026"/>
    <b v="1"/>
    <n v="157"/>
    <b v="1"/>
    <s v="music/indie rock"/>
    <n v="175.84040000000002"/>
    <n v="56.000127388535034"/>
    <x v="3"/>
    <s v="indie rock"/>
  </r>
  <r>
    <x v="3"/>
    <x v="0"/>
    <s v="USD"/>
    <n v="1417402800"/>
    <n v="1414610126"/>
    <b v="1"/>
    <n v="73"/>
    <b v="1"/>
    <s v="photography/photobooks"/>
    <n v="175.95744680851064"/>
    <n v="56.643835616438359"/>
    <x v="7"/>
    <s v="photobooks"/>
  </r>
  <r>
    <x v="3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x v="3"/>
    <x v="0"/>
    <s v="USD"/>
    <n v="1450673940"/>
    <n v="1448756962"/>
    <b v="0"/>
    <n v="364"/>
    <b v="1"/>
    <s v="theater/spaces"/>
    <n v="176.535"/>
    <n v="96.997252747252745"/>
    <x v="8"/>
    <s v="spaces"/>
  </r>
  <r>
    <x v="3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x v="3"/>
    <x v="0"/>
    <s v="USD"/>
    <n v="1398477518"/>
    <n v="1395885518"/>
    <b v="1"/>
    <n v="158"/>
    <b v="1"/>
    <s v="technology/hardware"/>
    <n v="178.67599999999999"/>
    <n v="282.71518987341773"/>
    <x v="1"/>
    <s v="hardware"/>
  </r>
  <r>
    <x v="3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x v="3"/>
    <x v="0"/>
    <s v="USD"/>
    <n v="1367588645"/>
    <n v="1364996645"/>
    <b v="0"/>
    <n v="74"/>
    <b v="1"/>
    <s v="publishing/nonfiction"/>
    <n v="179.09909909909908"/>
    <n v="53.729729729729726"/>
    <x v="2"/>
    <s v="nonfiction"/>
  </r>
  <r>
    <x v="3"/>
    <x v="0"/>
    <s v="USD"/>
    <n v="1427062852"/>
    <n v="1424474452"/>
    <b v="0"/>
    <n v="33"/>
    <b v="1"/>
    <s v="music/rock"/>
    <n v="179.5"/>
    <n v="43.515151515151516"/>
    <x v="3"/>
    <s v="rock"/>
  </r>
  <r>
    <x v="3"/>
    <x v="6"/>
    <s v="EUR"/>
    <n v="1470506400"/>
    <n v="1467358427"/>
    <b v="1"/>
    <n v="224"/>
    <b v="1"/>
    <s v="photography/photobooks"/>
    <n v="179.9"/>
    <n v="96.375"/>
    <x v="7"/>
    <s v="photobooks"/>
  </r>
  <r>
    <x v="3"/>
    <x v="0"/>
    <s v="USD"/>
    <n v="1429938683"/>
    <n v="1428124283"/>
    <b v="0"/>
    <n v="20"/>
    <b v="1"/>
    <s v="theater/spaces"/>
    <n v="180"/>
    <n v="54"/>
    <x v="8"/>
    <s v="spaces"/>
  </r>
  <r>
    <x v="3"/>
    <x v="1"/>
    <s v="GBP"/>
    <n v="1462914000"/>
    <n v="1460914253"/>
    <b v="0"/>
    <n v="15"/>
    <b v="1"/>
    <s v="theater/plays"/>
    <n v="180"/>
    <n v="12"/>
    <x v="8"/>
    <s v="plays"/>
  </r>
  <r>
    <x v="3"/>
    <x v="0"/>
    <s v="USD"/>
    <n v="1463972400"/>
    <n v="1462543114"/>
    <b v="0"/>
    <n v="445"/>
    <b v="1"/>
    <s v="games/tabletop games"/>
    <n v="180.03333333333333"/>
    <n v="24.274157303370785"/>
    <x v="5"/>
    <s v="tabletop games"/>
  </r>
  <r>
    <x v="3"/>
    <x v="0"/>
    <s v="USD"/>
    <n v="1348420548"/>
    <n v="1345828548"/>
    <b v="0"/>
    <n v="48"/>
    <b v="1"/>
    <s v="music/indie rock"/>
    <n v="180.14285714285714"/>
    <n v="26.270833333333332"/>
    <x v="3"/>
    <s v="indie rock"/>
  </r>
  <r>
    <x v="3"/>
    <x v="7"/>
    <s v="CAD"/>
    <n v="1416211140"/>
    <n v="1413016216"/>
    <b v="0"/>
    <n v="28"/>
    <b v="1"/>
    <s v="theater/plays"/>
    <n v="180.44444444444446"/>
    <n v="43.5"/>
    <x v="8"/>
    <s v="plays"/>
  </r>
  <r>
    <x v="3"/>
    <x v="0"/>
    <s v="USD"/>
    <n v="1362060915"/>
    <n v="1359468915"/>
    <b v="0"/>
    <n v="29"/>
    <b v="1"/>
    <s v="music/rock"/>
    <n v="180.62799999999999"/>
    <n v="31.142758620689655"/>
    <x v="3"/>
    <s v="rock"/>
  </r>
  <r>
    <x v="3"/>
    <x v="0"/>
    <s v="USD"/>
    <n v="1440266422"/>
    <n v="1436810422"/>
    <b v="0"/>
    <n v="19"/>
    <b v="1"/>
    <s v="music/rock"/>
    <n v="180.85714285714286"/>
    <n v="33.315789473684212"/>
    <x v="3"/>
    <s v="rock"/>
  </r>
  <r>
    <x v="3"/>
    <x v="0"/>
    <s v="USD"/>
    <n v="1488063839"/>
    <n v="1485471839"/>
    <b v="0"/>
    <n v="67"/>
    <b v="1"/>
    <s v="food/small batch"/>
    <n v="180.86666666666667"/>
    <n v="40.492537313432834"/>
    <x v="6"/>
    <s v="small batch"/>
  </r>
  <r>
    <x v="3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x v="3"/>
    <x v="0"/>
    <s v="USD"/>
    <n v="1478785027"/>
    <n v="1476189427"/>
    <b v="0"/>
    <n v="120"/>
    <b v="1"/>
    <s v="technology/hardware"/>
    <n v="181.86315789473684"/>
    <n v="143.97499999999999"/>
    <x v="1"/>
    <s v="hardware"/>
  </r>
  <r>
    <x v="3"/>
    <x v="0"/>
    <s v="USD"/>
    <n v="1461177950"/>
    <n v="1458758750"/>
    <b v="0"/>
    <n v="16"/>
    <b v="1"/>
    <s v="food/small batch"/>
    <n v="182"/>
    <n v="34.125"/>
    <x v="6"/>
    <s v="small batch"/>
  </r>
  <r>
    <x v="3"/>
    <x v="0"/>
    <s v="USD"/>
    <n v="1372985760"/>
    <n v="1370393760"/>
    <b v="0"/>
    <n v="87"/>
    <b v="1"/>
    <s v="publishing/nonfiction"/>
    <n v="182.81058823529412"/>
    <n v="71.443218390804603"/>
    <x v="2"/>
    <s v="nonfiction"/>
  </r>
  <r>
    <x v="3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x v="3"/>
    <x v="1"/>
    <s v="GBP"/>
    <n v="1433009400"/>
    <n v="1431795944"/>
    <b v="0"/>
    <n v="38"/>
    <b v="1"/>
    <s v="theater/plays"/>
    <n v="184"/>
    <n v="24.210526315789473"/>
    <x v="8"/>
    <s v="plays"/>
  </r>
  <r>
    <x v="3"/>
    <x v="1"/>
    <s v="GBP"/>
    <n v="1455390126"/>
    <n v="1452798126"/>
    <b v="0"/>
    <n v="15"/>
    <b v="1"/>
    <s v="theater/plays"/>
    <n v="184"/>
    <n v="30.666666666666668"/>
    <x v="8"/>
    <s v="plays"/>
  </r>
  <r>
    <x v="3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x v="3"/>
    <x v="0"/>
    <s v="USD"/>
    <n v="1458716340"/>
    <n v="1455721204"/>
    <b v="0"/>
    <n v="537"/>
    <b v="1"/>
    <s v="games/tabletop games"/>
    <n v="184.61052631578946"/>
    <n v="65.318435754189949"/>
    <x v="5"/>
    <s v="tabletop games"/>
  </r>
  <r>
    <x v="3"/>
    <x v="0"/>
    <s v="USD"/>
    <n v="1311576600"/>
    <n v="1306219897"/>
    <b v="0"/>
    <n v="11"/>
    <b v="1"/>
    <s v="music/rock"/>
    <n v="185"/>
    <n v="50.454545454545453"/>
    <x v="3"/>
    <s v="rock"/>
  </r>
  <r>
    <x v="3"/>
    <x v="0"/>
    <s v="USD"/>
    <n v="1452744686"/>
    <n v="1447560686"/>
    <b v="0"/>
    <n v="12"/>
    <b v="1"/>
    <s v="music/rock"/>
    <n v="185.33333333333331"/>
    <n v="115.83333333333333"/>
    <x v="3"/>
    <s v="rock"/>
  </r>
  <r>
    <x v="3"/>
    <x v="0"/>
    <s v="USD"/>
    <n v="1410266146"/>
    <n v="1407674146"/>
    <b v="0"/>
    <n v="45"/>
    <b v="1"/>
    <s v="theater/plays"/>
    <n v="185.5"/>
    <n v="41.222222222222221"/>
    <x v="8"/>
    <s v="plays"/>
  </r>
  <r>
    <x v="3"/>
    <x v="0"/>
    <s v="USD"/>
    <n v="1469165160"/>
    <n v="1467335378"/>
    <b v="0"/>
    <n v="23"/>
    <b v="1"/>
    <s v="theater/plays"/>
    <n v="186"/>
    <n v="80.869565217391298"/>
    <x v="8"/>
    <s v="plays"/>
  </r>
  <r>
    <x v="3"/>
    <x v="1"/>
    <s v="GBP"/>
    <n v="1449273600"/>
    <n v="1446742417"/>
    <b v="0"/>
    <n v="93"/>
    <b v="1"/>
    <s v="theater/plays"/>
    <n v="187.09899999999999"/>
    <n v="20.118172043010752"/>
    <x v="8"/>
    <s v="plays"/>
  </r>
  <r>
    <x v="3"/>
    <x v="0"/>
    <s v="USD"/>
    <n v="1339732740"/>
    <n v="1338346281"/>
    <b v="0"/>
    <n v="29"/>
    <b v="1"/>
    <s v="music/indie rock"/>
    <n v="187.245"/>
    <n v="38.740344827586206"/>
    <x v="3"/>
    <s v="indie rock"/>
  </r>
  <r>
    <x v="3"/>
    <x v="0"/>
    <s v="USD"/>
    <n v="1476579600"/>
    <n v="1474641914"/>
    <b v="0"/>
    <n v="50"/>
    <b v="1"/>
    <s v="technology/space exploration"/>
    <n v="187.3"/>
    <n v="37.46"/>
    <x v="1"/>
    <s v="space exploration"/>
  </r>
  <r>
    <x v="3"/>
    <x v="0"/>
    <s v="USD"/>
    <n v="1445598000"/>
    <n v="1443302004"/>
    <b v="1"/>
    <n v="53"/>
    <b v="1"/>
    <s v="technology/space exploration"/>
    <n v="188.39999999999998"/>
    <n v="35.547169811320757"/>
    <x v="1"/>
    <s v="space exploration"/>
  </r>
  <r>
    <x v="3"/>
    <x v="1"/>
    <s v="GBP"/>
    <n v="1356004725"/>
    <n v="1353412725"/>
    <b v="1"/>
    <n v="302"/>
    <b v="1"/>
    <s v="theater/plays"/>
    <n v="188.50460000000001"/>
    <n v="31.209370860927152"/>
    <x v="8"/>
    <s v="plays"/>
  </r>
  <r>
    <x v="3"/>
    <x v="0"/>
    <s v="USD"/>
    <n v="1419051540"/>
    <n v="1416244863"/>
    <b v="1"/>
    <n v="441"/>
    <b v="1"/>
    <s v="publishing/radio &amp; podcasts"/>
    <n v="188.66966666666667"/>
    <n v="64.173356009070289"/>
    <x v="2"/>
    <s v="radio &amp; podcasts"/>
  </r>
  <r>
    <x v="3"/>
    <x v="0"/>
    <s v="USD"/>
    <n v="1458874388"/>
    <n v="1456285988"/>
    <b v="0"/>
    <n v="66"/>
    <b v="1"/>
    <s v="music/rock"/>
    <n v="189.46666666666667"/>
    <n v="43.060606060606062"/>
    <x v="3"/>
    <s v="rock"/>
  </r>
  <r>
    <x v="3"/>
    <x v="1"/>
    <s v="GBP"/>
    <n v="1408106352"/>
    <n v="1406896752"/>
    <b v="0"/>
    <n v="19"/>
    <b v="1"/>
    <s v="theater/plays"/>
    <n v="190"/>
    <n v="50"/>
    <x v="8"/>
    <s v="plays"/>
  </r>
  <r>
    <x v="3"/>
    <x v="0"/>
    <s v="USD"/>
    <n v="1410324720"/>
    <n v="1407784586"/>
    <b v="0"/>
    <n v="58"/>
    <b v="1"/>
    <s v="theater/spaces"/>
    <n v="190.84810126582278"/>
    <n v="259.94827586206895"/>
    <x v="8"/>
    <s v="spaces"/>
  </r>
  <r>
    <x v="3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x v="3"/>
    <x v="0"/>
    <s v="USD"/>
    <n v="1370001600"/>
    <n v="1366879523"/>
    <b v="0"/>
    <n v="5812"/>
    <b v="1"/>
    <s v="technology/hardware"/>
    <n v="191.16676082790633"/>
    <n v="86.163845492085343"/>
    <x v="1"/>
    <s v="hardware"/>
  </r>
  <r>
    <x v="3"/>
    <x v="0"/>
    <s v="USD"/>
    <n v="1406876340"/>
    <n v="1404190567"/>
    <b v="0"/>
    <n v="16"/>
    <b v="1"/>
    <s v="theater/plays"/>
    <n v="191.3"/>
    <n v="358.6875"/>
    <x v="8"/>
    <s v="plays"/>
  </r>
  <r>
    <x v="3"/>
    <x v="0"/>
    <s v="USD"/>
    <n v="1400108640"/>
    <n v="1396923624"/>
    <b v="1"/>
    <n v="122"/>
    <b v="1"/>
    <s v="technology/hardware"/>
    <n v="192.33333333333334"/>
    <n v="23.647540983606557"/>
    <x v="1"/>
    <s v="hardware"/>
  </r>
  <r>
    <x v="3"/>
    <x v="0"/>
    <s v="USD"/>
    <n v="1400006636"/>
    <n v="1397414636"/>
    <b v="1"/>
    <n v="306"/>
    <b v="1"/>
    <s v="technology/hardware"/>
    <n v="192.92499999999998"/>
    <n v="63.04738562091503"/>
    <x v="1"/>
    <s v="hardware"/>
  </r>
  <r>
    <x v="3"/>
    <x v="0"/>
    <s v="USD"/>
    <n v="1414817940"/>
    <n v="1411489552"/>
    <b v="1"/>
    <n v="159"/>
    <b v="1"/>
    <s v="music/metal"/>
    <n v="194.13333333333333"/>
    <n v="36.628930817610062"/>
    <x v="3"/>
    <s v="metal"/>
  </r>
  <r>
    <x v="3"/>
    <x v="0"/>
    <s v="USD"/>
    <n v="1424997000"/>
    <n v="1421983138"/>
    <b v="0"/>
    <n v="61"/>
    <b v="1"/>
    <s v="music/classical music"/>
    <n v="195.3"/>
    <n v="64.032786885245898"/>
    <x v="3"/>
    <s v="classical music"/>
  </r>
  <r>
    <x v="3"/>
    <x v="0"/>
    <s v="USD"/>
    <n v="1288657560"/>
    <n v="1286319256"/>
    <b v="0"/>
    <n v="107"/>
    <b v="1"/>
    <s v="music/indie rock"/>
    <n v="195.37933333333334"/>
    <n v="27.3896261682243"/>
    <x v="3"/>
    <s v="indie rock"/>
  </r>
  <r>
    <x v="3"/>
    <x v="0"/>
    <s v="USD"/>
    <n v="1397113140"/>
    <n v="1395168625"/>
    <b v="0"/>
    <n v="120"/>
    <b v="1"/>
    <s v="music/electronic music"/>
    <n v="195.6"/>
    <n v="40.75"/>
    <x v="3"/>
    <s v="electronic music"/>
  </r>
  <r>
    <x v="3"/>
    <x v="0"/>
    <s v="USD"/>
    <n v="1406129150"/>
    <n v="1400945150"/>
    <b v="0"/>
    <n v="1364"/>
    <b v="1"/>
    <s v="technology/hardware"/>
    <n v="196.4"/>
    <n v="35.997067448680355"/>
    <x v="1"/>
    <s v="hardware"/>
  </r>
  <r>
    <x v="3"/>
    <x v="0"/>
    <s v="USD"/>
    <n v="1342234920"/>
    <n v="1341892127"/>
    <b v="0"/>
    <n v="28"/>
    <b v="1"/>
    <s v="film &amp; video/shorts"/>
    <n v="198"/>
    <n v="53.035714285714285"/>
    <x v="0"/>
    <s v="shorts"/>
  </r>
  <r>
    <x v="3"/>
    <x v="7"/>
    <s v="CAD"/>
    <n v="1381934015"/>
    <n v="1378737215"/>
    <b v="1"/>
    <n v="682"/>
    <b v="1"/>
    <s v="technology/hardware"/>
    <n v="198.47237142857145"/>
    <n v="101.85532258064516"/>
    <x v="1"/>
    <s v="hardware"/>
  </r>
  <r>
    <x v="3"/>
    <x v="0"/>
    <s v="USD"/>
    <n v="1293857940"/>
    <n v="1288968886"/>
    <b v="1"/>
    <n v="141"/>
    <b v="1"/>
    <s v="music/rock"/>
    <n v="198.85074626865671"/>
    <n v="94.489361702127653"/>
    <x v="3"/>
    <s v="rock"/>
  </r>
  <r>
    <x v="3"/>
    <x v="1"/>
    <s v="GBP"/>
    <n v="1387958429"/>
    <n v="1385366429"/>
    <b v="0"/>
    <n v="1556"/>
    <b v="1"/>
    <s v="technology/hardware"/>
    <n v="199.215125"/>
    <n v="51.212114395886893"/>
    <x v="1"/>
    <s v="hardware"/>
  </r>
  <r>
    <x v="3"/>
    <x v="3"/>
    <s v="AUD"/>
    <n v="1435388154"/>
    <n v="1432796154"/>
    <b v="0"/>
    <n v="271"/>
    <b v="1"/>
    <s v="photography/photobooks"/>
    <n v="199.244"/>
    <n v="183.80442804428046"/>
    <x v="7"/>
    <s v="photobooks"/>
  </r>
  <r>
    <x v="3"/>
    <x v="0"/>
    <s v="USD"/>
    <n v="1431719379"/>
    <n v="1429127379"/>
    <b v="0"/>
    <n v="1"/>
    <b v="1"/>
    <s v="music/electronic music"/>
    <n v="200"/>
    <n v="10"/>
    <x v="3"/>
    <s v="electronic music"/>
  </r>
  <r>
    <x v="3"/>
    <x v="0"/>
    <s v="USD"/>
    <n v="1410017131"/>
    <n v="1406129131"/>
    <b v="1"/>
    <n v="508"/>
    <b v="1"/>
    <s v="music/rock"/>
    <n v="200.15333333333331"/>
    <n v="118.2007874015748"/>
    <x v="3"/>
    <s v="rock"/>
  </r>
  <r>
    <x v="3"/>
    <x v="0"/>
    <s v="USD"/>
    <n v="1361129129"/>
    <n v="1359660329"/>
    <b v="0"/>
    <n v="55"/>
    <b v="1"/>
    <s v="music/rock"/>
    <n v="200.34"/>
    <n v="182.12727272727273"/>
    <x v="3"/>
    <s v="rock"/>
  </r>
  <r>
    <x v="3"/>
    <x v="0"/>
    <s v="USD"/>
    <n v="1303446073"/>
    <n v="1300767673"/>
    <b v="1"/>
    <n v="1876"/>
    <b v="1"/>
    <s v="technology/hardware"/>
    <n v="200.51866666666669"/>
    <n v="51.3054157782516"/>
    <x v="1"/>
    <s v="hardware"/>
  </r>
  <r>
    <x v="3"/>
    <x v="6"/>
    <s v="EUR"/>
    <n v="1433996746"/>
    <n v="1431404746"/>
    <b v="1"/>
    <n v="729"/>
    <b v="1"/>
    <s v="technology/hardware"/>
    <n v="201.14999999999998"/>
    <n v="220.74074074074073"/>
    <x v="1"/>
    <s v="hardware"/>
  </r>
  <r>
    <x v="3"/>
    <x v="0"/>
    <s v="USD"/>
    <n v="1461096304"/>
    <n v="1458936304"/>
    <b v="0"/>
    <n v="125"/>
    <b v="1"/>
    <s v="photography/photobooks"/>
    <n v="201.62"/>
    <n v="80.647999999999996"/>
    <x v="7"/>
    <s v="photobooks"/>
  </r>
  <r>
    <x v="3"/>
    <x v="0"/>
    <s v="USD"/>
    <n v="1471503540"/>
    <n v="1468852306"/>
    <b v="0"/>
    <n v="113"/>
    <b v="1"/>
    <s v="music/pop"/>
    <n v="201.7"/>
    <n v="89.247787610619469"/>
    <x v="3"/>
    <s v="pop"/>
  </r>
  <r>
    <x v="3"/>
    <x v="0"/>
    <s v="USD"/>
    <n v="1451485434"/>
    <n v="1448461434"/>
    <b v="0"/>
    <n v="392"/>
    <b v="1"/>
    <s v="technology/hardware"/>
    <n v="201.82666666666668"/>
    <n v="77.229591836734699"/>
    <x v="1"/>
    <s v="hardware"/>
  </r>
  <r>
    <x v="3"/>
    <x v="0"/>
    <s v="USD"/>
    <n v="1436551200"/>
    <n v="1435181628"/>
    <b v="0"/>
    <n v="17"/>
    <b v="1"/>
    <s v="theater/plays"/>
    <n v="202"/>
    <n v="29.705882352941178"/>
    <x v="8"/>
    <s v="plays"/>
  </r>
  <r>
    <x v="3"/>
    <x v="0"/>
    <s v="USD"/>
    <n v="1440892800"/>
    <n v="1438715077"/>
    <b v="0"/>
    <n v="17"/>
    <b v="1"/>
    <s v="theater/plays"/>
    <n v="202"/>
    <n v="59.411764705882355"/>
    <x v="8"/>
    <s v="plays"/>
  </r>
  <r>
    <x v="3"/>
    <x v="1"/>
    <s v="GBP"/>
    <n v="1456487532"/>
    <n v="1453895532"/>
    <b v="0"/>
    <n v="666"/>
    <b v="1"/>
    <s v="technology/hardware"/>
    <n v="202.23220000000001"/>
    <n v="45.547792792792798"/>
    <x v="1"/>
    <s v="hardware"/>
  </r>
  <r>
    <x v="3"/>
    <x v="0"/>
    <s v="USD"/>
    <n v="1385932652"/>
    <n v="1383337052"/>
    <b v="1"/>
    <n v="109"/>
    <b v="1"/>
    <s v="music/rock"/>
    <n v="202.36666666666667"/>
    <n v="55.697247706422019"/>
    <x v="3"/>
    <s v="rock"/>
  </r>
  <r>
    <x v="3"/>
    <x v="0"/>
    <s v="USD"/>
    <n v="1408114822"/>
    <n v="1405522822"/>
    <b v="0"/>
    <n v="311"/>
    <b v="1"/>
    <s v="food/small batch"/>
    <n v="202.51495"/>
    <n v="130.23469453376205"/>
    <x v="6"/>
    <s v="small batch"/>
  </r>
  <r>
    <x v="3"/>
    <x v="0"/>
    <s v="USD"/>
    <n v="1356976800"/>
    <n v="1352820837"/>
    <b v="0"/>
    <n v="170"/>
    <b v="1"/>
    <s v="music/indie rock"/>
    <n v="202.625"/>
    <n v="47.676470588235297"/>
    <x v="3"/>
    <s v="indie rock"/>
  </r>
  <r>
    <x v="3"/>
    <x v="1"/>
    <s v="GBP"/>
    <n v="1470075210"/>
    <n v="1468779210"/>
    <b v="0"/>
    <n v="133"/>
    <b v="1"/>
    <s v="music/rock"/>
    <n v="203.35000000000002"/>
    <n v="30.578947368421051"/>
    <x v="3"/>
    <s v="rock"/>
  </r>
  <r>
    <x v="3"/>
    <x v="0"/>
    <s v="USD"/>
    <n v="1341633540"/>
    <n v="1338336588"/>
    <b v="0"/>
    <n v="34"/>
    <b v="1"/>
    <s v="music/rock"/>
    <n v="203.505"/>
    <n v="59.85441176470588"/>
    <x v="3"/>
    <s v="rock"/>
  </r>
  <r>
    <x v="3"/>
    <x v="7"/>
    <s v="CAD"/>
    <n v="1450249140"/>
    <n v="1447055935"/>
    <b v="0"/>
    <n v="172"/>
    <b v="1"/>
    <s v="publishing/nonfiction"/>
    <n v="204.2"/>
    <n v="59.360465116279073"/>
    <x v="2"/>
    <s v="nonfiction"/>
  </r>
  <r>
    <x v="3"/>
    <x v="0"/>
    <s v="USD"/>
    <n v="1475342382"/>
    <n v="1472750382"/>
    <b v="0"/>
    <n v="45"/>
    <b v="1"/>
    <s v="music/rock"/>
    <n v="205.29999999999998"/>
    <n v="45.62222222222222"/>
    <x v="3"/>
    <s v="rock"/>
  </r>
  <r>
    <x v="3"/>
    <x v="0"/>
    <s v="USD"/>
    <n v="1401565252"/>
    <n v="1398973252"/>
    <b v="1"/>
    <n v="236"/>
    <b v="1"/>
    <s v="photography/photobooks"/>
    <n v="205.36666666666665"/>
    <n v="130.52966101694915"/>
    <x v="7"/>
    <s v="photobooks"/>
  </r>
  <r>
    <x v="3"/>
    <x v="7"/>
    <s v="CAD"/>
    <n v="1433206020"/>
    <n v="1430617209"/>
    <b v="0"/>
    <n v="30"/>
    <b v="1"/>
    <s v="music/electronic music"/>
    <n v="205.54838709677421"/>
    <n v="106.2"/>
    <x v="3"/>
    <s v="electronic music"/>
  </r>
  <r>
    <x v="3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x v="3"/>
    <x v="0"/>
    <s v="USD"/>
    <n v="1408021098"/>
    <n v="1405429098"/>
    <b v="1"/>
    <n v="1513"/>
    <b v="1"/>
    <s v="technology/hardware"/>
    <n v="206.74309000000002"/>
    <n v="136.6444745538665"/>
    <x v="1"/>
    <s v="hardware"/>
  </r>
  <r>
    <x v="3"/>
    <x v="8"/>
    <s v="SEK"/>
    <n v="1487592090"/>
    <n v="1485000090"/>
    <b v="1"/>
    <n v="28"/>
    <b v="1"/>
    <s v="photography/photobooks"/>
    <n v="206.99999999999997"/>
    <n v="221.78571428571428"/>
    <x v="7"/>
    <s v="photobooks"/>
  </r>
  <r>
    <x v="3"/>
    <x v="0"/>
    <s v="USD"/>
    <n v="1362938851"/>
    <n v="1360346851"/>
    <b v="1"/>
    <n v="253"/>
    <b v="1"/>
    <s v="technology/hardware"/>
    <n v="208.70837499999996"/>
    <n v="131.98948616600788"/>
    <x v="1"/>
    <s v="hardware"/>
  </r>
  <r>
    <x v="3"/>
    <x v="1"/>
    <s v="GBP"/>
    <n v="1434994266"/>
    <n v="1432402266"/>
    <b v="0"/>
    <n v="4"/>
    <b v="1"/>
    <s v="theater/plays"/>
    <n v="210"/>
    <n v="105"/>
    <x v="8"/>
    <s v="plays"/>
  </r>
  <r>
    <x v="3"/>
    <x v="1"/>
    <s v="GBP"/>
    <n v="1431115500"/>
    <n v="1428733511"/>
    <b v="0"/>
    <n v="58"/>
    <b v="1"/>
    <s v="theater/plays"/>
    <n v="210.75"/>
    <n v="29.068965517241381"/>
    <x v="8"/>
    <s v="plays"/>
  </r>
  <r>
    <x v="3"/>
    <x v="0"/>
    <s v="USD"/>
    <n v="1405727304"/>
    <n v="1403135304"/>
    <b v="0"/>
    <n v="18"/>
    <b v="1"/>
    <s v="theater/plays"/>
    <n v="211"/>
    <n v="58.611111111111114"/>
    <x v="8"/>
    <s v="plays"/>
  </r>
  <r>
    <x v="3"/>
    <x v="0"/>
    <s v="USD"/>
    <n v="1450486800"/>
    <n v="1446562807"/>
    <b v="1"/>
    <n v="644"/>
    <b v="1"/>
    <s v="technology/hardware"/>
    <n v="211.03642500000004"/>
    <n v="262.15704968944101"/>
    <x v="1"/>
    <s v="hardware"/>
  </r>
  <r>
    <x v="3"/>
    <x v="0"/>
    <s v="USD"/>
    <n v="1362974400"/>
    <n v="1360948389"/>
    <b v="1"/>
    <n v="22"/>
    <b v="1"/>
    <s v="music/rock"/>
    <n v="211.05"/>
    <n v="95.931818181818187"/>
    <x v="3"/>
    <s v="rock"/>
  </r>
  <r>
    <x v="3"/>
    <x v="0"/>
    <s v="USD"/>
    <n v="1401385800"/>
    <n v="1399563390"/>
    <b v="1"/>
    <n v="94"/>
    <b v="1"/>
    <s v="food/small batch"/>
    <n v="212.16666666666666"/>
    <n v="13.542553191489361"/>
    <x v="6"/>
    <s v="small batch"/>
  </r>
  <r>
    <x v="3"/>
    <x v="7"/>
    <s v="CAD"/>
    <n v="1482457678"/>
    <n v="1480729678"/>
    <b v="0"/>
    <n v="93"/>
    <b v="1"/>
    <s v="music/rock"/>
    <n v="212.40909090909091"/>
    <n v="50.247311827956992"/>
    <x v="3"/>
    <s v="rock"/>
  </r>
  <r>
    <x v="3"/>
    <x v="0"/>
    <s v="USD"/>
    <n v="1478516737"/>
    <n v="1475921137"/>
    <b v="1"/>
    <n v="834"/>
    <b v="1"/>
    <s v="technology/hardware"/>
    <n v="212.44399999999999"/>
    <n v="127.36450839328538"/>
    <x v="1"/>
    <s v="hardware"/>
  </r>
  <r>
    <x v="3"/>
    <x v="0"/>
    <s v="USD"/>
    <n v="1377960012"/>
    <n v="1375368012"/>
    <b v="1"/>
    <n v="670"/>
    <b v="1"/>
    <s v="music/rock"/>
    <n v="213.14633333333336"/>
    <n v="38.175462686567165"/>
    <x v="3"/>
    <s v="rock"/>
  </r>
  <r>
    <x v="3"/>
    <x v="0"/>
    <s v="USD"/>
    <n v="1285995540"/>
    <n v="1279574773"/>
    <b v="0"/>
    <n v="32"/>
    <b v="1"/>
    <s v="theater/spaces"/>
    <n v="213.20000000000002"/>
    <n v="33.3125"/>
    <x v="8"/>
    <s v="spaces"/>
  </r>
  <r>
    <x v="3"/>
    <x v="0"/>
    <s v="USD"/>
    <n v="1460917119"/>
    <n v="1455736719"/>
    <b v="0"/>
    <n v="87"/>
    <b v="1"/>
    <s v="technology/wearables"/>
    <n v="213.56"/>
    <n v="122.73563218390805"/>
    <x v="1"/>
    <s v="wearables"/>
  </r>
  <r>
    <x v="3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x v="3"/>
    <x v="1"/>
    <s v="GBP"/>
    <n v="1409515200"/>
    <n v="1405971690"/>
    <b v="0"/>
    <n v="30"/>
    <b v="1"/>
    <s v="theater/plays"/>
    <n v="214.6"/>
    <n v="35.766666666666666"/>
    <x v="8"/>
    <s v="plays"/>
  </r>
  <r>
    <x v="3"/>
    <x v="0"/>
    <s v="USD"/>
    <n v="1273911000"/>
    <n v="1268822909"/>
    <b v="1"/>
    <n v="33"/>
    <b v="1"/>
    <s v="photography/photobooks"/>
    <n v="215"/>
    <n v="78.181818181818187"/>
    <x v="7"/>
    <s v="photobooks"/>
  </r>
  <r>
    <x v="3"/>
    <x v="0"/>
    <s v="USD"/>
    <n v="1485191143"/>
    <n v="1482599143"/>
    <b v="1"/>
    <n v="1375"/>
    <b v="1"/>
    <s v="technology/hardware"/>
    <n v="216.79422000000002"/>
    <n v="78.834261818181815"/>
    <x v="1"/>
    <s v="hardware"/>
  </r>
  <r>
    <x v="3"/>
    <x v="6"/>
    <s v="EUR"/>
    <n v="1477422000"/>
    <n v="1472282956"/>
    <b v="0"/>
    <n v="28"/>
    <b v="1"/>
    <s v="music/metal"/>
    <n v="218.00000000000003"/>
    <n v="19.464285714285715"/>
    <x v="3"/>
    <s v="metal"/>
  </r>
  <r>
    <x v="3"/>
    <x v="0"/>
    <s v="USD"/>
    <n v="1425704100"/>
    <n v="1424484717"/>
    <b v="0"/>
    <n v="20"/>
    <b v="1"/>
    <s v="theater/plays"/>
    <n v="218.00000000000003"/>
    <n v="54.5"/>
    <x v="8"/>
    <s v="plays"/>
  </r>
  <r>
    <x v="3"/>
    <x v="0"/>
    <s v="USD"/>
    <n v="1408818683"/>
    <n v="1406226683"/>
    <b v="0"/>
    <n v="65"/>
    <b v="1"/>
    <s v="technology/hardware"/>
    <n v="218.6"/>
    <n v="67.261538461538464"/>
    <x v="1"/>
    <s v="hardware"/>
  </r>
  <r>
    <x v="3"/>
    <x v="0"/>
    <s v="USD"/>
    <n v="1438183889"/>
    <n v="1435591889"/>
    <b v="0"/>
    <n v="14"/>
    <b v="1"/>
    <s v="music/rock"/>
    <n v="218.75"/>
    <n v="62.5"/>
    <x v="3"/>
    <s v="rock"/>
  </r>
  <r>
    <x v="3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x v="3"/>
    <x v="7"/>
    <s v="CAD"/>
    <n v="1489320642"/>
    <n v="1487164242"/>
    <b v="0"/>
    <n v="147"/>
    <b v="1"/>
    <s v="games/tabletop games"/>
    <n v="220.35999999999999"/>
    <n v="37.476190476190474"/>
    <x v="5"/>
    <s v="tabletop games"/>
  </r>
  <r>
    <x v="3"/>
    <x v="0"/>
    <s v="USD"/>
    <n v="1431481037"/>
    <n v="1428889037"/>
    <b v="0"/>
    <n v="18"/>
    <b v="1"/>
    <s v="theater/plays"/>
    <n v="221"/>
    <n v="61.388888888888886"/>
    <x v="8"/>
    <s v="plays"/>
  </r>
  <r>
    <x v="3"/>
    <x v="1"/>
    <s v="GBP"/>
    <n v="1479811846"/>
    <n v="1478602246"/>
    <b v="0"/>
    <n v="50"/>
    <b v="1"/>
    <s v="games/tabletop games"/>
    <n v="222.70833333333334"/>
    <n v="21.38"/>
    <x v="5"/>
    <s v="tabletop games"/>
  </r>
  <r>
    <x v="3"/>
    <x v="0"/>
    <s v="USD"/>
    <n v="1407536880"/>
    <n v="1404997548"/>
    <b v="0"/>
    <n v="18"/>
    <b v="1"/>
    <s v="theater/plays"/>
    <n v="223"/>
    <n v="61.944444444444443"/>
    <x v="8"/>
    <s v="plays"/>
  </r>
  <r>
    <x v="3"/>
    <x v="0"/>
    <s v="USD"/>
    <n v="1489536000"/>
    <n v="1485976468"/>
    <b v="1"/>
    <n v="304"/>
    <b v="1"/>
    <s v="technology/space exploration"/>
    <n v="223.92500000000001"/>
    <n v="58.92763157894737"/>
    <x v="1"/>
    <s v="space exploration"/>
  </r>
  <r>
    <x v="3"/>
    <x v="0"/>
    <s v="USD"/>
    <n v="1464371211"/>
    <n v="1463161611"/>
    <b v="0"/>
    <n v="3"/>
    <b v="1"/>
    <s v="theater/plays"/>
    <n v="225"/>
    <n v="75"/>
    <x v="8"/>
    <s v="plays"/>
  </r>
  <r>
    <x v="3"/>
    <x v="0"/>
    <s v="USD"/>
    <n v="1298167001"/>
    <n v="1295575001"/>
    <b v="0"/>
    <n v="36"/>
    <b v="1"/>
    <s v="music/indie rock"/>
    <n v="225.66666666666669"/>
    <n v="94.027777777777771"/>
    <x v="3"/>
    <s v="indie rock"/>
  </r>
  <r>
    <x v="3"/>
    <x v="0"/>
    <s v="USD"/>
    <n v="1330657200"/>
    <n v="1328158065"/>
    <b v="1"/>
    <n v="147"/>
    <b v="1"/>
    <s v="technology/hardware"/>
    <n v="225.94666666666666"/>
    <n v="230.55782312925169"/>
    <x v="1"/>
    <s v="hardware"/>
  </r>
  <r>
    <x v="3"/>
    <x v="1"/>
    <s v="GBP"/>
    <n v="1354233296"/>
    <n v="1351641296"/>
    <b v="1"/>
    <n v="625"/>
    <b v="1"/>
    <s v="technology/hardware"/>
    <n v="226.239013671875"/>
    <n v="118.6144"/>
    <x v="1"/>
    <s v="hardware"/>
  </r>
  <r>
    <x v="3"/>
    <x v="0"/>
    <s v="USD"/>
    <n v="1426187582"/>
    <n v="1423599182"/>
    <b v="0"/>
    <n v="10"/>
    <b v="1"/>
    <s v="theater/plays"/>
    <n v="227.99999999999997"/>
    <n v="57"/>
    <x v="8"/>
    <s v="plays"/>
  </r>
  <r>
    <x v="3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x v="3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x v="3"/>
    <x v="1"/>
    <s v="GBP"/>
    <n v="1469119526"/>
    <n v="1463935526"/>
    <b v="1"/>
    <n v="1049"/>
    <b v="1"/>
    <s v="theater/spaces"/>
    <n v="233.21535"/>
    <n v="44.464318398474738"/>
    <x v="8"/>
    <s v="spaces"/>
  </r>
  <r>
    <x v="3"/>
    <x v="0"/>
    <s v="USD"/>
    <n v="1335540694"/>
    <n v="1332948694"/>
    <b v="0"/>
    <n v="20"/>
    <b v="1"/>
    <s v="music/rock"/>
    <n v="233.33333333333334"/>
    <n v="175"/>
    <x v="3"/>
    <s v="rock"/>
  </r>
  <r>
    <x v="3"/>
    <x v="0"/>
    <s v="USD"/>
    <n v="1405002663"/>
    <n v="1402410663"/>
    <b v="1"/>
    <n v="354"/>
    <b v="1"/>
    <s v="technology/hardware"/>
    <n v="234.42048"/>
    <n v="331.10237288135596"/>
    <x v="1"/>
    <s v="hardware"/>
  </r>
  <r>
    <x v="3"/>
    <x v="0"/>
    <s v="USD"/>
    <n v="1423165441"/>
    <n v="1420573441"/>
    <b v="1"/>
    <n v="183"/>
    <b v="1"/>
    <s v="technology/hardware"/>
    <n v="234.90000000000003"/>
    <n v="64.180327868852459"/>
    <x v="1"/>
    <s v="hardware"/>
  </r>
  <r>
    <x v="3"/>
    <x v="1"/>
    <s v="GBP"/>
    <n v="1434837861"/>
    <n v="1432245861"/>
    <b v="0"/>
    <n v="131"/>
    <b v="1"/>
    <s v="music/electronic music"/>
    <n v="237.15"/>
    <n v="36.206106870229007"/>
    <x v="3"/>
    <s v="electronic music"/>
  </r>
  <r>
    <x v="3"/>
    <x v="0"/>
    <s v="USD"/>
    <n v="1354756714"/>
    <n v="1353547114"/>
    <b v="0"/>
    <n v="18"/>
    <b v="1"/>
    <s v="publishing/nonfiction"/>
    <n v="238"/>
    <n v="33.055555555555557"/>
    <x v="2"/>
    <s v="nonfiction"/>
  </r>
  <r>
    <x v="3"/>
    <x v="1"/>
    <s v="GBP"/>
    <n v="1425057075"/>
    <n v="1422465075"/>
    <b v="0"/>
    <n v="46"/>
    <b v="1"/>
    <s v="theater/plays"/>
    <n v="239.4"/>
    <n v="26.021739130434781"/>
    <x v="8"/>
    <s v="plays"/>
  </r>
  <r>
    <x v="3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x v="3"/>
    <x v="0"/>
    <s v="USD"/>
    <n v="1317099540"/>
    <n v="1313612532"/>
    <b v="0"/>
    <n v="13"/>
    <b v="1"/>
    <s v="music/indie rock"/>
    <n v="240.79999999999998"/>
    <n v="23.153846153846153"/>
    <x v="3"/>
    <s v="indie rock"/>
  </r>
  <r>
    <x v="3"/>
    <x v="1"/>
    <s v="GBP"/>
    <n v="1434120856"/>
    <n v="1428936856"/>
    <b v="0"/>
    <n v="25"/>
    <b v="1"/>
    <s v="theater/plays"/>
    <n v="242"/>
    <n v="24.2"/>
    <x v="8"/>
    <s v="plays"/>
  </r>
  <r>
    <x v="3"/>
    <x v="7"/>
    <s v="CAD"/>
    <n v="1470595109"/>
    <n v="1468003109"/>
    <b v="0"/>
    <n v="14"/>
    <b v="1"/>
    <s v="theater/plays"/>
    <n v="242"/>
    <n v="43.214285714285715"/>
    <x v="8"/>
    <s v="plays"/>
  </r>
  <r>
    <x v="3"/>
    <x v="0"/>
    <s v="USD"/>
    <n v="1477767600"/>
    <n v="1475337675"/>
    <b v="0"/>
    <n v="296"/>
    <b v="1"/>
    <s v="games/tabletop games"/>
    <n v="243.15000000000003"/>
    <n v="82.145270270270274"/>
    <x v="5"/>
    <s v="tabletop games"/>
  </r>
  <r>
    <x v="3"/>
    <x v="0"/>
    <s v="USD"/>
    <n v="1389812400"/>
    <n v="1386108087"/>
    <b v="0"/>
    <n v="456"/>
    <b v="1"/>
    <s v="technology/hardware"/>
    <n v="246.0608"/>
    <n v="161.88210526315791"/>
    <x v="1"/>
    <s v="hardware"/>
  </r>
  <r>
    <x v="3"/>
    <x v="0"/>
    <s v="USD"/>
    <n v="1349567475"/>
    <n v="1346975475"/>
    <b v="0"/>
    <n v="182"/>
    <b v="1"/>
    <s v="theater/spaces"/>
    <n v="246.42"/>
    <n v="67.697802197802204"/>
    <x v="8"/>
    <s v="spaces"/>
  </r>
  <r>
    <x v="3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x v="3"/>
    <x v="0"/>
    <s v="USD"/>
    <n v="1417611645"/>
    <n v="1414584045"/>
    <b v="1"/>
    <n v="303"/>
    <b v="1"/>
    <s v="technology/hardware"/>
    <n v="247.84"/>
    <n v="408.97689768976898"/>
    <x v="1"/>
    <s v="hardware"/>
  </r>
  <r>
    <x v="3"/>
    <x v="0"/>
    <s v="USD"/>
    <n v="1384557303"/>
    <n v="1383257703"/>
    <b v="1"/>
    <n v="271"/>
    <b v="1"/>
    <s v="technology/hardware"/>
    <n v="248.17133333333334"/>
    <n v="27.472841328413285"/>
    <x v="1"/>
    <s v="hardware"/>
  </r>
  <r>
    <x v="3"/>
    <x v="0"/>
    <s v="USD"/>
    <n v="1469059986"/>
    <n v="1468455186"/>
    <b v="0"/>
    <n v="26"/>
    <b v="1"/>
    <s v="music/rock"/>
    <n v="250"/>
    <n v="67.307692307692307"/>
    <x v="3"/>
    <s v="rock"/>
  </r>
  <r>
    <x v="3"/>
    <x v="0"/>
    <s v="USD"/>
    <n v="1440702910"/>
    <n v="1438110910"/>
    <b v="1"/>
    <n v="455"/>
    <b v="1"/>
    <s v="photography/photobooks"/>
    <n v="250.30841666666666"/>
    <n v="66.015406593406595"/>
    <x v="7"/>
    <s v="photobooks"/>
  </r>
  <r>
    <x v="3"/>
    <x v="7"/>
    <s v="CAD"/>
    <n v="1472097540"/>
    <n v="1471188502"/>
    <b v="0"/>
    <n v="17"/>
    <b v="1"/>
    <s v="theater/plays"/>
    <n v="250.66666666666669"/>
    <n v="44.235294117647058"/>
    <x v="8"/>
    <s v="plays"/>
  </r>
  <r>
    <x v="3"/>
    <x v="1"/>
    <s v="GBP"/>
    <n v="1480784606"/>
    <n v="1478189006"/>
    <b v="0"/>
    <n v="168"/>
    <b v="1"/>
    <s v="music/rock"/>
    <n v="252.48648648648651"/>
    <n v="55.607142857142854"/>
    <x v="3"/>
    <s v="rock"/>
  </r>
  <r>
    <x v="3"/>
    <x v="0"/>
    <s v="USD"/>
    <n v="1485722053"/>
    <n v="1480538053"/>
    <b v="0"/>
    <n v="185"/>
    <b v="1"/>
    <s v="technology/hardware"/>
    <n v="252.54"/>
    <n v="68.254054054054052"/>
    <x v="1"/>
    <s v="hardware"/>
  </r>
  <r>
    <x v="3"/>
    <x v="0"/>
    <s v="USD"/>
    <n v="1465797540"/>
    <n v="1463155034"/>
    <b v="0"/>
    <n v="314"/>
    <b v="1"/>
    <s v="photography/photobooks"/>
    <n v="253.29333333333332"/>
    <n v="121"/>
    <x v="7"/>
    <s v="photobooks"/>
  </r>
  <r>
    <x v="3"/>
    <x v="0"/>
    <s v="USD"/>
    <n v="1416542400"/>
    <n v="1415472953"/>
    <b v="0"/>
    <n v="99"/>
    <b v="1"/>
    <s v="music/indie rock"/>
    <n v="254"/>
    <n v="51.313131313131315"/>
    <x v="3"/>
    <s v="indie rock"/>
  </r>
  <r>
    <x v="3"/>
    <x v="8"/>
    <s v="SEK"/>
    <n v="1433106000"/>
    <n v="1431124572"/>
    <b v="0"/>
    <n v="103"/>
    <b v="1"/>
    <s v="photography/photobooks"/>
    <n v="254.31499999999997"/>
    <n v="493.81553398058253"/>
    <x v="7"/>
    <s v="photobooks"/>
  </r>
  <r>
    <x v="3"/>
    <x v="0"/>
    <s v="USD"/>
    <n v="1434307537"/>
    <n v="1431715537"/>
    <b v="1"/>
    <n v="537"/>
    <b v="1"/>
    <s v="food/small batch"/>
    <n v="254.45000000000002"/>
    <n v="47.383612662942269"/>
    <x v="6"/>
    <s v="small batch"/>
  </r>
  <r>
    <x v="3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x v="3"/>
    <x v="0"/>
    <s v="USD"/>
    <n v="1470466800"/>
    <n v="1467134464"/>
    <b v="1"/>
    <n v="2051"/>
    <b v="1"/>
    <s v="technology/hardware"/>
    <n v="256.83081313131316"/>
    <n v="247.94003412969283"/>
    <x v="1"/>
    <s v="hardware"/>
  </r>
  <r>
    <x v="3"/>
    <x v="10"/>
    <s v="EUR"/>
    <n v="1461306772"/>
    <n v="1458714772"/>
    <b v="1"/>
    <n v="1281"/>
    <b v="1"/>
    <s v="technology/hardware"/>
    <n v="259.57748878923763"/>
    <n v="180.75185011709601"/>
    <x v="1"/>
    <s v="hardware"/>
  </r>
  <r>
    <x v="3"/>
    <x v="1"/>
    <s v="GBP"/>
    <n v="1476425082"/>
    <n v="1473833082"/>
    <b v="0"/>
    <n v="90"/>
    <b v="1"/>
    <s v="photography/photobooks"/>
    <n v="260.16666666666663"/>
    <n v="34.68888888888889"/>
    <x v="7"/>
    <s v="photobooks"/>
  </r>
  <r>
    <x v="3"/>
    <x v="0"/>
    <s v="USD"/>
    <n v="1451530800"/>
    <n v="1448463086"/>
    <b v="0"/>
    <n v="167"/>
    <b v="1"/>
    <s v="photography/photobooks"/>
    <n v="260.59999999999997"/>
    <n v="54.616766467065865"/>
    <x v="7"/>
    <s v="photobooks"/>
  </r>
  <r>
    <x v="3"/>
    <x v="0"/>
    <s v="USD"/>
    <n v="1326330000"/>
    <n v="1324433310"/>
    <b v="1"/>
    <n v="103"/>
    <b v="1"/>
    <s v="technology/hardware"/>
    <n v="262.27999999999997"/>
    <n v="127.32038834951456"/>
    <x v="1"/>
    <s v="hardware"/>
  </r>
  <r>
    <x v="3"/>
    <x v="0"/>
    <s v="USD"/>
    <n v="1362211140"/>
    <n v="1359421403"/>
    <b v="0"/>
    <n v="25"/>
    <b v="1"/>
    <s v="music/rock"/>
    <n v="262.5"/>
    <n v="42"/>
    <x v="3"/>
    <s v="rock"/>
  </r>
  <r>
    <x v="3"/>
    <x v="0"/>
    <s v="USD"/>
    <n v="1384488000"/>
    <n v="1381752061"/>
    <b v="1"/>
    <n v="3863"/>
    <b v="1"/>
    <s v="technology/hardware"/>
    <n v="263.02771750000005"/>
    <n v="272.35590732591254"/>
    <x v="1"/>
    <s v="hardware"/>
  </r>
  <r>
    <x v="3"/>
    <x v="0"/>
    <s v="USD"/>
    <n v="1456047228"/>
    <n v="1453109628"/>
    <b v="1"/>
    <n v="551"/>
    <b v="1"/>
    <s v="theater/spaces"/>
    <n v="264.62241666666665"/>
    <n v="57.631016333938291"/>
    <x v="8"/>
    <s v="spaces"/>
  </r>
  <r>
    <x v="3"/>
    <x v="0"/>
    <s v="USD"/>
    <n v="1330671540"/>
    <n v="1328040375"/>
    <b v="0"/>
    <n v="126"/>
    <b v="1"/>
    <s v="music/rock"/>
    <n v="265.25"/>
    <n v="84.206349206349202"/>
    <x v="3"/>
    <s v="rock"/>
  </r>
  <r>
    <x v="3"/>
    <x v="0"/>
    <s v="USD"/>
    <n v="1335113976"/>
    <n v="1332521976"/>
    <b v="0"/>
    <n v="30"/>
    <b v="1"/>
    <s v="music/indie rock"/>
    <n v="265.66666666666669"/>
    <n v="26.566666666666666"/>
    <x v="3"/>
    <s v="indie rock"/>
  </r>
  <r>
    <x v="3"/>
    <x v="0"/>
    <s v="USD"/>
    <n v="1481184000"/>
    <n v="1479708680"/>
    <b v="0"/>
    <n v="127"/>
    <b v="1"/>
    <s v="music/metal"/>
    <n v="267.13333333333333"/>
    <n v="63.102362204724407"/>
    <x v="3"/>
    <s v="metal"/>
  </r>
  <r>
    <x v="3"/>
    <x v="0"/>
    <s v="USD"/>
    <n v="1436396313"/>
    <n v="1433804313"/>
    <b v="0"/>
    <n v="1013"/>
    <b v="1"/>
    <s v="technology/wearables"/>
    <n v="267.29166666666669"/>
    <n v="31.663376110562684"/>
    <x v="1"/>
    <s v="wearables"/>
  </r>
  <r>
    <x v="3"/>
    <x v="1"/>
    <s v="GBP"/>
    <n v="1450467539"/>
    <n v="1447875539"/>
    <b v="0"/>
    <n v="512"/>
    <b v="1"/>
    <s v="photography/photobooks"/>
    <n v="269.91034482758624"/>
    <n v="76.439453125"/>
    <x v="7"/>
    <s v="photobooks"/>
  </r>
  <r>
    <x v="3"/>
    <x v="0"/>
    <s v="USD"/>
    <n v="1461354544"/>
    <n v="1458762544"/>
    <b v="0"/>
    <n v="96"/>
    <b v="1"/>
    <s v="games/tabletop games"/>
    <n v="270.68"/>
    <n v="140.97916666666666"/>
    <x v="5"/>
    <s v="tabletop games"/>
  </r>
  <r>
    <x v="3"/>
    <x v="10"/>
    <s v="EUR"/>
    <n v="1451861940"/>
    <n v="1448902867"/>
    <b v="0"/>
    <n v="102"/>
    <b v="1"/>
    <s v="games/tabletop games"/>
    <n v="270.7"/>
    <n v="53.078431372549019"/>
    <x v="5"/>
    <s v="tabletop games"/>
  </r>
  <r>
    <x v="3"/>
    <x v="0"/>
    <s v="USD"/>
    <n v="1355609510"/>
    <n v="1353017510"/>
    <b v="0"/>
    <n v="112"/>
    <b v="1"/>
    <s v="music/rock"/>
    <n v="271.85000000000002"/>
    <n v="48.544642857142854"/>
    <x v="3"/>
    <s v="rock"/>
  </r>
  <r>
    <x v="3"/>
    <x v="5"/>
    <s v="EUR"/>
    <n v="1470469938"/>
    <n v="1469173938"/>
    <b v="0"/>
    <n v="249"/>
    <b v="1"/>
    <s v="games/tabletop games"/>
    <n v="272.27777777777777"/>
    <n v="98.413654618473899"/>
    <x v="5"/>
    <s v="tabletop games"/>
  </r>
  <r>
    <x v="3"/>
    <x v="1"/>
    <s v="GBP"/>
    <n v="1402389180"/>
    <n v="1399996024"/>
    <b v="1"/>
    <n v="269"/>
    <b v="1"/>
    <s v="photography/photobooks"/>
    <n v="277.93846153846158"/>
    <n v="67.159851301115239"/>
    <x v="7"/>
    <s v="photobooks"/>
  </r>
  <r>
    <x v="3"/>
    <x v="0"/>
    <s v="USD"/>
    <n v="1470962274"/>
    <n v="1468370274"/>
    <b v="0"/>
    <n v="237"/>
    <b v="1"/>
    <s v="technology/wearables"/>
    <n v="278.7"/>
    <n v="23.518987341772153"/>
    <x v="1"/>
    <s v="wearables"/>
  </r>
  <r>
    <x v="3"/>
    <x v="7"/>
    <s v="CAD"/>
    <n v="1459483200"/>
    <n v="1456852647"/>
    <b v="0"/>
    <n v="138"/>
    <b v="1"/>
    <s v="photography/photobooks"/>
    <n v="280.375"/>
    <n v="81.268115942028984"/>
    <x v="7"/>
    <s v="photobooks"/>
  </r>
  <r>
    <x v="3"/>
    <x v="0"/>
    <s v="USD"/>
    <n v="1475390484"/>
    <n v="1471502484"/>
    <b v="0"/>
    <n v="278"/>
    <b v="1"/>
    <s v="technology/hardware"/>
    <n v="280.73"/>
    <n v="201.96402877697841"/>
    <x v="1"/>
    <s v="hardware"/>
  </r>
  <r>
    <x v="3"/>
    <x v="0"/>
    <s v="USD"/>
    <n v="1411522897"/>
    <n v="1407634897"/>
    <b v="1"/>
    <n v="95"/>
    <b v="1"/>
    <s v="technology/hardware"/>
    <n v="281.10000000000002"/>
    <n v="147.94736842105263"/>
    <x v="1"/>
    <s v="hardware"/>
  </r>
  <r>
    <x v="3"/>
    <x v="0"/>
    <s v="USD"/>
    <n v="1485907200"/>
    <n v="1483292122"/>
    <b v="1"/>
    <n v="160"/>
    <b v="1"/>
    <s v="photography/photobooks"/>
    <n v="281.56666666666666"/>
    <n v="52.793750000000003"/>
    <x v="7"/>
    <s v="photobooks"/>
  </r>
  <r>
    <x v="3"/>
    <x v="0"/>
    <s v="USD"/>
    <n v="1481328004"/>
    <n v="1478736004"/>
    <b v="0"/>
    <n v="1328"/>
    <b v="1"/>
    <s v="games/tabletop games"/>
    <n v="283.09000000000003"/>
    <n v="42.63403614457831"/>
    <x v="5"/>
    <s v="tabletop games"/>
  </r>
  <r>
    <x v="3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x v="3"/>
    <x v="0"/>
    <s v="USD"/>
    <n v="1453737600"/>
    <n v="1452530041"/>
    <b v="1"/>
    <n v="266"/>
    <b v="1"/>
    <s v="games/tabletop games"/>
    <n v="284.74"/>
    <n v="107.04511278195488"/>
    <x v="5"/>
    <s v="tabletop games"/>
  </r>
  <r>
    <x v="3"/>
    <x v="0"/>
    <s v="USD"/>
    <n v="1480777515"/>
    <n v="1478095515"/>
    <b v="1"/>
    <n v="510"/>
    <b v="1"/>
    <s v="technology/hardware"/>
    <n v="284.96600000000001"/>
    <n v="279.37843137254902"/>
    <x v="1"/>
    <s v="hardware"/>
  </r>
  <r>
    <x v="3"/>
    <x v="1"/>
    <s v="GBP"/>
    <n v="1449257348"/>
    <n v="1444069748"/>
    <b v="0"/>
    <n v="15"/>
    <b v="1"/>
    <s v="theater/plays"/>
    <n v="286.13861386138615"/>
    <n v="19.266666666666666"/>
    <x v="8"/>
    <s v="plays"/>
  </r>
  <r>
    <x v="3"/>
    <x v="0"/>
    <s v="USD"/>
    <n v="1462661451"/>
    <n v="1460069451"/>
    <b v="0"/>
    <n v="271"/>
    <b v="1"/>
    <s v="games/tabletop games"/>
    <n v="286.65822784810126"/>
    <n v="41.782287822878232"/>
    <x v="5"/>
    <s v="tabletop games"/>
  </r>
  <r>
    <x v="3"/>
    <x v="0"/>
    <s v="USD"/>
    <n v="1459822682"/>
    <n v="1458613082"/>
    <b v="0"/>
    <n v="49"/>
    <b v="1"/>
    <s v="theater/plays"/>
    <n v="287"/>
    <n v="58.571428571428569"/>
    <x v="8"/>
    <s v="plays"/>
  </r>
  <r>
    <x v="3"/>
    <x v="1"/>
    <s v="GBP"/>
    <n v="1435258800"/>
    <n v="1432659793"/>
    <b v="0"/>
    <n v="607"/>
    <b v="1"/>
    <s v="technology/hardware"/>
    <n v="288.17"/>
    <n v="47.474464579901152"/>
    <x v="1"/>
    <s v="hardware"/>
  </r>
  <r>
    <x v="3"/>
    <x v="3"/>
    <s v="AUD"/>
    <n v="1465394340"/>
    <n v="1464677986"/>
    <b v="0"/>
    <n v="20"/>
    <b v="1"/>
    <s v="theater/plays"/>
    <n v="289"/>
    <n v="43.35"/>
    <x v="8"/>
    <s v="plays"/>
  </r>
  <r>
    <x v="3"/>
    <x v="1"/>
    <s v="GBP"/>
    <n v="1486814978"/>
    <n v="1484222978"/>
    <b v="0"/>
    <n v="15"/>
    <b v="1"/>
    <s v="photography/photobooks"/>
    <n v="290"/>
    <n v="19.333333333333332"/>
    <x v="7"/>
    <s v="photobooks"/>
  </r>
  <r>
    <x v="3"/>
    <x v="0"/>
    <s v="USD"/>
    <n v="1391713248"/>
    <n v="1389121248"/>
    <b v="0"/>
    <n v="24"/>
    <b v="1"/>
    <s v="music/electronic music"/>
    <n v="292.50166666666667"/>
    <n v="73.125416666666666"/>
    <x v="3"/>
    <s v="electronic music"/>
  </r>
  <r>
    <x v="3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x v="3"/>
    <x v="0"/>
    <s v="USD"/>
    <n v="1429391405"/>
    <n v="1425507005"/>
    <b v="1"/>
    <n v="365"/>
    <b v="1"/>
    <s v="technology/hardware"/>
    <n v="294.0333333333333"/>
    <n v="483.34246575342468"/>
    <x v="1"/>
    <s v="hardware"/>
  </r>
  <r>
    <x v="3"/>
    <x v="0"/>
    <s v="USD"/>
    <n v="1482134340"/>
    <n v="1479496309"/>
    <b v="1"/>
    <n v="1104"/>
    <b v="1"/>
    <s v="food/small batch"/>
    <n v="294.20799999999997"/>
    <n v="66.623188405797094"/>
    <x v="6"/>
    <s v="small batch"/>
  </r>
  <r>
    <x v="3"/>
    <x v="0"/>
    <s v="USD"/>
    <n v="1301792590"/>
    <n v="1297562590"/>
    <b v="1"/>
    <n v="176"/>
    <b v="1"/>
    <s v="music/rock"/>
    <n v="294.72727272727275"/>
    <n v="92.102272727272734"/>
    <x v="3"/>
    <s v="rock"/>
  </r>
  <r>
    <x v="3"/>
    <x v="1"/>
    <s v="GBP"/>
    <n v="1439625059"/>
    <n v="1436860259"/>
    <b v="0"/>
    <n v="1019"/>
    <b v="1"/>
    <s v="technology/hardware"/>
    <n v="296.87520259319291"/>
    <n v="7.1902649656526005"/>
    <x v="1"/>
    <s v="hardware"/>
  </r>
  <r>
    <x v="3"/>
    <x v="1"/>
    <s v="GBP"/>
    <n v="1479846507"/>
    <n v="1479241707"/>
    <b v="0"/>
    <n v="17"/>
    <b v="1"/>
    <s v="games/tabletop games"/>
    <n v="298.5"/>
    <n v="35.117647058823529"/>
    <x v="5"/>
    <s v="tabletop games"/>
  </r>
  <r>
    <x v="3"/>
    <x v="0"/>
    <s v="USD"/>
    <n v="1404444286"/>
    <n v="1403234686"/>
    <b v="0"/>
    <n v="39"/>
    <b v="1"/>
    <s v="theater/plays"/>
    <n v="300"/>
    <n v="53.846153846153847"/>
    <x v="8"/>
    <s v="plays"/>
  </r>
  <r>
    <x v="3"/>
    <x v="0"/>
    <s v="USD"/>
    <n v="1414544400"/>
    <n v="1410883139"/>
    <b v="0"/>
    <n v="1021"/>
    <b v="1"/>
    <s v="technology/wearables"/>
    <n v="300.11791999999997"/>
    <n v="73.486268364348675"/>
    <x v="1"/>
    <s v="wearables"/>
  </r>
  <r>
    <x v="3"/>
    <x v="0"/>
    <s v="USD"/>
    <n v="1388383353"/>
    <n v="1383195753"/>
    <b v="1"/>
    <n v="429"/>
    <b v="1"/>
    <s v="technology/hardware"/>
    <n v="300.47639999999996"/>
    <n v="70.041118881118877"/>
    <x v="1"/>
    <s v="hardware"/>
  </r>
  <r>
    <x v="3"/>
    <x v="1"/>
    <s v="GBP"/>
    <n v="1401465600"/>
    <n v="1399032813"/>
    <b v="0"/>
    <n v="145"/>
    <b v="1"/>
    <s v="theater/spaces"/>
    <n v="302.2"/>
    <n v="52.103448275862071"/>
    <x v="8"/>
    <s v="spaces"/>
  </r>
  <r>
    <x v="3"/>
    <x v="0"/>
    <s v="USD"/>
    <n v="1463166263"/>
    <n v="1460574263"/>
    <b v="0"/>
    <n v="60"/>
    <b v="1"/>
    <s v="theater/plays"/>
    <n v="302.42"/>
    <n v="252.01666666666668"/>
    <x v="8"/>
    <s v="plays"/>
  </r>
  <r>
    <x v="3"/>
    <x v="0"/>
    <s v="USD"/>
    <n v="1342330951"/>
    <n v="1339738951"/>
    <b v="1"/>
    <n v="676"/>
    <b v="1"/>
    <s v="technology/space exploration"/>
    <n v="303.80111428571428"/>
    <n v="157.29347633136095"/>
    <x v="1"/>
    <s v="space exploration"/>
  </r>
  <r>
    <x v="3"/>
    <x v="0"/>
    <s v="USD"/>
    <n v="1481778000"/>
    <n v="1479216874"/>
    <b v="1"/>
    <n v="531"/>
    <b v="1"/>
    <s v="technology/hardware"/>
    <n v="304.18799999999999"/>
    <n v="143.21468926553672"/>
    <x v="1"/>
    <s v="hardware"/>
  </r>
  <r>
    <x v="3"/>
    <x v="6"/>
    <s v="EUR"/>
    <n v="1479890743"/>
    <n v="1476776743"/>
    <b v="1"/>
    <n v="398"/>
    <b v="1"/>
    <s v="technology/hardware"/>
    <n v="305.15800000000002"/>
    <n v="383.3643216080402"/>
    <x v="1"/>
    <s v="hardware"/>
  </r>
  <r>
    <x v="3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x v="3"/>
    <x v="0"/>
    <s v="USD"/>
    <n v="1332029335"/>
    <n v="1326848935"/>
    <b v="0"/>
    <n v="30"/>
    <b v="1"/>
    <s v="music/rock"/>
    <n v="306.83333333333331"/>
    <n v="61.366666666666667"/>
    <x v="3"/>
    <s v="rock"/>
  </r>
  <r>
    <x v="3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x v="3"/>
    <x v="0"/>
    <s v="USD"/>
    <n v="1278111600"/>
    <n v="1276830052"/>
    <b v="1"/>
    <n v="17"/>
    <b v="1"/>
    <s v="technology/hardware"/>
    <n v="312"/>
    <n v="91.764705882352942"/>
    <x v="1"/>
    <s v="hardware"/>
  </r>
  <r>
    <x v="3"/>
    <x v="1"/>
    <s v="GBP"/>
    <n v="1462230000"/>
    <n v="1461061350"/>
    <b v="0"/>
    <n v="44"/>
    <b v="1"/>
    <s v="theater/plays"/>
    <n v="315"/>
    <n v="35.795454545454547"/>
    <x v="8"/>
    <s v="plays"/>
  </r>
  <r>
    <x v="3"/>
    <x v="0"/>
    <s v="USD"/>
    <n v="1385009940"/>
    <n v="1383327440"/>
    <b v="0"/>
    <n v="108"/>
    <b v="1"/>
    <s v="publishing/nonfiction"/>
    <n v="315.13888888888891"/>
    <n v="105.04629629629629"/>
    <x v="2"/>
    <s v="nonfiction"/>
  </r>
  <r>
    <x v="3"/>
    <x v="6"/>
    <s v="EUR"/>
    <n v="1467128723"/>
    <n v="1464536723"/>
    <b v="0"/>
    <n v="1530"/>
    <b v="1"/>
    <s v="technology/hardware"/>
    <n v="317.3272"/>
    <n v="259.25424836601309"/>
    <x v="1"/>
    <s v="hardware"/>
  </r>
  <r>
    <x v="3"/>
    <x v="0"/>
    <s v="USD"/>
    <n v="1468445382"/>
    <n v="1465853382"/>
    <b v="0"/>
    <n v="175"/>
    <b v="1"/>
    <s v="theater/spaces"/>
    <n v="318.69988910451895"/>
    <n v="131.37719999999999"/>
    <x v="8"/>
    <s v="spaces"/>
  </r>
  <r>
    <x v="3"/>
    <x v="0"/>
    <s v="USD"/>
    <n v="1471564491"/>
    <n v="1468972491"/>
    <b v="1"/>
    <n v="1737"/>
    <b v="1"/>
    <s v="technology/hardware"/>
    <n v="320.05299999999994"/>
    <n v="55.276856649395505"/>
    <x v="1"/>
    <s v="hardware"/>
  </r>
  <r>
    <x v="3"/>
    <x v="0"/>
    <s v="USD"/>
    <n v="1461722400"/>
    <n v="1460235592"/>
    <b v="0"/>
    <n v="194"/>
    <b v="1"/>
    <s v="games/tabletop games"/>
    <n v="320.26666666666665"/>
    <n v="24.762886597938145"/>
    <x v="5"/>
    <s v="tabletop games"/>
  </r>
  <r>
    <x v="3"/>
    <x v="16"/>
    <s v="EUR"/>
    <n v="1428493379"/>
    <n v="1425901379"/>
    <b v="0"/>
    <n v="714"/>
    <b v="1"/>
    <s v="photography/photobooks"/>
    <n v="322.24"/>
    <n v="56.414565826330531"/>
    <x v="7"/>
    <s v="photobooks"/>
  </r>
  <r>
    <x v="3"/>
    <x v="0"/>
    <s v="USD"/>
    <n v="1415827200"/>
    <n v="1412358968"/>
    <b v="1"/>
    <n v="489"/>
    <b v="1"/>
    <s v="technology/space exploration"/>
    <n v="326.0916666666667"/>
    <n v="80.022494887525568"/>
    <x v="1"/>
    <s v="space exploration"/>
  </r>
  <r>
    <x v="3"/>
    <x v="0"/>
    <s v="USD"/>
    <n v="1395876250"/>
    <n v="1393287850"/>
    <b v="0"/>
    <n v="84"/>
    <b v="1"/>
    <s v="games/tabletop games"/>
    <n v="326.92"/>
    <n v="97.297619047619051"/>
    <x v="5"/>
    <s v="tabletop games"/>
  </r>
  <r>
    <x v="3"/>
    <x v="1"/>
    <s v="GBP"/>
    <n v="1464692400"/>
    <n v="1461769373"/>
    <b v="0"/>
    <n v="19"/>
    <b v="1"/>
    <s v="theater/plays"/>
    <n v="330"/>
    <n v="43.421052631578945"/>
    <x v="8"/>
    <s v="plays"/>
  </r>
  <r>
    <x v="3"/>
    <x v="1"/>
    <s v="GBP"/>
    <n v="1450051200"/>
    <n v="1448269539"/>
    <b v="0"/>
    <n v="391"/>
    <b v="1"/>
    <s v="games/tabletop games"/>
    <n v="332.03999999999996"/>
    <n v="21.230179028132991"/>
    <x v="5"/>
    <s v="tabletop games"/>
  </r>
  <r>
    <x v="3"/>
    <x v="0"/>
    <s v="USD"/>
    <n v="1304225940"/>
    <n v="1301542937"/>
    <b v="1"/>
    <n v="241"/>
    <b v="1"/>
    <s v="theater/plays"/>
    <n v="335.58333333333337"/>
    <n v="41.773858921161825"/>
    <x v="8"/>
    <s v="plays"/>
  </r>
  <r>
    <x v="3"/>
    <x v="0"/>
    <s v="USD"/>
    <n v="1461963600"/>
    <n v="1459567371"/>
    <b v="0"/>
    <n v="46"/>
    <b v="1"/>
    <s v="theater/plays"/>
    <n v="338.70588235294122"/>
    <n v="62.586956521739133"/>
    <x v="8"/>
    <s v="plays"/>
  </r>
  <r>
    <x v="3"/>
    <x v="0"/>
    <s v="USD"/>
    <n v="1473680149"/>
    <n v="1472470549"/>
    <b v="0"/>
    <n v="159"/>
    <b v="1"/>
    <s v="music/electronic music"/>
    <n v="342.09999999999997"/>
    <n v="43.031446540880502"/>
    <x v="3"/>
    <s v="electronic music"/>
  </r>
  <r>
    <x v="3"/>
    <x v="1"/>
    <s v="GBP"/>
    <n v="1373751325"/>
    <n v="1371159325"/>
    <b v="1"/>
    <n v="473"/>
    <b v="1"/>
    <s v="technology/hardware"/>
    <n v="346.6"/>
    <n v="29.310782241014799"/>
    <x v="1"/>
    <s v="hardware"/>
  </r>
  <r>
    <x v="3"/>
    <x v="5"/>
    <s v="EUR"/>
    <n v="1436680958"/>
    <n v="1433224958"/>
    <b v="1"/>
    <n v="680"/>
    <b v="1"/>
    <s v="technology/hardware"/>
    <n v="348.01799999999997"/>
    <n v="511.79117647058825"/>
    <x v="1"/>
    <s v="hardware"/>
  </r>
  <r>
    <x v="3"/>
    <x v="0"/>
    <s v="USD"/>
    <n v="1296953209"/>
    <n v="1295657209"/>
    <b v="0"/>
    <n v="14"/>
    <b v="1"/>
    <s v="music/rock"/>
    <n v="350.16666666666663"/>
    <n v="75.035714285714292"/>
    <x v="3"/>
    <s v="rock"/>
  </r>
  <r>
    <x v="3"/>
    <x v="0"/>
    <s v="USD"/>
    <n v="1369637940"/>
    <n v="1367088443"/>
    <b v="1"/>
    <n v="394"/>
    <b v="1"/>
    <s v="theater/spaces"/>
    <n v="350.84462500000001"/>
    <n v="71.237487309644663"/>
    <x v="8"/>
    <s v="spaces"/>
  </r>
  <r>
    <x v="3"/>
    <x v="0"/>
    <s v="USD"/>
    <n v="1445054400"/>
    <n v="1443074571"/>
    <b v="1"/>
    <n v="478"/>
    <b v="1"/>
    <s v="music/electronic music"/>
    <n v="351.80366666666669"/>
    <n v="22.079728033472804"/>
    <x v="3"/>
    <s v="electronic music"/>
  </r>
  <r>
    <x v="3"/>
    <x v="0"/>
    <s v="USD"/>
    <n v="1415779140"/>
    <n v="1412294683"/>
    <b v="0"/>
    <n v="983"/>
    <b v="1"/>
    <s v="games/tabletop games"/>
    <n v="352.92777777777775"/>
    <n v="64.625635808748726"/>
    <x v="5"/>
    <s v="tabletop games"/>
  </r>
  <r>
    <x v="3"/>
    <x v="0"/>
    <s v="USD"/>
    <n v="1455933653"/>
    <n v="1452045653"/>
    <b v="0"/>
    <n v="541"/>
    <b v="1"/>
    <s v="technology/hardware"/>
    <n v="353.048"/>
    <n v="326.29205175600737"/>
    <x v="1"/>
    <s v="hardware"/>
  </r>
  <r>
    <x v="3"/>
    <x v="0"/>
    <s v="USD"/>
    <n v="1393542000"/>
    <n v="1390938332"/>
    <b v="0"/>
    <n v="199"/>
    <b v="1"/>
    <s v="technology/space exploration"/>
    <n v="354.62"/>
    <n v="89.100502512562812"/>
    <x v="1"/>
    <s v="space exploration"/>
  </r>
  <r>
    <x v="3"/>
    <x v="6"/>
    <s v="EUR"/>
    <n v="1459684862"/>
    <n v="1456232462"/>
    <b v="1"/>
    <n v="1945"/>
    <b v="1"/>
    <s v="technology/hardware"/>
    <n v="354.82402000000002"/>
    <n v="91.214401028277635"/>
    <x v="1"/>
    <s v="hardware"/>
  </r>
  <r>
    <x v="3"/>
    <x v="0"/>
    <s v="USD"/>
    <n v="1409099481"/>
    <n v="1406507481"/>
    <b v="1"/>
    <n v="94"/>
    <b v="1"/>
    <s v="technology/hardware"/>
    <n v="361.2"/>
    <n v="96.063829787234042"/>
    <x v="1"/>
    <s v="hardware"/>
  </r>
  <r>
    <x v="3"/>
    <x v="0"/>
    <s v="USD"/>
    <n v="1398959729"/>
    <n v="1396367729"/>
    <b v="1"/>
    <n v="405"/>
    <b v="1"/>
    <s v="technology/hardware"/>
    <n v="370.13"/>
    <n v="182.78024691358024"/>
    <x v="1"/>
    <s v="hardware"/>
  </r>
  <r>
    <x v="3"/>
    <x v="1"/>
    <s v="GBP"/>
    <n v="1376899269"/>
    <n v="1371715269"/>
    <b v="1"/>
    <n v="402"/>
    <b v="1"/>
    <s v="technology/hardware"/>
    <n v="375.49599999999998"/>
    <n v="186.81393034825871"/>
    <x v="1"/>
    <s v="hardware"/>
  </r>
  <r>
    <x v="3"/>
    <x v="0"/>
    <s v="USD"/>
    <n v="1476649800"/>
    <n v="1475609946"/>
    <b v="0"/>
    <n v="290"/>
    <b v="1"/>
    <s v="games/tabletop games"/>
    <n v="377.02"/>
    <n v="65.00344827586207"/>
    <x v="5"/>
    <s v="tabletop games"/>
  </r>
  <r>
    <x v="3"/>
    <x v="7"/>
    <s v="CAD"/>
    <n v="1467313039"/>
    <n v="1464807439"/>
    <b v="0"/>
    <n v="139"/>
    <b v="1"/>
    <s v="publishing/nonfiction"/>
    <n v="377.73333333333335"/>
    <n v="40.762589928057551"/>
    <x v="2"/>
    <s v="nonfiction"/>
  </r>
  <r>
    <x v="3"/>
    <x v="0"/>
    <s v="USD"/>
    <n v="1419123600"/>
    <n v="1416945297"/>
    <b v="0"/>
    <n v="404"/>
    <b v="1"/>
    <s v="games/tabletop games"/>
    <n v="380.52499999999998"/>
    <n v="188.37871287128712"/>
    <x v="5"/>
    <s v="tabletop games"/>
  </r>
  <r>
    <x v="3"/>
    <x v="6"/>
    <s v="EUR"/>
    <n v="1434139200"/>
    <n v="1431406916"/>
    <b v="1"/>
    <n v="1637"/>
    <b v="1"/>
    <s v="technology/hardware"/>
    <n v="382.12909090909091"/>
    <n v="128.38790470372632"/>
    <x v="1"/>
    <s v="hardware"/>
  </r>
  <r>
    <x v="3"/>
    <x v="1"/>
    <s v="GBP"/>
    <n v="1358367565"/>
    <n v="1357157965"/>
    <b v="0"/>
    <n v="28"/>
    <b v="1"/>
    <s v="music/electronic music"/>
    <n v="382.71818181818185"/>
    <n v="15.035357142857142"/>
    <x v="3"/>
    <s v="electronic music"/>
  </r>
  <r>
    <x v="3"/>
    <x v="1"/>
    <s v="GBP"/>
    <n v="1399324717"/>
    <n v="1395436717"/>
    <b v="0"/>
    <n v="191"/>
    <b v="1"/>
    <s v="technology/hardware"/>
    <n v="384.09090909090907"/>
    <n v="22.120418848167539"/>
    <x v="1"/>
    <s v="hardware"/>
  </r>
  <r>
    <x v="3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x v="3"/>
    <x v="0"/>
    <s v="USD"/>
    <n v="1430981880"/>
    <n v="1426216033"/>
    <b v="1"/>
    <n v="508"/>
    <b v="1"/>
    <s v="technology/hardware"/>
    <n v="386.81998717948721"/>
    <n v="593.93620078740162"/>
    <x v="1"/>
    <s v="hardware"/>
  </r>
  <r>
    <x v="3"/>
    <x v="0"/>
    <s v="USD"/>
    <n v="1337569140"/>
    <n v="1332991717"/>
    <b v="0"/>
    <n v="26"/>
    <b v="1"/>
    <s v="film &amp; video/shorts"/>
    <n v="392.5"/>
    <n v="60.384615384615387"/>
    <x v="0"/>
    <s v="shorts"/>
  </r>
  <r>
    <x v="3"/>
    <x v="0"/>
    <s v="USD"/>
    <n v="1337799600"/>
    <n v="1334989881"/>
    <b v="1"/>
    <n v="290"/>
    <b v="1"/>
    <s v="technology/hardware"/>
    <n v="398.59528571428569"/>
    <n v="577.27593103448271"/>
    <x v="1"/>
    <s v="hardware"/>
  </r>
  <r>
    <x v="3"/>
    <x v="0"/>
    <s v="USD"/>
    <n v="1450511940"/>
    <n v="1446527540"/>
    <b v="1"/>
    <n v="821"/>
    <b v="1"/>
    <s v="technology/hardware"/>
    <n v="402.33"/>
    <n v="245.02436053593178"/>
    <x v="1"/>
    <s v="hardware"/>
  </r>
  <r>
    <x v="3"/>
    <x v="0"/>
    <s v="USD"/>
    <n v="1442501991"/>
    <n v="1439909991"/>
    <b v="0"/>
    <n v="480"/>
    <b v="1"/>
    <s v="games/tabletop games"/>
    <n v="403.57653061224488"/>
    <n v="82.396874999999994"/>
    <x v="5"/>
    <s v="tabletop games"/>
  </r>
  <r>
    <x v="3"/>
    <x v="0"/>
    <s v="USD"/>
    <n v="1439344800"/>
    <n v="1435611572"/>
    <b v="1"/>
    <n v="398"/>
    <b v="1"/>
    <s v="technology/space exploration"/>
    <n v="407.7"/>
    <n v="81.949748743718587"/>
    <x v="1"/>
    <s v="space exploration"/>
  </r>
  <r>
    <x v="3"/>
    <x v="1"/>
    <s v="GBP"/>
    <n v="1419259679"/>
    <n v="1416667679"/>
    <b v="0"/>
    <n v="79"/>
    <b v="1"/>
    <s v="games/tabletop games"/>
    <n v="407.76923076923077"/>
    <n v="33.550632911392405"/>
    <x v="5"/>
    <s v="tabletop games"/>
  </r>
  <r>
    <x v="3"/>
    <x v="3"/>
    <s v="AUD"/>
    <n v="1477414800"/>
    <n v="1474380241"/>
    <b v="0"/>
    <n v="514"/>
    <b v="1"/>
    <s v="games/tabletop games"/>
    <n v="412.17692027666544"/>
    <n v="44.056420233463037"/>
    <x v="5"/>
    <s v="tabletop games"/>
  </r>
  <r>
    <x v="3"/>
    <x v="0"/>
    <s v="USD"/>
    <n v="1441383062"/>
    <n v="1438791062"/>
    <b v="1"/>
    <n v="369"/>
    <b v="1"/>
    <s v="photography/photobooks"/>
    <n v="417.73333333333335"/>
    <n v="84.905149051490511"/>
    <x v="7"/>
    <s v="photobooks"/>
  </r>
  <r>
    <x v="3"/>
    <x v="1"/>
    <s v="GBP"/>
    <n v="1372701600"/>
    <n v="1369895421"/>
    <b v="1"/>
    <n v="204"/>
    <b v="1"/>
    <s v="technology/hardware"/>
    <n v="420.51249999999999"/>
    <n v="164.90686274509804"/>
    <x v="1"/>
    <s v="hardware"/>
  </r>
  <r>
    <x v="3"/>
    <x v="0"/>
    <s v="USD"/>
    <n v="1433815200"/>
    <n v="1431886706"/>
    <b v="0"/>
    <n v="5"/>
    <b v="1"/>
    <s v="music/rock"/>
    <n v="424"/>
    <n v="21.2"/>
    <x v="3"/>
    <s v="rock"/>
  </r>
  <r>
    <x v="3"/>
    <x v="0"/>
    <s v="USD"/>
    <n v="1478923200"/>
    <n v="1476184593"/>
    <b v="0"/>
    <n v="337"/>
    <b v="1"/>
    <s v="food/small batch"/>
    <n v="427.20000000000005"/>
    <n v="31.691394658753708"/>
    <x v="6"/>
    <s v="small batch"/>
  </r>
  <r>
    <x v="3"/>
    <x v="0"/>
    <s v="USD"/>
    <n v="1363889015"/>
    <n v="1361300615"/>
    <b v="1"/>
    <n v="1224"/>
    <b v="1"/>
    <s v="music/indie rock"/>
    <n v="428.83978378378379"/>
    <n v="64.816470588235291"/>
    <x v="3"/>
    <s v="indie rock"/>
  </r>
  <r>
    <x v="3"/>
    <x v="0"/>
    <s v="USD"/>
    <n v="1479704340"/>
    <n v="1477043072"/>
    <b v="0"/>
    <n v="897"/>
    <b v="1"/>
    <s v="games/tabletop games"/>
    <n v="452.37333333333333"/>
    <n v="75.647714604236342"/>
    <x v="5"/>
    <s v="tabletop games"/>
  </r>
  <r>
    <x v="3"/>
    <x v="0"/>
    <s v="USD"/>
    <n v="1332385200"/>
    <n v="1329759452"/>
    <b v="1"/>
    <n v="2602"/>
    <b v="1"/>
    <s v="publishing/radio &amp; podcasts"/>
    <n v="456.41449999999998"/>
    <n v="52.622732513451197"/>
    <x v="2"/>
    <s v="radio &amp; podcasts"/>
  </r>
  <r>
    <x v="3"/>
    <x v="1"/>
    <s v="GBP"/>
    <n v="1412335772"/>
    <n v="1409743772"/>
    <b v="0"/>
    <n v="59"/>
    <b v="1"/>
    <s v="theater/spaces"/>
    <n v="457.74666666666673"/>
    <n v="23.275254237288134"/>
    <x v="8"/>
    <s v="spaces"/>
  </r>
  <r>
    <x v="3"/>
    <x v="0"/>
    <s v="USD"/>
    <n v="1485271968"/>
    <n v="1484667168"/>
    <b v="0"/>
    <n v="197"/>
    <b v="1"/>
    <s v="games/tabletop games"/>
    <n v="459.8"/>
    <n v="11.67005076142132"/>
    <x v="5"/>
    <s v="tabletop games"/>
  </r>
  <r>
    <x v="3"/>
    <x v="0"/>
    <s v="USD"/>
    <n v="1433036578"/>
    <n v="1429580578"/>
    <b v="0"/>
    <n v="170"/>
    <b v="1"/>
    <s v="technology/hardware"/>
    <n v="473.27000000000004"/>
    <n v="278.39411764705881"/>
    <x v="1"/>
    <s v="hardware"/>
  </r>
  <r>
    <x v="3"/>
    <x v="3"/>
    <s v="AUD"/>
    <n v="1455548400"/>
    <n v="1453461865"/>
    <b v="1"/>
    <n v="294"/>
    <b v="1"/>
    <s v="photography/photobooks"/>
    <n v="484.02000000000004"/>
    <n v="82.316326530612244"/>
    <x v="7"/>
    <s v="photobooks"/>
  </r>
  <r>
    <x v="3"/>
    <x v="0"/>
    <s v="USD"/>
    <n v="1474563621"/>
    <n v="1471971621"/>
    <b v="1"/>
    <n v="1780"/>
    <b v="1"/>
    <s v="technology/hardware"/>
    <n v="484.90975000000003"/>
    <n v="108.96848314606741"/>
    <x v="1"/>
    <s v="hardware"/>
  </r>
  <r>
    <x v="3"/>
    <x v="0"/>
    <s v="USD"/>
    <n v="1486616400"/>
    <n v="1484037977"/>
    <b v="0"/>
    <n v="279"/>
    <b v="1"/>
    <s v="games/tabletop games"/>
    <n v="489.27777777777777"/>
    <n v="31.566308243727597"/>
    <x v="5"/>
    <s v="tabletop games"/>
  </r>
  <r>
    <x v="3"/>
    <x v="0"/>
    <s v="USD"/>
    <n v="1438964063"/>
    <n v="1436804063"/>
    <b v="0"/>
    <n v="707"/>
    <b v="1"/>
    <s v="technology/hardware"/>
    <n v="493.21000000000004"/>
    <n v="69.760961810466767"/>
    <x v="1"/>
    <s v="hardware"/>
  </r>
  <r>
    <x v="3"/>
    <x v="0"/>
    <s v="USD"/>
    <n v="1468019014"/>
    <n v="1462835014"/>
    <b v="1"/>
    <n v="4562"/>
    <b v="1"/>
    <s v="technology/hardware"/>
    <n v="494.91374999999999"/>
    <n v="173.57781674704077"/>
    <x v="1"/>
    <s v="hardware"/>
  </r>
  <r>
    <x v="3"/>
    <x v="0"/>
    <s v="USD"/>
    <n v="1405738800"/>
    <n v="1402945408"/>
    <b v="0"/>
    <n v="988"/>
    <b v="1"/>
    <s v="games/tabletop games"/>
    <n v="495.8"/>
    <n v="25.091093117408906"/>
    <x v="5"/>
    <s v="tabletop games"/>
  </r>
  <r>
    <x v="3"/>
    <x v="0"/>
    <s v="USD"/>
    <n v="1369612474"/>
    <n v="1367798074"/>
    <b v="0"/>
    <n v="240"/>
    <b v="1"/>
    <s v="music/rock"/>
    <n v="496.52000000000004"/>
    <n v="51.720833333333331"/>
    <x v="3"/>
    <s v="rock"/>
  </r>
  <r>
    <x v="3"/>
    <x v="1"/>
    <s v="GBP"/>
    <n v="1461276000"/>
    <n v="1460055300"/>
    <b v="0"/>
    <n v="88"/>
    <b v="1"/>
    <s v="games/tabletop games"/>
    <n v="503.25"/>
    <n v="68.625"/>
    <x v="5"/>
    <s v="tabletop games"/>
  </r>
  <r>
    <x v="3"/>
    <x v="0"/>
    <s v="USD"/>
    <n v="1481432340"/>
    <n v="1476764077"/>
    <b v="0"/>
    <n v="193"/>
    <b v="1"/>
    <s v="technology/hardware"/>
    <n v="506.20938628158842"/>
    <n v="36.326424870466319"/>
    <x v="1"/>
    <s v="hardware"/>
  </r>
  <r>
    <x v="3"/>
    <x v="0"/>
    <s v="USD"/>
    <n v="1447286300"/>
    <n v="1444690700"/>
    <b v="0"/>
    <n v="50"/>
    <b v="1"/>
    <s v="technology/hardware"/>
    <n v="507.8"/>
    <n v="101.56"/>
    <x v="1"/>
    <s v="hardware"/>
  </r>
  <r>
    <x v="3"/>
    <x v="0"/>
    <s v="USD"/>
    <n v="1394316695"/>
    <n v="1390860695"/>
    <b v="1"/>
    <n v="2165"/>
    <b v="1"/>
    <s v="food/small batch"/>
    <n v="520.73254999999995"/>
    <n v="48.104623556581984"/>
    <x v="6"/>
    <s v="small batch"/>
  </r>
  <r>
    <x v="3"/>
    <x v="7"/>
    <s v="CAD"/>
    <n v="1412285825"/>
    <n v="1409261825"/>
    <b v="0"/>
    <n v="356"/>
    <b v="1"/>
    <s v="games/tabletop games"/>
    <n v="524.16666666666663"/>
    <n v="44.171348314606739"/>
    <x v="5"/>
    <s v="tabletop games"/>
  </r>
  <r>
    <x v="3"/>
    <x v="0"/>
    <s v="USD"/>
    <n v="1409090440"/>
    <n v="1406066440"/>
    <b v="1"/>
    <n v="3355"/>
    <b v="1"/>
    <s v="food/small batch"/>
    <n v="526.09431428571429"/>
    <n v="54.883162444113267"/>
    <x v="6"/>
    <s v="small batch"/>
  </r>
  <r>
    <x v="3"/>
    <x v="0"/>
    <s v="USD"/>
    <n v="1454338123"/>
    <n v="1451746123"/>
    <b v="0"/>
    <n v="680"/>
    <b v="1"/>
    <s v="games/tabletop games"/>
    <n v="537.10714285714289"/>
    <n v="22.116176470588236"/>
    <x v="5"/>
    <s v="tabletop games"/>
  </r>
  <r>
    <x v="3"/>
    <x v="0"/>
    <s v="USD"/>
    <n v="1459012290"/>
    <n v="1456423890"/>
    <b v="0"/>
    <n v="878"/>
    <b v="1"/>
    <s v="games/tabletop games"/>
    <n v="537.37"/>
    <n v="61.203872437357631"/>
    <x v="5"/>
    <s v="tabletop games"/>
  </r>
  <r>
    <x v="3"/>
    <x v="1"/>
    <s v="GBP"/>
    <n v="1436151600"/>
    <n v="1433775668"/>
    <b v="0"/>
    <n v="263"/>
    <b v="1"/>
    <s v="games/tabletop games"/>
    <n v="542.15"/>
    <n v="41.228136882129277"/>
    <x v="5"/>
    <s v="tabletop games"/>
  </r>
  <r>
    <x v="3"/>
    <x v="1"/>
    <s v="GBP"/>
    <n v="1406149689"/>
    <n v="1402693689"/>
    <b v="0"/>
    <n v="8359"/>
    <b v="1"/>
    <s v="technology/hardware"/>
    <n v="543.349156424581"/>
    <n v="116.35303146309367"/>
    <x v="1"/>
    <s v="hardware"/>
  </r>
  <r>
    <x v="3"/>
    <x v="0"/>
    <s v="USD"/>
    <n v="1486311939"/>
    <n v="1483719939"/>
    <b v="1"/>
    <n v="335"/>
    <b v="1"/>
    <s v="photography/photobooks"/>
    <n v="558.7714285714286"/>
    <n v="58.379104477611939"/>
    <x v="7"/>
    <s v="photobooks"/>
  </r>
  <r>
    <x v="3"/>
    <x v="1"/>
    <s v="GBP"/>
    <n v="1470423668"/>
    <n v="1467831668"/>
    <b v="1"/>
    <n v="1887"/>
    <b v="1"/>
    <s v="technology/hardware"/>
    <n v="579.08000000000004"/>
    <n v="61.375728669846318"/>
    <x v="1"/>
    <s v="hardware"/>
  </r>
  <r>
    <x v="3"/>
    <x v="0"/>
    <s v="USD"/>
    <n v="1344826800"/>
    <n v="1341875544"/>
    <b v="1"/>
    <n v="105"/>
    <b v="1"/>
    <s v="technology/hardware"/>
    <n v="585.35"/>
    <n v="222.99047619047619"/>
    <x v="1"/>
    <s v="hardware"/>
  </r>
  <r>
    <x v="3"/>
    <x v="1"/>
    <s v="GBP"/>
    <n v="1466377200"/>
    <n v="1463351329"/>
    <b v="0"/>
    <n v="169"/>
    <b v="1"/>
    <s v="games/tabletop games"/>
    <n v="636.14"/>
    <n v="94.103550295857985"/>
    <x v="5"/>
    <s v="tabletop games"/>
  </r>
  <r>
    <x v="3"/>
    <x v="0"/>
    <s v="USD"/>
    <n v="1448571261"/>
    <n v="1445975661"/>
    <b v="0"/>
    <n v="45"/>
    <b v="1"/>
    <s v="technology/space exploration"/>
    <n v="646.66666666666663"/>
    <n v="21.555555555555557"/>
    <x v="1"/>
    <s v="space exploration"/>
  </r>
  <r>
    <x v="3"/>
    <x v="0"/>
    <s v="USD"/>
    <n v="1347508740"/>
    <n v="1346276349"/>
    <b v="1"/>
    <n v="151"/>
    <b v="1"/>
    <s v="technology/space exploration"/>
    <n v="661.4"/>
    <n v="21.900662251655628"/>
    <x v="1"/>
    <s v="space exploration"/>
  </r>
  <r>
    <x v="3"/>
    <x v="0"/>
    <s v="USD"/>
    <n v="1315616422"/>
    <n v="1313024422"/>
    <b v="1"/>
    <n v="916"/>
    <b v="1"/>
    <s v="publishing/radio &amp; podcasts"/>
    <n v="661.55466666666666"/>
    <n v="43.333275109170302"/>
    <x v="2"/>
    <s v="radio &amp; podcasts"/>
  </r>
  <r>
    <x v="3"/>
    <x v="0"/>
    <s v="USD"/>
    <n v="1353201444"/>
    <n v="1350605844"/>
    <b v="1"/>
    <n v="238"/>
    <b v="1"/>
    <s v="technology/hardware"/>
    <n v="674.48"/>
    <n v="70.848739495798313"/>
    <x v="1"/>
    <s v="hardware"/>
  </r>
  <r>
    <x v="3"/>
    <x v="0"/>
    <s v="USD"/>
    <n v="1457758800"/>
    <n v="1453730176"/>
    <b v="1"/>
    <n v="415"/>
    <b v="1"/>
    <s v="technology/hardware"/>
    <n v="698.94800000000009"/>
    <n v="842.10602409638557"/>
    <x v="1"/>
    <s v="hardware"/>
  </r>
  <r>
    <x v="3"/>
    <x v="0"/>
    <s v="USD"/>
    <n v="1351801368"/>
    <n v="1349209368"/>
    <b v="0"/>
    <n v="721"/>
    <b v="1"/>
    <s v="music/electronic music"/>
    <n v="704.18124999999998"/>
    <n v="39.066920943134534"/>
    <x v="3"/>
    <s v="electronic music"/>
  </r>
  <r>
    <x v="3"/>
    <x v="0"/>
    <s v="USD"/>
    <n v="1484085540"/>
    <n v="1482353513"/>
    <b v="0"/>
    <n v="1670"/>
    <b v="1"/>
    <s v="games/tabletop games"/>
    <n v="720.24800000000005"/>
    <n v="107.82155688622754"/>
    <x v="5"/>
    <s v="tabletop games"/>
  </r>
  <r>
    <x v="3"/>
    <x v="3"/>
    <s v="AUD"/>
    <n v="1487093020"/>
    <n v="1485278620"/>
    <b v="0"/>
    <n v="210"/>
    <b v="1"/>
    <s v="games/tabletop games"/>
    <n v="779.5"/>
    <n v="37.11904761904762"/>
    <x v="5"/>
    <s v="tabletop games"/>
  </r>
  <r>
    <x v="3"/>
    <x v="0"/>
    <s v="USD"/>
    <n v="1401487756"/>
    <n v="1398895756"/>
    <b v="0"/>
    <n v="549"/>
    <b v="1"/>
    <s v="photography/photobooks"/>
    <n v="786.0802000000001"/>
    <n v="71.592003642987251"/>
    <x v="7"/>
    <s v="photobooks"/>
  </r>
  <r>
    <x v="3"/>
    <x v="0"/>
    <s v="USD"/>
    <n v="1398952890"/>
    <n v="1396360890"/>
    <b v="1"/>
    <n v="1789"/>
    <b v="1"/>
    <s v="technology/hardware"/>
    <n v="788.05550000000005"/>
    <n v="176.200223588597"/>
    <x v="1"/>
    <s v="hardware"/>
  </r>
  <r>
    <x v="3"/>
    <x v="0"/>
    <s v="USD"/>
    <n v="1465232520"/>
    <n v="1460557809"/>
    <b v="1"/>
    <n v="4245"/>
    <b v="1"/>
    <s v="technology/hardware"/>
    <n v="800.21100000000001"/>
    <n v="188.50671378091872"/>
    <x v="1"/>
    <s v="hardware"/>
  </r>
  <r>
    <x v="3"/>
    <x v="1"/>
    <s v="GBP"/>
    <n v="1488484300"/>
    <n v="1485892300"/>
    <b v="0"/>
    <n v="163"/>
    <b v="1"/>
    <s v="games/tabletop games"/>
    <n v="806.4"/>
    <n v="49.472392638036808"/>
    <x v="5"/>
    <s v="tabletop games"/>
  </r>
  <r>
    <x v="3"/>
    <x v="0"/>
    <s v="USD"/>
    <n v="1341799647"/>
    <n v="1339207647"/>
    <b v="0"/>
    <n v="263"/>
    <b v="1"/>
    <s v="technology/hardware"/>
    <n v="819.18387755102037"/>
    <n v="152.62361216730039"/>
    <x v="1"/>
    <s v="hardware"/>
  </r>
  <r>
    <x v="3"/>
    <x v="18"/>
    <s v="EUR"/>
    <n v="1452553200"/>
    <n v="1449650173"/>
    <b v="1"/>
    <n v="971"/>
    <b v="1"/>
    <s v="technology/hardware"/>
    <n v="819.56399999999996"/>
    <n v="422.02059732234807"/>
    <x v="1"/>
    <s v="hardware"/>
  </r>
  <r>
    <x v="3"/>
    <x v="0"/>
    <s v="USD"/>
    <n v="1413838751"/>
    <n v="1411246751"/>
    <b v="1"/>
    <n v="159"/>
    <b v="1"/>
    <s v="technology/space exploration"/>
    <n v="877.6"/>
    <n v="27.59748427672956"/>
    <x v="1"/>
    <s v="space exploration"/>
  </r>
  <r>
    <x v="3"/>
    <x v="0"/>
    <s v="USD"/>
    <n v="1457739245"/>
    <n v="1455147245"/>
    <b v="0"/>
    <n v="25"/>
    <b v="1"/>
    <s v="photography/photobooks"/>
    <n v="885"/>
    <n v="35.4"/>
    <x v="7"/>
    <s v="photobooks"/>
  </r>
  <r>
    <x v="3"/>
    <x v="0"/>
    <s v="USD"/>
    <n v="1362863299"/>
    <n v="1360271299"/>
    <b v="1"/>
    <n v="479"/>
    <b v="1"/>
    <s v="technology/hardware"/>
    <n v="921.54219999999998"/>
    <n v="192.38876826722338"/>
    <x v="1"/>
    <s v="hardware"/>
  </r>
  <r>
    <x v="3"/>
    <x v="1"/>
    <s v="GBP"/>
    <n v="1411326015"/>
    <n v="1408734015"/>
    <b v="0"/>
    <n v="1204"/>
    <b v="1"/>
    <s v="games/tabletop games"/>
    <n v="944.83338095238094"/>
    <n v="164.79651993355483"/>
    <x v="5"/>
    <s v="tabletop games"/>
  </r>
  <r>
    <x v="3"/>
    <x v="0"/>
    <s v="USD"/>
    <n v="1425132059"/>
    <n v="1422540059"/>
    <b v="0"/>
    <n v="4330"/>
    <b v="1"/>
    <s v="games/tabletop games"/>
    <n v="951.03109999999992"/>
    <n v="65.891300230946882"/>
    <x v="5"/>
    <s v="tabletop games"/>
  </r>
  <r>
    <x v="3"/>
    <x v="6"/>
    <s v="EUR"/>
    <n v="1478723208"/>
    <n v="1476559608"/>
    <b v="0"/>
    <n v="52"/>
    <b v="1"/>
    <s v="technology/space exploration"/>
    <n v="956"/>
    <n v="27.576923076923077"/>
    <x v="1"/>
    <s v="space exploration"/>
  </r>
  <r>
    <x v="3"/>
    <x v="0"/>
    <s v="USD"/>
    <n v="1480727273"/>
    <n v="1478131673"/>
    <b v="0"/>
    <n v="571"/>
    <b v="1"/>
    <s v="games/tabletop games"/>
    <n v="975.11200000000008"/>
    <n v="426.93169877408059"/>
    <x v="5"/>
    <s v="tabletop games"/>
  </r>
  <r>
    <x v="3"/>
    <x v="1"/>
    <s v="GBP"/>
    <n v="1363204800"/>
    <n v="1360551250"/>
    <b v="0"/>
    <n v="339"/>
    <b v="1"/>
    <s v="technology/hardware"/>
    <n v="978.13466666666682"/>
    <n v="21.640147492625371"/>
    <x v="1"/>
    <s v="hardware"/>
  </r>
  <r>
    <x v="3"/>
    <x v="0"/>
    <s v="USD"/>
    <n v="1428033540"/>
    <n v="1425531666"/>
    <b v="1"/>
    <n v="3562"/>
    <b v="1"/>
    <s v="games/tabletop games"/>
    <n v="1014.6425"/>
    <n v="56.970381807973048"/>
    <x v="5"/>
    <s v="tabletop games"/>
  </r>
  <r>
    <x v="3"/>
    <x v="0"/>
    <s v="USD"/>
    <n v="1339484400"/>
    <n v="1336627492"/>
    <b v="1"/>
    <n v="388"/>
    <b v="1"/>
    <s v="technology/hardware"/>
    <n v="1026.8451399999999"/>
    <n v="1323.2540463917526"/>
    <x v="1"/>
    <s v="hardware"/>
  </r>
  <r>
    <x v="3"/>
    <x v="1"/>
    <s v="GBP"/>
    <n v="1481842800"/>
    <n v="1479414344"/>
    <b v="0"/>
    <n v="3238"/>
    <b v="1"/>
    <s v="games/tabletop games"/>
    <n v="1081.2401666666667"/>
    <n v="40.070667078443485"/>
    <x v="5"/>
    <s v="tabletop games"/>
  </r>
  <r>
    <x v="3"/>
    <x v="0"/>
    <s v="USD"/>
    <n v="1349495940"/>
    <n v="1346042417"/>
    <b v="1"/>
    <n v="1633"/>
    <b v="1"/>
    <s v="technology/hardware"/>
    <n v="1105.3811999999998"/>
    <n v="67.690214329454989"/>
    <x v="1"/>
    <s v="hardware"/>
  </r>
  <r>
    <x v="3"/>
    <x v="0"/>
    <s v="USD"/>
    <n v="1366429101"/>
    <n v="1361248701"/>
    <b v="1"/>
    <n v="701"/>
    <b v="1"/>
    <s v="technology/hardware"/>
    <n v="1131.8"/>
    <n v="80.727532097004286"/>
    <x v="1"/>
    <s v="hardware"/>
  </r>
  <r>
    <x v="3"/>
    <x v="0"/>
    <s v="USD"/>
    <n v="1483645647"/>
    <n v="1481053647"/>
    <b v="0"/>
    <n v="28"/>
    <b v="1"/>
    <s v="games/tabletop games"/>
    <n v="1165"/>
    <n v="41.607142857142854"/>
    <x v="5"/>
    <s v="tabletop games"/>
  </r>
  <r>
    <x v="3"/>
    <x v="6"/>
    <s v="EUR"/>
    <n v="1439707236"/>
    <n v="1437115236"/>
    <b v="0"/>
    <n v="144"/>
    <b v="1"/>
    <s v="games/tabletop games"/>
    <n v="1174.49"/>
    <n v="81.561805555555551"/>
    <x v="5"/>
    <s v="tabletop games"/>
  </r>
  <r>
    <x v="3"/>
    <x v="0"/>
    <s v="USD"/>
    <n v="1368564913"/>
    <n v="1367355313"/>
    <b v="1"/>
    <n v="20242"/>
    <b v="1"/>
    <s v="publishing/radio &amp; podcasts"/>
    <n v="1181.6142199999999"/>
    <n v="29.187190495010373"/>
    <x v="2"/>
    <s v="radio &amp; podcasts"/>
  </r>
  <r>
    <x v="3"/>
    <x v="0"/>
    <s v="USD"/>
    <n v="1372136400"/>
    <n v="1369864301"/>
    <b v="0"/>
    <n v="1113"/>
    <b v="1"/>
    <s v="games/tabletop games"/>
    <n v="1212.1296000000002"/>
    <n v="27.226630727762803"/>
    <x v="5"/>
    <s v="tabletop games"/>
  </r>
  <r>
    <x v="3"/>
    <x v="10"/>
    <s v="EUR"/>
    <n v="1462053540"/>
    <n v="1459355950"/>
    <b v="0"/>
    <n v="36"/>
    <b v="1"/>
    <s v="music/pop"/>
    <n v="1253.75"/>
    <n v="27.861111111111111"/>
    <x v="3"/>
    <s v="pop"/>
  </r>
  <r>
    <x v="3"/>
    <x v="0"/>
    <s v="USD"/>
    <n v="1449506836"/>
    <n v="1446914836"/>
    <b v="0"/>
    <n v="944"/>
    <b v="1"/>
    <s v="games/tabletop games"/>
    <n v="1356.6000000000001"/>
    <n v="14.370762711864407"/>
    <x v="5"/>
    <s v="tabletop games"/>
  </r>
  <r>
    <x v="3"/>
    <x v="0"/>
    <s v="USD"/>
    <n v="1385521320"/>
    <n v="1382449733"/>
    <b v="0"/>
    <n v="2525"/>
    <b v="1"/>
    <s v="games/tabletop games"/>
    <n v="1360.0976000000001"/>
    <n v="53.865251485148519"/>
    <x v="5"/>
    <s v="tabletop games"/>
  </r>
  <r>
    <x v="3"/>
    <x v="0"/>
    <s v="USD"/>
    <n v="1347530822"/>
    <n v="1345716422"/>
    <b v="0"/>
    <n v="3468"/>
    <b v="1"/>
    <s v="technology/space exploration"/>
    <n v="1379.4206249999997"/>
    <n v="31.820544982698959"/>
    <x v="1"/>
    <s v="space exploration"/>
  </r>
  <r>
    <x v="3"/>
    <x v="0"/>
    <s v="USD"/>
    <n v="1364078561"/>
    <n v="1361490161"/>
    <b v="1"/>
    <n v="1356"/>
    <b v="1"/>
    <s v="technology/hardware"/>
    <n v="1435.5717142857143"/>
    <n v="74.107684365781708"/>
    <x v="1"/>
    <s v="hardware"/>
  </r>
  <r>
    <x v="3"/>
    <x v="6"/>
    <s v="EUR"/>
    <n v="1439998674"/>
    <n v="1436888274"/>
    <b v="0"/>
    <n v="2174"/>
    <b v="1"/>
    <s v="technology/wearables"/>
    <n v="1460.4850000000001"/>
    <n v="134.3592456301748"/>
    <x v="1"/>
    <s v="wearables"/>
  </r>
  <r>
    <x v="3"/>
    <x v="1"/>
    <s v="GBP"/>
    <n v="1378494000"/>
    <n v="1375880598"/>
    <b v="0"/>
    <n v="269"/>
    <b v="1"/>
    <s v="technology/hardware"/>
    <n v="1462"/>
    <n v="40.762081784386616"/>
    <x v="1"/>
    <s v="hardware"/>
  </r>
  <r>
    <x v="3"/>
    <x v="0"/>
    <s v="USD"/>
    <n v="1374769288"/>
    <n v="1372177288"/>
    <b v="0"/>
    <n v="8200"/>
    <b v="1"/>
    <s v="technology/hardware"/>
    <n v="1678.3738373837384"/>
    <n v="20.465926829268295"/>
    <x v="1"/>
    <s v="hardware"/>
  </r>
  <r>
    <x v="3"/>
    <x v="0"/>
    <s v="USD"/>
    <n v="1470896916"/>
    <n v="1467008916"/>
    <b v="1"/>
    <n v="2478"/>
    <b v="1"/>
    <s v="technology/hardware"/>
    <n v="1705.2499999999998"/>
    <n v="68.815577078288939"/>
    <x v="1"/>
    <s v="hardware"/>
  </r>
  <r>
    <x v="3"/>
    <x v="0"/>
    <s v="USD"/>
    <n v="1488862800"/>
    <n v="1486745663"/>
    <b v="0"/>
    <n v="902"/>
    <b v="1"/>
    <s v="games/tabletop games"/>
    <n v="1801.64"/>
    <n v="49.934589800443462"/>
    <x v="5"/>
    <s v="tabletop games"/>
  </r>
  <r>
    <x v="3"/>
    <x v="1"/>
    <s v="GBP"/>
    <n v="1364286239"/>
    <n v="1360830239"/>
    <b v="0"/>
    <n v="623"/>
    <b v="1"/>
    <s v="games/tabletop games"/>
    <n v="1856.97"/>
    <n v="149.03451043338683"/>
    <x v="5"/>
    <s v="tabletop games"/>
  </r>
  <r>
    <x v="3"/>
    <x v="1"/>
    <s v="GBP"/>
    <n v="1481224736"/>
    <n v="1480360736"/>
    <b v="0"/>
    <n v="206"/>
    <b v="1"/>
    <s v="games/tabletop games"/>
    <n v="1867.1"/>
    <n v="90.635922330097088"/>
    <x v="5"/>
    <s v="tabletop games"/>
  </r>
  <r>
    <x v="3"/>
    <x v="0"/>
    <s v="USD"/>
    <n v="1393005600"/>
    <n v="1390323617"/>
    <b v="0"/>
    <n v="1980"/>
    <b v="1"/>
    <s v="games/tabletop games"/>
    <n v="2647.0250000000001"/>
    <n v="53.475252525252522"/>
    <x v="5"/>
    <s v="tabletop games"/>
  </r>
  <r>
    <x v="3"/>
    <x v="9"/>
    <s v="EUR"/>
    <n v="1472751121"/>
    <n v="1471887121"/>
    <b v="0"/>
    <n v="35"/>
    <b v="1"/>
    <s v="film &amp; video/shorts"/>
    <n v="2702"/>
    <n v="38.6"/>
    <x v="0"/>
    <s v="shorts"/>
  </r>
  <r>
    <x v="3"/>
    <x v="6"/>
    <s v="EUR"/>
    <n v="1483397940"/>
    <n v="1480493014"/>
    <b v="1"/>
    <n v="3663"/>
    <b v="1"/>
    <s v="technology/space exploration"/>
    <n v="2790.6363636363635"/>
    <n v="83.802893802893806"/>
    <x v="1"/>
    <s v="space exploration"/>
  </r>
  <r>
    <x v="3"/>
    <x v="1"/>
    <s v="GBP"/>
    <n v="1459180229"/>
    <n v="1457023829"/>
    <b v="0"/>
    <n v="3"/>
    <b v="1"/>
    <s v="theater/plays"/>
    <n v="6500"/>
    <n v="21.666666666666668"/>
    <x v="8"/>
    <s v="plays"/>
  </r>
  <r>
    <x v="3"/>
    <x v="0"/>
    <s v="USD"/>
    <n v="1364184539"/>
    <n v="1361250539"/>
    <b v="1"/>
    <n v="26457"/>
    <b v="1"/>
    <s v="technology/hardware"/>
    <n v="7813.7822333333334"/>
    <n v="88.601680840609291"/>
    <x v="1"/>
    <s v="hardware"/>
  </r>
  <r>
    <x v="0"/>
    <x v="0"/>
    <s v="USD"/>
    <n v="1485254052"/>
    <n v="1481366052"/>
    <b v="0"/>
    <n v="775"/>
    <b v="0"/>
    <s v="technology/wearables"/>
    <n v="21535.021000000001"/>
    <n v="1389.3561935483872"/>
    <x v="1"/>
    <s v="wearables"/>
  </r>
  <r>
    <x v="3"/>
    <x v="0"/>
    <s v="USD"/>
    <n v="1409770107"/>
    <n v="1407178107"/>
    <b v="1"/>
    <n v="711"/>
    <b v="1"/>
    <s v="music/rock"/>
    <n v="303833.2"/>
    <n v="42.73322081575246"/>
    <x v="3"/>
    <s v="rock"/>
  </r>
  <r>
    <x v="3"/>
    <x v="0"/>
    <s v="USD"/>
    <n v="1489374000"/>
    <n v="1488823290"/>
    <b v="0"/>
    <n v="2035"/>
    <b v="1"/>
    <s v="games/tabletop games"/>
    <n v="930250"/>
    <n v="4.5712530712530715"/>
    <x v="5"/>
    <s v="tabletop games"/>
  </r>
  <r>
    <x v="3"/>
    <x v="0"/>
    <s v="USD"/>
    <n v="1476395940"/>
    <n v="1473782592"/>
    <b v="0"/>
    <n v="163"/>
    <b v="1"/>
    <s v="technology/hardware"/>
    <n v="2260300"/>
    <n v="138.66871165644173"/>
    <x v="1"/>
    <s v="hardware"/>
  </r>
  <r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2500000"/>
    <n v="1"/>
    <x v="0"/>
    <x v="0"/>
    <s v="USD"/>
    <n v="1416933390"/>
    <n v="1411745790"/>
    <b v="0"/>
    <n v="1"/>
    <b v="0"/>
    <s v="technology/web"/>
    <n v="3.9999999999999996E-5"/>
    <n v="1"/>
    <x v="1"/>
    <x v="3"/>
  </r>
  <r>
    <n v="1000000"/>
    <n v="1"/>
    <x v="0"/>
    <x v="0"/>
    <s v="USD"/>
    <n v="1413208795"/>
    <n v="1408024795"/>
    <b v="0"/>
    <n v="1"/>
    <b v="0"/>
    <s v="technology/web"/>
    <n v="9.9999999999999991E-5"/>
    <n v="1"/>
    <x v="1"/>
    <x v="3"/>
  </r>
  <r>
    <n v="1000000"/>
    <n v="2"/>
    <x v="1"/>
    <x v="0"/>
    <s v="USD"/>
    <n v="1462467600"/>
    <n v="1457403364"/>
    <b v="0"/>
    <n v="2"/>
    <b v="0"/>
    <s v="theater/musical"/>
    <n v="1.9999999999999998E-4"/>
    <n v="1"/>
    <x v="8"/>
    <x v="25"/>
  </r>
  <r>
    <n v="250000"/>
    <n v="1"/>
    <x v="1"/>
    <x v="0"/>
    <s v="USD"/>
    <n v="1462293716"/>
    <n v="1457113316"/>
    <b v="0"/>
    <n v="1"/>
    <b v="0"/>
    <s v="technology/web"/>
    <n v="3.9999999999999996E-4"/>
    <n v="1"/>
    <x v="1"/>
    <x v="3"/>
  </r>
  <r>
    <n v="200000"/>
    <n v="1"/>
    <x v="1"/>
    <x v="16"/>
    <s v="EUR"/>
    <n v="1462301342"/>
    <n v="1457120942"/>
    <b v="0"/>
    <n v="1"/>
    <b v="0"/>
    <s v="theater/plays"/>
    <n v="5.0000000000000001E-4"/>
    <n v="1"/>
    <x v="8"/>
    <x v="23"/>
  </r>
  <r>
    <n v="175000"/>
    <n v="1"/>
    <x v="1"/>
    <x v="4"/>
    <s v="EUR"/>
    <n v="1406326502"/>
    <n v="1403734502"/>
    <b v="0"/>
    <n v="1"/>
    <b v="0"/>
    <s v="technology/wearables"/>
    <n v="5.7142857142857147E-4"/>
    <n v="1"/>
    <x v="1"/>
    <x v="4"/>
  </r>
  <r>
    <n v="100000"/>
    <n v="1"/>
    <x v="1"/>
    <x v="0"/>
    <s v="USD"/>
    <n v="1455941197"/>
    <n v="1453349197"/>
    <b v="0"/>
    <n v="1"/>
    <b v="0"/>
    <s v="publishing/translations"/>
    <n v="1E-3"/>
    <n v="1"/>
    <x v="2"/>
    <x v="13"/>
  </r>
  <r>
    <n v="90000"/>
    <n v="1"/>
    <x v="1"/>
    <x v="0"/>
    <s v="USD"/>
    <n v="1477784634"/>
    <n v="1475192634"/>
    <b v="0"/>
    <n v="1"/>
    <b v="0"/>
    <s v="food/food trucks"/>
    <n v="1.1111111111111111E-3"/>
    <n v="1"/>
    <x v="6"/>
    <x v="11"/>
  </r>
  <r>
    <n v="80000"/>
    <n v="1"/>
    <x v="1"/>
    <x v="0"/>
    <s v="USD"/>
    <n v="1427537952"/>
    <n v="1422357552"/>
    <b v="0"/>
    <n v="1"/>
    <b v="0"/>
    <s v="technology/web"/>
    <n v="1.25E-3"/>
    <n v="1"/>
    <x v="1"/>
    <x v="3"/>
  </r>
  <r>
    <n v="80000"/>
    <n v="1"/>
    <x v="1"/>
    <x v="0"/>
    <s v="USD"/>
    <n v="1407453228"/>
    <n v="1404861228"/>
    <b v="0"/>
    <n v="1"/>
    <b v="0"/>
    <s v="food/food trucks"/>
    <n v="1.25E-3"/>
    <n v="1"/>
    <x v="6"/>
    <x v="11"/>
  </r>
  <r>
    <n v="75000"/>
    <n v="1"/>
    <x v="0"/>
    <x v="0"/>
    <s v="USD"/>
    <n v="1456700709"/>
    <n v="1453676709"/>
    <b v="0"/>
    <n v="1"/>
    <b v="0"/>
    <s v="technology/wearables"/>
    <n v="1.3333333333333333E-3"/>
    <n v="1"/>
    <x v="1"/>
    <x v="4"/>
  </r>
  <r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x v="2"/>
  </r>
  <r>
    <n v="1000000"/>
    <n v="17"/>
    <x v="1"/>
    <x v="0"/>
    <s v="USD"/>
    <n v="1413572432"/>
    <n v="1410980432"/>
    <b v="0"/>
    <n v="3"/>
    <b v="0"/>
    <s v="film &amp; video/drama"/>
    <n v="1.6999999999999999E-3"/>
    <n v="5.666666666666667"/>
    <x v="0"/>
    <x v="1"/>
  </r>
  <r>
    <n v="500000"/>
    <n v="10"/>
    <x v="0"/>
    <x v="0"/>
    <s v="USD"/>
    <n v="1467541545"/>
    <n v="1464085545"/>
    <b v="0"/>
    <n v="1"/>
    <b v="0"/>
    <s v="film &amp; video/science fiction"/>
    <n v="2E-3"/>
    <n v="10"/>
    <x v="0"/>
    <x v="0"/>
  </r>
  <r>
    <n v="50000"/>
    <n v="1"/>
    <x v="1"/>
    <x v="0"/>
    <s v="USD"/>
    <n v="1470975614"/>
    <n v="1465791614"/>
    <b v="0"/>
    <n v="1"/>
    <b v="0"/>
    <s v="film &amp; video/drama"/>
    <n v="2E-3"/>
    <n v="1"/>
    <x v="0"/>
    <x v="1"/>
  </r>
  <r>
    <n v="50000"/>
    <n v="1"/>
    <x v="1"/>
    <x v="0"/>
    <s v="USD"/>
    <n v="1458715133"/>
    <n v="1455262733"/>
    <b v="0"/>
    <n v="1"/>
    <b v="0"/>
    <s v="food/food trucks"/>
    <n v="2E-3"/>
    <n v="1"/>
    <x v="6"/>
    <x v="11"/>
  </r>
  <r>
    <n v="100000"/>
    <n v="2"/>
    <x v="1"/>
    <x v="0"/>
    <s v="USD"/>
    <n v="1467080613"/>
    <n v="1461896613"/>
    <b v="0"/>
    <n v="2"/>
    <b v="0"/>
    <s v="food/food trucks"/>
    <n v="2E-3"/>
    <n v="1"/>
    <x v="6"/>
    <x v="11"/>
  </r>
  <r>
    <n v="50000"/>
    <n v="1"/>
    <x v="1"/>
    <x v="0"/>
    <s v="USD"/>
    <n v="1461994440"/>
    <n v="1459410101"/>
    <b v="0"/>
    <n v="1"/>
    <b v="0"/>
    <s v="theater/musical"/>
    <n v="2E-3"/>
    <n v="1"/>
    <x v="8"/>
    <x v="25"/>
  </r>
  <r>
    <n v="150000"/>
    <n v="3"/>
    <x v="1"/>
    <x v="0"/>
    <s v="USD"/>
    <n v="1411852640"/>
    <n v="1406668640"/>
    <b v="0"/>
    <n v="2"/>
    <b v="0"/>
    <s v="theater/musical"/>
    <n v="2E-3"/>
    <n v="1.5"/>
    <x v="8"/>
    <x v="25"/>
  </r>
  <r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x v="2"/>
  </r>
  <r>
    <n v="35000"/>
    <n v="1"/>
    <x v="1"/>
    <x v="0"/>
    <s v="USD"/>
    <n v="1426182551"/>
    <n v="1423594151"/>
    <b v="0"/>
    <n v="1"/>
    <b v="0"/>
    <s v="food/food trucks"/>
    <n v="2.8571428571428571E-3"/>
    <n v="1"/>
    <x v="6"/>
    <x v="11"/>
  </r>
  <r>
    <n v="35000"/>
    <n v="1"/>
    <x v="1"/>
    <x v="0"/>
    <s v="USD"/>
    <n v="1469919890"/>
    <n v="1467327890"/>
    <b v="0"/>
    <n v="1"/>
    <b v="0"/>
    <s v="food/food trucks"/>
    <n v="2.8571428571428571E-3"/>
    <n v="1"/>
    <x v="6"/>
    <x v="11"/>
  </r>
  <r>
    <n v="800000"/>
    <n v="26"/>
    <x v="0"/>
    <x v="0"/>
    <s v="USD"/>
    <n v="1422902601"/>
    <n v="1417718601"/>
    <b v="0"/>
    <n v="4"/>
    <b v="0"/>
    <s v="theater/spaces"/>
    <n v="3.2499999999999999E-3"/>
    <n v="6.5"/>
    <x v="8"/>
    <x v="24"/>
  </r>
  <r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x v="2"/>
  </r>
  <r>
    <n v="30000"/>
    <n v="1"/>
    <x v="1"/>
    <x v="0"/>
    <s v="USD"/>
    <n v="1411701739"/>
    <n v="1409109739"/>
    <b v="0"/>
    <n v="1"/>
    <b v="0"/>
    <s v="food/food trucks"/>
    <n v="3.3333333333333335E-3"/>
    <n v="1"/>
    <x v="6"/>
    <x v="11"/>
  </r>
  <r>
    <n v="30000"/>
    <n v="1"/>
    <x v="1"/>
    <x v="1"/>
    <s v="GBP"/>
    <n v="1434139887"/>
    <n v="1428955887"/>
    <b v="0"/>
    <n v="1"/>
    <b v="0"/>
    <s v="theater/plays"/>
    <n v="3.3333333333333335E-3"/>
    <n v="1"/>
    <x v="8"/>
    <x v="23"/>
  </r>
  <r>
    <n v="110000"/>
    <n v="4"/>
    <x v="1"/>
    <x v="1"/>
    <s v="GBP"/>
    <n v="1478425747"/>
    <n v="1475398147"/>
    <b v="0"/>
    <n v="2"/>
    <b v="0"/>
    <s v="games/mobile games"/>
    <n v="3.6363636363636364E-3"/>
    <n v="2"/>
    <x v="5"/>
    <x v="10"/>
  </r>
  <r>
    <n v="200000"/>
    <n v="8"/>
    <x v="1"/>
    <x v="0"/>
    <s v="USD"/>
    <n v="1408305498"/>
    <n v="1405713498"/>
    <b v="0"/>
    <n v="4"/>
    <b v="0"/>
    <s v="technology/wearables"/>
    <n v="4.0000000000000001E-3"/>
    <n v="2"/>
    <x v="1"/>
    <x v="4"/>
  </r>
  <r>
    <n v="25000"/>
    <n v="1"/>
    <x v="1"/>
    <x v="3"/>
    <s v="AUD"/>
    <n v="1417235580"/>
    <n v="1416034228"/>
    <b v="0"/>
    <n v="1"/>
    <b v="0"/>
    <s v="games/mobile games"/>
    <n v="4.0000000000000001E-3"/>
    <n v="1"/>
    <x v="5"/>
    <x v="10"/>
  </r>
  <r>
    <n v="25000"/>
    <n v="1"/>
    <x v="1"/>
    <x v="1"/>
    <s v="GBP"/>
    <n v="1426365994"/>
    <n v="1421185594"/>
    <b v="0"/>
    <n v="1"/>
    <b v="0"/>
    <s v="theater/plays"/>
    <n v="4.0000000000000001E-3"/>
    <n v="1"/>
    <x v="8"/>
    <x v="23"/>
  </r>
  <r>
    <n v="25000"/>
    <n v="1"/>
    <x v="1"/>
    <x v="0"/>
    <s v="USD"/>
    <n v="1425250955"/>
    <n v="1422658955"/>
    <b v="0"/>
    <n v="1"/>
    <b v="0"/>
    <s v="theater/spaces"/>
    <n v="4.0000000000000001E-3"/>
    <n v="1"/>
    <x v="8"/>
    <x v="24"/>
  </r>
  <r>
    <n v="25000"/>
    <n v="1"/>
    <x v="1"/>
    <x v="0"/>
    <s v="USD"/>
    <n v="1475853060"/>
    <n v="1470672906"/>
    <b v="0"/>
    <n v="1"/>
    <b v="0"/>
    <s v="theater/musical"/>
    <n v="4.0000000000000001E-3"/>
    <n v="1"/>
    <x v="8"/>
    <x v="25"/>
  </r>
  <r>
    <n v="22500"/>
    <n v="1"/>
    <x v="1"/>
    <x v="0"/>
    <s v="USD"/>
    <n v="1484354556"/>
    <n v="1479170556"/>
    <b v="0"/>
    <n v="1"/>
    <b v="0"/>
    <s v="theater/musical"/>
    <n v="4.4444444444444444E-3"/>
    <n v="1"/>
    <x v="8"/>
    <x v="25"/>
  </r>
  <r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8"/>
    <x v="24"/>
  </r>
  <r>
    <n v="20000"/>
    <n v="1"/>
    <x v="1"/>
    <x v="0"/>
    <s v="USD"/>
    <n v="1420844390"/>
    <n v="1415660390"/>
    <b v="0"/>
    <n v="1"/>
    <b v="0"/>
    <s v="theater/spaces"/>
    <n v="5.0000000000000001E-3"/>
    <n v="1"/>
    <x v="8"/>
    <x v="24"/>
  </r>
  <r>
    <n v="18000"/>
    <n v="1"/>
    <x v="1"/>
    <x v="9"/>
    <s v="EUR"/>
    <n v="1457822275"/>
    <n v="1455230275"/>
    <b v="0"/>
    <n v="1"/>
    <b v="0"/>
    <s v="technology/web"/>
    <n v="5.5555555555555558E-3"/>
    <n v="1"/>
    <x v="1"/>
    <x v="3"/>
  </r>
  <r>
    <n v="175000"/>
    <n v="10"/>
    <x v="1"/>
    <x v="3"/>
    <s v="AUD"/>
    <n v="1488805200"/>
    <n v="1484094498"/>
    <b v="0"/>
    <n v="1"/>
    <b v="0"/>
    <s v="food/food trucks"/>
    <n v="5.7142857142857143E-3"/>
    <n v="10"/>
    <x v="6"/>
    <x v="11"/>
  </r>
  <r>
    <n v="850000"/>
    <n v="50"/>
    <x v="0"/>
    <x v="8"/>
    <s v="SEK"/>
    <n v="1440863624"/>
    <n v="1438271624"/>
    <b v="0"/>
    <n v="1"/>
    <b v="0"/>
    <s v="technology/web"/>
    <n v="5.8823529411764705E-3"/>
    <n v="50"/>
    <x v="1"/>
    <x v="3"/>
  </r>
  <r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0"/>
  </r>
  <r>
    <n v="50000"/>
    <n v="3"/>
    <x v="1"/>
    <x v="0"/>
    <s v="USD"/>
    <n v="1431549912"/>
    <n v="1428957912"/>
    <b v="0"/>
    <n v="1"/>
    <b v="0"/>
    <s v="theater/plays"/>
    <n v="6.0000000000000001E-3"/>
    <n v="3"/>
    <x v="8"/>
    <x v="23"/>
  </r>
  <r>
    <n v="16500"/>
    <n v="1"/>
    <x v="1"/>
    <x v="0"/>
    <s v="USD"/>
    <n v="1427745150"/>
    <n v="1425156750"/>
    <b v="0"/>
    <n v="1"/>
    <b v="0"/>
    <s v="music/faith"/>
    <n v="6.0606060606060606E-3"/>
    <n v="1"/>
    <x v="3"/>
    <x v="17"/>
  </r>
  <r>
    <n v="15000"/>
    <n v="1"/>
    <x v="1"/>
    <x v="0"/>
    <s v="USD"/>
    <n v="1423078606"/>
    <n v="1420486606"/>
    <b v="0"/>
    <n v="1"/>
    <b v="0"/>
    <s v="technology/web"/>
    <n v="6.6666666666666671E-3"/>
    <n v="1"/>
    <x v="1"/>
    <x v="3"/>
  </r>
  <r>
    <n v="75000"/>
    <n v="5"/>
    <x v="1"/>
    <x v="0"/>
    <s v="USD"/>
    <n v="1408225452"/>
    <n v="1405633452"/>
    <b v="0"/>
    <n v="1"/>
    <b v="0"/>
    <s v="food/food trucks"/>
    <n v="6.6666666666666671E-3"/>
    <n v="5"/>
    <x v="6"/>
    <x v="11"/>
  </r>
  <r>
    <n v="15000"/>
    <n v="1"/>
    <x v="1"/>
    <x v="0"/>
    <s v="USD"/>
    <n v="1375299780"/>
    <n v="1371655522"/>
    <b v="0"/>
    <n v="1"/>
    <b v="0"/>
    <s v="publishing/fiction"/>
    <n v="6.6666666666666671E-3"/>
    <n v="1"/>
    <x v="2"/>
    <x v="5"/>
  </r>
  <r>
    <n v="15000"/>
    <n v="1"/>
    <x v="1"/>
    <x v="0"/>
    <s v="USD"/>
    <n v="1429936500"/>
    <n v="1424759330"/>
    <b v="0"/>
    <n v="1"/>
    <b v="0"/>
    <s v="theater/plays"/>
    <n v="6.6666666666666671E-3"/>
    <n v="1"/>
    <x v="8"/>
    <x v="23"/>
  </r>
  <r>
    <n v="30000"/>
    <n v="2"/>
    <x v="1"/>
    <x v="0"/>
    <s v="USD"/>
    <n v="1455647587"/>
    <n v="1453487587"/>
    <b v="0"/>
    <n v="1"/>
    <b v="0"/>
    <s v="theater/plays"/>
    <n v="6.6666666666666671E-3"/>
    <n v="2"/>
    <x v="8"/>
    <x v="23"/>
  </r>
  <r>
    <n v="13000"/>
    <n v="1"/>
    <x v="1"/>
    <x v="10"/>
    <s v="EUR"/>
    <n v="1464285463"/>
    <n v="1461693463"/>
    <b v="0"/>
    <n v="1"/>
    <b v="0"/>
    <s v="publishing/translations"/>
    <n v="7.6923076923076927E-3"/>
    <n v="1"/>
    <x v="2"/>
    <x v="13"/>
  </r>
  <r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0"/>
  </r>
  <r>
    <n v="12500"/>
    <n v="1"/>
    <x v="1"/>
    <x v="0"/>
    <s v="USD"/>
    <n v="1425655349"/>
    <n v="1420471349"/>
    <b v="0"/>
    <n v="1"/>
    <b v="0"/>
    <s v="film &amp; video/drama"/>
    <n v="8.0000000000000002E-3"/>
    <n v="1"/>
    <x v="0"/>
    <x v="1"/>
  </r>
  <r>
    <n v="25000"/>
    <n v="2"/>
    <x v="0"/>
    <x v="0"/>
    <s v="USD"/>
    <n v="1428804762"/>
    <n v="1426212762"/>
    <b v="0"/>
    <n v="1"/>
    <b v="0"/>
    <s v="technology/web"/>
    <n v="8.0000000000000002E-3"/>
    <n v="2"/>
    <x v="1"/>
    <x v="3"/>
  </r>
  <r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6"/>
    <x v="11"/>
  </r>
  <r>
    <n v="12000"/>
    <n v="1"/>
    <x v="1"/>
    <x v="0"/>
    <s v="USD"/>
    <n v="1458097364"/>
    <n v="1455508964"/>
    <b v="0"/>
    <n v="1"/>
    <b v="0"/>
    <s v="theater/plays"/>
    <n v="8.3333333333333332E-3"/>
    <n v="1"/>
    <x v="8"/>
    <x v="23"/>
  </r>
  <r>
    <n v="200000"/>
    <n v="18"/>
    <x v="0"/>
    <x v="6"/>
    <s v="EUR"/>
    <n v="1490447662"/>
    <n v="1485267262"/>
    <b v="0"/>
    <n v="6"/>
    <b v="0"/>
    <s v="technology/web"/>
    <n v="9.0000000000000011E-3"/>
    <n v="3"/>
    <x v="1"/>
    <x v="3"/>
  </r>
  <r>
    <n v="550000"/>
    <n v="50"/>
    <x v="1"/>
    <x v="3"/>
    <s v="AUD"/>
    <n v="1401662239"/>
    <n v="1399070239"/>
    <b v="0"/>
    <n v="1"/>
    <b v="0"/>
    <s v="film &amp; video/animation"/>
    <n v="9.0909090909090905E-3"/>
    <n v="50"/>
    <x v="0"/>
    <x v="2"/>
  </r>
  <r>
    <n v="372625"/>
    <n v="34"/>
    <x v="1"/>
    <x v="0"/>
    <s v="USD"/>
    <n v="1420876740"/>
    <n v="1417470718"/>
    <b v="0"/>
    <n v="4"/>
    <b v="0"/>
    <s v="games/video games"/>
    <n v="9.124454880912446E-3"/>
    <n v="8.5"/>
    <x v="5"/>
    <x v="9"/>
  </r>
  <r>
    <n v="1300000"/>
    <n v="128"/>
    <x v="1"/>
    <x v="4"/>
    <s v="EUR"/>
    <n v="1462484196"/>
    <n v="1457303796"/>
    <b v="0"/>
    <n v="10"/>
    <b v="0"/>
    <s v="theater/spaces"/>
    <n v="9.8461538461538465E-3"/>
    <n v="12.8"/>
    <x v="8"/>
    <x v="24"/>
  </r>
  <r>
    <n v="50000"/>
    <n v="5"/>
    <x v="1"/>
    <x v="0"/>
    <s v="USD"/>
    <n v="1404318595"/>
    <n v="1401726595"/>
    <b v="0"/>
    <n v="1"/>
    <b v="0"/>
    <s v="film &amp; video/drama"/>
    <n v="0.01"/>
    <n v="5"/>
    <x v="0"/>
    <x v="1"/>
  </r>
  <r>
    <n v="110000"/>
    <n v="11"/>
    <x v="1"/>
    <x v="0"/>
    <s v="USD"/>
    <n v="1438726535"/>
    <n v="1433542535"/>
    <b v="0"/>
    <n v="2"/>
    <b v="0"/>
    <s v="film &amp; video/drama"/>
    <n v="0.01"/>
    <n v="5.5"/>
    <x v="0"/>
    <x v="1"/>
  </r>
  <r>
    <n v="50000"/>
    <n v="5"/>
    <x v="1"/>
    <x v="2"/>
    <s v="DKK"/>
    <n v="1458733927"/>
    <n v="1456145527"/>
    <b v="0"/>
    <n v="1"/>
    <b v="0"/>
    <s v="food/food trucks"/>
    <n v="0.01"/>
    <n v="5"/>
    <x v="6"/>
    <x v="11"/>
  </r>
  <r>
    <n v="18950"/>
    <n v="2"/>
    <x v="0"/>
    <x v="0"/>
    <s v="USD"/>
    <n v="1416355259"/>
    <n v="1413759659"/>
    <b v="0"/>
    <n v="2"/>
    <b v="0"/>
    <s v="publishing/translations"/>
    <n v="1.0554089709762533E-2"/>
    <n v="1"/>
    <x v="2"/>
    <x v="13"/>
  </r>
  <r>
    <n v="9000"/>
    <n v="1"/>
    <x v="1"/>
    <x v="0"/>
    <s v="USD"/>
    <n v="1426800687"/>
    <n v="1424212287"/>
    <b v="0"/>
    <n v="1"/>
    <b v="0"/>
    <s v="technology/web"/>
    <n v="1.1111111111111112E-2"/>
    <n v="1"/>
    <x v="1"/>
    <x v="3"/>
  </r>
  <r>
    <n v="180000"/>
    <n v="20"/>
    <x v="1"/>
    <x v="0"/>
    <s v="USD"/>
    <n v="1416944760"/>
    <n v="1413527001"/>
    <b v="0"/>
    <n v="1"/>
    <b v="0"/>
    <s v="theater/plays"/>
    <n v="1.1111111111111112E-2"/>
    <n v="20"/>
    <x v="8"/>
    <x v="23"/>
  </r>
  <r>
    <n v="125000"/>
    <n v="14"/>
    <x v="1"/>
    <x v="1"/>
    <s v="GBP"/>
    <n v="1441633993"/>
    <n v="1439560393"/>
    <b v="0"/>
    <n v="7"/>
    <b v="0"/>
    <s v="technology/web"/>
    <n v="1.12E-2"/>
    <n v="2"/>
    <x v="1"/>
    <x v="3"/>
  </r>
  <r>
    <n v="250000"/>
    <n v="29"/>
    <x v="1"/>
    <x v="0"/>
    <s v="USD"/>
    <n v="1457904316"/>
    <n v="1455315916"/>
    <b v="0"/>
    <n v="5"/>
    <b v="0"/>
    <s v="games/video games"/>
    <n v="1.1599999999999999E-2"/>
    <n v="5.8"/>
    <x v="5"/>
    <x v="9"/>
  </r>
  <r>
    <n v="50000"/>
    <n v="6"/>
    <x v="1"/>
    <x v="0"/>
    <s v="USD"/>
    <n v="1448660404"/>
    <n v="1443472804"/>
    <b v="0"/>
    <n v="2"/>
    <b v="0"/>
    <s v="film &amp; video/animation"/>
    <n v="1.2E-2"/>
    <n v="3"/>
    <x v="0"/>
    <x v="2"/>
  </r>
  <r>
    <n v="100000"/>
    <n v="12"/>
    <x v="1"/>
    <x v="7"/>
    <s v="CAD"/>
    <n v="1418841045"/>
    <n v="1416249045"/>
    <b v="0"/>
    <n v="3"/>
    <b v="0"/>
    <s v="technology/web"/>
    <n v="1.2E-2"/>
    <n v="4"/>
    <x v="1"/>
    <x v="3"/>
  </r>
  <r>
    <n v="88888"/>
    <n v="11"/>
    <x v="1"/>
    <x v="0"/>
    <s v="USD"/>
    <n v="1407624222"/>
    <n v="1405032222"/>
    <b v="0"/>
    <n v="4"/>
    <b v="0"/>
    <s v="technology/wearables"/>
    <n v="1.2375123751237513E-2"/>
    <n v="2.75"/>
    <x v="1"/>
    <x v="4"/>
  </r>
  <r>
    <n v="7500"/>
    <n v="1"/>
    <x v="1"/>
    <x v="0"/>
    <s v="USD"/>
    <n v="1436366699"/>
    <n v="1435070699"/>
    <b v="0"/>
    <n v="1"/>
    <b v="0"/>
    <s v="technology/web"/>
    <n v="1.3333333333333334E-2"/>
    <n v="1"/>
    <x v="1"/>
    <x v="3"/>
  </r>
  <r>
    <n v="7500"/>
    <n v="1"/>
    <x v="1"/>
    <x v="0"/>
    <s v="USD"/>
    <n v="1418510965"/>
    <n v="1415918965"/>
    <b v="0"/>
    <n v="1"/>
    <b v="0"/>
    <s v="photography/places"/>
    <n v="1.3333333333333334E-2"/>
    <n v="1"/>
    <x v="7"/>
    <x v="16"/>
  </r>
  <r>
    <n v="60000"/>
    <n v="8"/>
    <x v="1"/>
    <x v="0"/>
    <s v="USD"/>
    <n v="1420044890"/>
    <n v="1417452890"/>
    <b v="0"/>
    <n v="1"/>
    <b v="0"/>
    <s v="food/food trucks"/>
    <n v="1.3333333333333334E-2"/>
    <n v="8"/>
    <x v="6"/>
    <x v="11"/>
  </r>
  <r>
    <n v="7500"/>
    <n v="1"/>
    <x v="1"/>
    <x v="0"/>
    <s v="USD"/>
    <n v="1473699540"/>
    <n v="1472451356"/>
    <b v="0"/>
    <n v="1"/>
    <b v="0"/>
    <s v="theater/plays"/>
    <n v="1.3333333333333334E-2"/>
    <n v="1"/>
    <x v="8"/>
    <x v="23"/>
  </r>
  <r>
    <n v="22000"/>
    <n v="3"/>
    <x v="1"/>
    <x v="0"/>
    <s v="USD"/>
    <n v="1425154655"/>
    <n v="1422562655"/>
    <b v="0"/>
    <n v="3"/>
    <b v="0"/>
    <s v="photography/places"/>
    <n v="1.3636363636363637E-2"/>
    <n v="1"/>
    <x v="7"/>
    <x v="16"/>
  </r>
  <r>
    <n v="8000000"/>
    <n v="1100"/>
    <x v="1"/>
    <x v="5"/>
    <s v="EUR"/>
    <n v="1443121765"/>
    <n v="1440529765"/>
    <b v="0"/>
    <n v="2"/>
    <b v="0"/>
    <s v="technology/makerspaces"/>
    <n v="1.375E-2"/>
    <n v="550"/>
    <x v="1"/>
    <x v="26"/>
  </r>
  <r>
    <n v="70000"/>
    <n v="10"/>
    <x v="0"/>
    <x v="15"/>
    <s v="HKD"/>
    <n v="1475457107"/>
    <n v="1472865107"/>
    <b v="0"/>
    <n v="1"/>
    <b v="0"/>
    <s v="film &amp; video/science fiction"/>
    <n v="1.4285714285714287E-2"/>
    <n v="10"/>
    <x v="0"/>
    <x v="0"/>
  </r>
  <r>
    <n v="14000"/>
    <n v="2"/>
    <x v="1"/>
    <x v="0"/>
    <s v="USD"/>
    <n v="1425791697"/>
    <n v="1423199697"/>
    <b v="0"/>
    <n v="2"/>
    <b v="0"/>
    <s v="food/food trucks"/>
    <n v="1.4285714285714287E-2"/>
    <n v="1"/>
    <x v="6"/>
    <x v="11"/>
  </r>
  <r>
    <n v="7000"/>
    <n v="1"/>
    <x v="1"/>
    <x v="0"/>
    <s v="USD"/>
    <n v="1437331463"/>
    <n v="1434739463"/>
    <b v="0"/>
    <n v="1"/>
    <b v="0"/>
    <s v="theater/plays"/>
    <n v="1.4285714285714287E-2"/>
    <n v="1"/>
    <x v="8"/>
    <x v="23"/>
  </r>
  <r>
    <n v="500000"/>
    <n v="75"/>
    <x v="1"/>
    <x v="0"/>
    <s v="USD"/>
    <n v="1467999134"/>
    <n v="1465407134"/>
    <b v="0"/>
    <n v="3"/>
    <b v="0"/>
    <s v="publishing/translations"/>
    <n v="1.4999999999999999E-2"/>
    <n v="25"/>
    <x v="2"/>
    <x v="13"/>
  </r>
  <r>
    <n v="6300"/>
    <n v="1"/>
    <x v="1"/>
    <x v="0"/>
    <s v="USD"/>
    <n v="1460837320"/>
    <n v="1455656920"/>
    <b v="0"/>
    <n v="1"/>
    <b v="0"/>
    <s v="film &amp; video/drama"/>
    <n v="1.5873015873015872E-2"/>
    <n v="1"/>
    <x v="0"/>
    <x v="1"/>
  </r>
  <r>
    <n v="160000"/>
    <n v="26"/>
    <x v="1"/>
    <x v="0"/>
    <s v="USD"/>
    <n v="1467155733"/>
    <n v="1465427733"/>
    <b v="0"/>
    <n v="2"/>
    <b v="0"/>
    <s v="games/mobile games"/>
    <n v="1.6250000000000001E-2"/>
    <n v="13"/>
    <x v="5"/>
    <x v="10"/>
  </r>
  <r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x v="2"/>
  </r>
  <r>
    <n v="6000"/>
    <n v="1"/>
    <x v="1"/>
    <x v="10"/>
    <s v="EUR"/>
    <n v="1464939520"/>
    <n v="1461051520"/>
    <b v="0"/>
    <n v="1"/>
    <b v="0"/>
    <s v="publishing/translations"/>
    <n v="1.6666666666666666E-2"/>
    <n v="1"/>
    <x v="2"/>
    <x v="13"/>
  </r>
  <r>
    <n v="6000"/>
    <n v="1"/>
    <x v="1"/>
    <x v="0"/>
    <s v="USD"/>
    <n v="1424536196"/>
    <n v="1421944196"/>
    <b v="0"/>
    <n v="1"/>
    <b v="0"/>
    <s v="food/food trucks"/>
    <n v="1.6666666666666666E-2"/>
    <n v="1"/>
    <x v="6"/>
    <x v="11"/>
  </r>
  <r>
    <n v="150000"/>
    <n v="25"/>
    <x v="1"/>
    <x v="0"/>
    <s v="USD"/>
    <n v="1440412396"/>
    <n v="1437820396"/>
    <b v="0"/>
    <n v="1"/>
    <b v="0"/>
    <s v="theater/plays"/>
    <n v="1.6666666666666666E-2"/>
    <n v="25"/>
    <x v="8"/>
    <x v="23"/>
  </r>
  <r>
    <n v="18000"/>
    <n v="3"/>
    <x v="1"/>
    <x v="10"/>
    <s v="EUR"/>
    <n v="1463734740"/>
    <n v="1459414740"/>
    <b v="0"/>
    <n v="3"/>
    <b v="0"/>
    <s v="theater/spaces"/>
    <n v="1.6666666666666666E-2"/>
    <n v="1"/>
    <x v="8"/>
    <x v="24"/>
  </r>
  <r>
    <n v="12000"/>
    <n v="2"/>
    <x v="1"/>
    <x v="0"/>
    <s v="USD"/>
    <n v="1477791960"/>
    <n v="1476549262"/>
    <b v="0"/>
    <n v="2"/>
    <b v="0"/>
    <s v="theater/spaces"/>
    <n v="1.6666666666666666E-2"/>
    <n v="1"/>
    <x v="8"/>
    <x v="24"/>
  </r>
  <r>
    <n v="17500"/>
    <n v="3"/>
    <x v="1"/>
    <x v="0"/>
    <s v="USD"/>
    <n v="1475431486"/>
    <n v="1472839486"/>
    <b v="0"/>
    <n v="3"/>
    <b v="0"/>
    <s v="technology/wearables"/>
    <n v="1.7142857142857144E-2"/>
    <n v="1"/>
    <x v="1"/>
    <x v="4"/>
  </r>
  <r>
    <n v="68000"/>
    <n v="12"/>
    <x v="1"/>
    <x v="0"/>
    <s v="USD"/>
    <n v="1422483292"/>
    <n v="1419891292"/>
    <b v="0"/>
    <n v="4"/>
    <b v="0"/>
    <s v="games/video games"/>
    <n v="1.7647058823529412E-2"/>
    <n v="3"/>
    <x v="5"/>
    <x v="9"/>
  </r>
  <r>
    <n v="110000"/>
    <n v="20"/>
    <x v="1"/>
    <x v="0"/>
    <s v="USD"/>
    <n v="1428205247"/>
    <n v="1423024847"/>
    <b v="0"/>
    <n v="1"/>
    <b v="0"/>
    <s v="theater/plays"/>
    <n v="1.8181818181818181E-2"/>
    <n v="20"/>
    <x v="8"/>
    <x v="23"/>
  </r>
  <r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8"/>
    <x v="24"/>
  </r>
  <r>
    <n v="5000"/>
    <n v="1"/>
    <x v="1"/>
    <x v="0"/>
    <s v="USD"/>
    <n v="1468513533"/>
    <n v="1465921533"/>
    <b v="0"/>
    <n v="1"/>
    <b v="0"/>
    <s v="technology/web"/>
    <n v="0.02"/>
    <n v="1"/>
    <x v="1"/>
    <x v="3"/>
  </r>
  <r>
    <n v="450000"/>
    <n v="90"/>
    <x v="0"/>
    <x v="8"/>
    <s v="SEK"/>
    <n v="1457996400"/>
    <n v="1452842511"/>
    <b v="0"/>
    <n v="1"/>
    <b v="0"/>
    <s v="technology/web"/>
    <n v="0.02"/>
    <n v="90"/>
    <x v="1"/>
    <x v="3"/>
  </r>
  <r>
    <n v="5000"/>
    <n v="1"/>
    <x v="0"/>
    <x v="0"/>
    <s v="USD"/>
    <n v="1424989029"/>
    <n v="1422397029"/>
    <b v="0"/>
    <n v="1"/>
    <b v="0"/>
    <s v="technology/web"/>
    <n v="0.02"/>
    <n v="1"/>
    <x v="1"/>
    <x v="3"/>
  </r>
  <r>
    <n v="5000"/>
    <n v="1"/>
    <x v="1"/>
    <x v="0"/>
    <s v="USD"/>
    <n v="1455207510"/>
    <n v="1453997910"/>
    <b v="0"/>
    <n v="1"/>
    <b v="0"/>
    <s v="games/video games"/>
    <n v="0.02"/>
    <n v="1"/>
    <x v="5"/>
    <x v="9"/>
  </r>
  <r>
    <n v="25000"/>
    <n v="5"/>
    <x v="1"/>
    <x v="0"/>
    <s v="USD"/>
    <n v="1427225644"/>
    <n v="1422045244"/>
    <b v="0"/>
    <n v="5"/>
    <b v="0"/>
    <s v="food/food trucks"/>
    <n v="0.02"/>
    <n v="1"/>
    <x v="6"/>
    <x v="11"/>
  </r>
  <r>
    <n v="50000"/>
    <n v="10"/>
    <x v="1"/>
    <x v="0"/>
    <s v="USD"/>
    <n v="1430149330"/>
    <n v="1424968930"/>
    <b v="0"/>
    <n v="1"/>
    <b v="0"/>
    <s v="food/food trucks"/>
    <n v="0.02"/>
    <n v="10"/>
    <x v="6"/>
    <x v="11"/>
  </r>
  <r>
    <n v="10000"/>
    <n v="2"/>
    <x v="1"/>
    <x v="0"/>
    <s v="USD"/>
    <n v="1410041339"/>
    <n v="1404857339"/>
    <b v="0"/>
    <n v="2"/>
    <b v="0"/>
    <s v="theater/plays"/>
    <n v="0.02"/>
    <n v="1"/>
    <x v="8"/>
    <x v="23"/>
  </r>
  <r>
    <n v="5000"/>
    <n v="1"/>
    <x v="1"/>
    <x v="0"/>
    <s v="USD"/>
    <n v="1425833403"/>
    <n v="1423245003"/>
    <b v="0"/>
    <n v="1"/>
    <b v="0"/>
    <s v="theater/plays"/>
    <n v="0.02"/>
    <n v="1"/>
    <x v="8"/>
    <x v="23"/>
  </r>
  <r>
    <n v="5000"/>
    <n v="1"/>
    <x v="1"/>
    <x v="3"/>
    <s v="AUD"/>
    <n v="1408596589"/>
    <n v="1406004589"/>
    <b v="0"/>
    <n v="1"/>
    <b v="0"/>
    <s v="theater/plays"/>
    <n v="0.02"/>
    <n v="1"/>
    <x v="8"/>
    <x v="23"/>
  </r>
  <r>
    <n v="240000"/>
    <n v="50"/>
    <x v="1"/>
    <x v="0"/>
    <s v="USD"/>
    <n v="1449989260"/>
    <n v="1447397260"/>
    <b v="0"/>
    <n v="1"/>
    <b v="0"/>
    <s v="technology/web"/>
    <n v="2.0833333333333336E-2"/>
    <n v="50"/>
    <x v="1"/>
    <x v="3"/>
  </r>
  <r>
    <n v="4500"/>
    <n v="1"/>
    <x v="1"/>
    <x v="0"/>
    <s v="USD"/>
    <n v="1431046356"/>
    <n v="1428454356"/>
    <b v="0"/>
    <n v="1"/>
    <b v="0"/>
    <s v="music/faith"/>
    <n v="2.2222222222222223E-2"/>
    <n v="1"/>
    <x v="3"/>
    <x v="17"/>
  </r>
  <r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8"/>
    <x v="24"/>
  </r>
  <r>
    <n v="42500"/>
    <n v="10"/>
    <x v="1"/>
    <x v="11"/>
    <s v="NZD"/>
    <n v="1407545334"/>
    <n v="1404953334"/>
    <b v="0"/>
    <n v="1"/>
    <b v="0"/>
    <s v="technology/gadgets"/>
    <n v="2.3529411764705882E-2"/>
    <n v="10"/>
    <x v="1"/>
    <x v="27"/>
  </r>
  <r>
    <n v="125000"/>
    <n v="30"/>
    <x v="1"/>
    <x v="0"/>
    <s v="USD"/>
    <n v="1438576057"/>
    <n v="1435552057"/>
    <b v="0"/>
    <n v="1"/>
    <b v="0"/>
    <s v="food/food trucks"/>
    <n v="2.4E-2"/>
    <n v="30"/>
    <x v="6"/>
    <x v="11"/>
  </r>
  <r>
    <n v="20000"/>
    <n v="5"/>
    <x v="1"/>
    <x v="0"/>
    <s v="USD"/>
    <n v="1426345200"/>
    <n v="1421343743"/>
    <b v="0"/>
    <n v="1"/>
    <b v="0"/>
    <s v="food/food trucks"/>
    <n v="2.5000000000000001E-2"/>
    <n v="5"/>
    <x v="6"/>
    <x v="11"/>
  </r>
  <r>
    <n v="100000"/>
    <n v="25"/>
    <x v="1"/>
    <x v="0"/>
    <s v="USD"/>
    <n v="1442775956"/>
    <n v="1437591956"/>
    <b v="0"/>
    <n v="1"/>
    <b v="0"/>
    <s v="theater/spaces"/>
    <n v="2.5000000000000001E-2"/>
    <n v="25"/>
    <x v="8"/>
    <x v="24"/>
  </r>
  <r>
    <n v="28000"/>
    <n v="7"/>
    <x v="1"/>
    <x v="0"/>
    <s v="USD"/>
    <n v="1468020354"/>
    <n v="1464045954"/>
    <b v="0"/>
    <n v="1"/>
    <b v="0"/>
    <s v="theater/plays"/>
    <n v="2.5000000000000001E-2"/>
    <n v="7"/>
    <x v="8"/>
    <x v="23"/>
  </r>
  <r>
    <n v="100000"/>
    <n v="26"/>
    <x v="1"/>
    <x v="0"/>
    <s v="USD"/>
    <n v="1409602178"/>
    <n v="1406578178"/>
    <b v="0"/>
    <n v="2"/>
    <b v="0"/>
    <s v="theater/plays"/>
    <n v="2.5999999999999999E-2"/>
    <n v="13"/>
    <x v="8"/>
    <x v="23"/>
  </r>
  <r>
    <n v="38000"/>
    <n v="10"/>
    <x v="1"/>
    <x v="0"/>
    <s v="USD"/>
    <n v="1454183202"/>
    <n v="1449863202"/>
    <b v="0"/>
    <n v="1"/>
    <b v="0"/>
    <s v="publishing/fiction"/>
    <n v="2.6315789473684209E-2"/>
    <n v="10"/>
    <x v="2"/>
    <x v="5"/>
  </r>
  <r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x v="2"/>
  </r>
  <r>
    <n v="3500"/>
    <n v="1"/>
    <x v="1"/>
    <x v="0"/>
    <s v="USD"/>
    <n v="1464386640"/>
    <n v="1463090149"/>
    <b v="0"/>
    <n v="1"/>
    <b v="0"/>
    <s v="food/food trucks"/>
    <n v="2.8571428571428574E-2"/>
    <n v="1"/>
    <x v="6"/>
    <x v="11"/>
  </r>
  <r>
    <n v="20000"/>
    <n v="6"/>
    <x v="1"/>
    <x v="0"/>
    <s v="USD"/>
    <n v="1478122292"/>
    <n v="1475530292"/>
    <b v="0"/>
    <n v="2"/>
    <b v="0"/>
    <s v="technology/web"/>
    <n v="0.03"/>
    <n v="3"/>
    <x v="1"/>
    <x v="3"/>
  </r>
  <r>
    <n v="50000"/>
    <n v="15"/>
    <x v="1"/>
    <x v="0"/>
    <s v="USD"/>
    <n v="1407811627"/>
    <n v="1402627627"/>
    <b v="0"/>
    <n v="2"/>
    <b v="0"/>
    <s v="technology/wearables"/>
    <n v="0.03"/>
    <n v="7.5"/>
    <x v="1"/>
    <x v="4"/>
  </r>
  <r>
    <n v="10000"/>
    <n v="3"/>
    <x v="1"/>
    <x v="0"/>
    <s v="USD"/>
    <n v="1429074240"/>
    <n v="1427866200"/>
    <b v="0"/>
    <n v="2"/>
    <b v="0"/>
    <s v="theater/plays"/>
    <n v="0.03"/>
    <n v="1.5"/>
    <x v="8"/>
    <x v="23"/>
  </r>
  <r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x v="2"/>
  </r>
  <r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0"/>
  </r>
  <r>
    <n v="3000"/>
    <n v="1"/>
    <x v="1"/>
    <x v="0"/>
    <s v="USD"/>
    <n v="1474580867"/>
    <n v="1471988867"/>
    <b v="0"/>
    <n v="1"/>
    <b v="0"/>
    <s v="technology/web"/>
    <n v="3.3333333333333333E-2"/>
    <n v="1"/>
    <x v="1"/>
    <x v="3"/>
  </r>
  <r>
    <n v="18000"/>
    <n v="6"/>
    <x v="1"/>
    <x v="0"/>
    <s v="USD"/>
    <n v="1420045538"/>
    <n v="1417453538"/>
    <b v="0"/>
    <n v="2"/>
    <b v="0"/>
    <s v="photography/nature"/>
    <n v="3.3333333333333333E-2"/>
    <n v="3"/>
    <x v="7"/>
    <x v="14"/>
  </r>
  <r>
    <n v="3000"/>
    <n v="1"/>
    <x v="1"/>
    <x v="0"/>
    <s v="USD"/>
    <n v="1425330960"/>
    <n v="1422393234"/>
    <b v="0"/>
    <n v="1"/>
    <b v="0"/>
    <s v="photography/nature"/>
    <n v="3.3333333333333333E-2"/>
    <n v="1"/>
    <x v="7"/>
    <x v="14"/>
  </r>
  <r>
    <n v="3000"/>
    <n v="1"/>
    <x v="1"/>
    <x v="1"/>
    <s v="GBP"/>
    <n v="1428231600"/>
    <n v="1423520177"/>
    <b v="0"/>
    <n v="1"/>
    <b v="0"/>
    <s v="music/faith"/>
    <n v="3.3333333333333333E-2"/>
    <n v="1"/>
    <x v="3"/>
    <x v="17"/>
  </r>
  <r>
    <n v="30000"/>
    <n v="10"/>
    <x v="2"/>
    <x v="0"/>
    <s v="USD"/>
    <n v="1492759460"/>
    <n v="1487579060"/>
    <b v="0"/>
    <n v="1"/>
    <b v="0"/>
    <s v="theater/plays"/>
    <n v="3.3333333333333333E-2"/>
    <n v="10"/>
    <x v="8"/>
    <x v="23"/>
  </r>
  <r>
    <n v="3000"/>
    <n v="1"/>
    <x v="1"/>
    <x v="1"/>
    <s v="GBP"/>
    <n v="1417295990"/>
    <n v="1414700390"/>
    <b v="0"/>
    <n v="1"/>
    <b v="0"/>
    <s v="theater/musical"/>
    <n v="3.3333333333333333E-2"/>
    <n v="1"/>
    <x v="8"/>
    <x v="25"/>
  </r>
  <r>
    <n v="2880"/>
    <n v="1"/>
    <x v="1"/>
    <x v="0"/>
    <s v="USD"/>
    <n v="1459642200"/>
    <n v="1456441429"/>
    <b v="0"/>
    <n v="1"/>
    <b v="0"/>
    <s v="music/faith"/>
    <n v="3.4722222222222224E-2"/>
    <n v="1"/>
    <x v="3"/>
    <x v="17"/>
  </r>
  <r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8"/>
    <x v="23"/>
  </r>
  <r>
    <n v="500000"/>
    <n v="178.52"/>
    <x v="1"/>
    <x v="0"/>
    <s v="USD"/>
    <n v="1339273208"/>
    <n v="1334089208"/>
    <b v="0"/>
    <n v="10"/>
    <b v="0"/>
    <s v="games/video games"/>
    <n v="3.5704000000000007E-2"/>
    <n v="17.852"/>
    <x v="5"/>
    <x v="9"/>
  </r>
  <r>
    <n v="117000"/>
    <n v="45"/>
    <x v="1"/>
    <x v="7"/>
    <s v="CAD"/>
    <n v="1454078770"/>
    <n v="1448894770"/>
    <b v="0"/>
    <n v="2"/>
    <b v="0"/>
    <s v="food/food trucks"/>
    <n v="3.8461538461538464E-2"/>
    <n v="22.5"/>
    <x v="6"/>
    <x v="11"/>
  </r>
  <r>
    <n v="12999"/>
    <n v="5"/>
    <x v="1"/>
    <x v="3"/>
    <s v="AUD"/>
    <n v="1432873653"/>
    <n v="1430281653"/>
    <b v="0"/>
    <n v="1"/>
    <b v="0"/>
    <s v="games/video games"/>
    <n v="3.8464497269020695E-2"/>
    <n v="5"/>
    <x v="5"/>
    <x v="9"/>
  </r>
  <r>
    <n v="50000"/>
    <n v="20"/>
    <x v="1"/>
    <x v="0"/>
    <s v="USD"/>
    <n v="1439734001"/>
    <n v="1437142547"/>
    <b v="0"/>
    <n v="1"/>
    <b v="0"/>
    <s v="film &amp; video/drama"/>
    <n v="0.04"/>
    <n v="20"/>
    <x v="0"/>
    <x v="1"/>
  </r>
  <r>
    <n v="2500"/>
    <n v="1"/>
    <x v="1"/>
    <x v="0"/>
    <s v="USD"/>
    <n v="1477509604"/>
    <n v="1474917604"/>
    <b v="0"/>
    <n v="1"/>
    <b v="0"/>
    <s v="technology/wearables"/>
    <n v="0.04"/>
    <n v="1"/>
    <x v="1"/>
    <x v="4"/>
  </r>
  <r>
    <n v="2500"/>
    <n v="1"/>
    <x v="1"/>
    <x v="0"/>
    <s v="USD"/>
    <n v="1452228790"/>
    <n v="1449636790"/>
    <b v="0"/>
    <n v="1"/>
    <b v="0"/>
    <s v="games/video games"/>
    <n v="0.04"/>
    <n v="1"/>
    <x v="5"/>
    <x v="9"/>
  </r>
  <r>
    <n v="5000"/>
    <n v="2"/>
    <x v="0"/>
    <x v="7"/>
    <s v="CAD"/>
    <n v="1454864280"/>
    <n v="1452272280"/>
    <b v="0"/>
    <n v="1"/>
    <b v="0"/>
    <s v="technology/web"/>
    <n v="0.04"/>
    <n v="2"/>
    <x v="1"/>
    <x v="3"/>
  </r>
  <r>
    <n v="50000"/>
    <n v="20"/>
    <x v="1"/>
    <x v="0"/>
    <s v="USD"/>
    <n v="1410279123"/>
    <n v="1405095123"/>
    <b v="0"/>
    <n v="1"/>
    <b v="0"/>
    <s v="theater/plays"/>
    <n v="0.04"/>
    <n v="20"/>
    <x v="8"/>
    <x v="23"/>
  </r>
  <r>
    <n v="25000"/>
    <n v="10"/>
    <x v="1"/>
    <x v="0"/>
    <s v="USD"/>
    <n v="1406683172"/>
    <n v="1404523172"/>
    <b v="0"/>
    <n v="2"/>
    <b v="0"/>
    <s v="theater/spaces"/>
    <n v="0.04"/>
    <n v="5"/>
    <x v="8"/>
    <x v="24"/>
  </r>
  <r>
    <n v="25000"/>
    <n v="10"/>
    <x v="1"/>
    <x v="0"/>
    <s v="USD"/>
    <n v="1487465119"/>
    <n v="1484009119"/>
    <b v="0"/>
    <n v="1"/>
    <b v="0"/>
    <s v="theater/spaces"/>
    <n v="0.04"/>
    <n v="10"/>
    <x v="8"/>
    <x v="24"/>
  </r>
  <r>
    <n v="2500"/>
    <n v="1"/>
    <x v="1"/>
    <x v="0"/>
    <s v="USD"/>
    <n v="1403730000"/>
    <n v="1401485207"/>
    <b v="0"/>
    <n v="1"/>
    <b v="0"/>
    <s v="theater/plays"/>
    <n v="0.04"/>
    <n v="1"/>
    <x v="8"/>
    <x v="23"/>
  </r>
  <r>
    <n v="2500"/>
    <n v="1"/>
    <x v="1"/>
    <x v="16"/>
    <s v="EUR"/>
    <n v="1456617600"/>
    <n v="1454280186"/>
    <b v="0"/>
    <n v="1"/>
    <b v="0"/>
    <s v="theater/plays"/>
    <n v="0.04"/>
    <n v="1"/>
    <x v="8"/>
    <x v="23"/>
  </r>
  <r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5"/>
    <x v="9"/>
  </r>
  <r>
    <n v="150000"/>
    <n v="65"/>
    <x v="1"/>
    <x v="0"/>
    <s v="USD"/>
    <n v="1405741404"/>
    <n v="1403149404"/>
    <b v="0"/>
    <n v="4"/>
    <b v="0"/>
    <s v="food/restaurants"/>
    <n v="4.3333333333333335E-2"/>
    <n v="16.25"/>
    <x v="6"/>
    <x v="20"/>
  </r>
  <r>
    <n v="22000"/>
    <n v="10"/>
    <x v="0"/>
    <x v="0"/>
    <s v="USD"/>
    <n v="1423772060"/>
    <n v="1421180060"/>
    <b v="0"/>
    <n v="1"/>
    <b v="0"/>
    <s v="technology/web"/>
    <n v="4.5454545454545456E-2"/>
    <n v="10"/>
    <x v="1"/>
    <x v="3"/>
  </r>
  <r>
    <n v="100000"/>
    <n v="47"/>
    <x v="1"/>
    <x v="0"/>
    <s v="USD"/>
    <n v="1393786877"/>
    <n v="1390330877"/>
    <b v="0"/>
    <n v="7"/>
    <b v="0"/>
    <s v="games/video games"/>
    <n v="4.7E-2"/>
    <n v="6.7142857142857144"/>
    <x v="5"/>
    <x v="9"/>
  </r>
  <r>
    <n v="2000"/>
    <n v="1"/>
    <x v="0"/>
    <x v="0"/>
    <s v="USD"/>
    <n v="1415219915"/>
    <n v="1412624315"/>
    <b v="0"/>
    <n v="1"/>
    <b v="0"/>
    <s v="journalism/audio"/>
    <n v="0.05"/>
    <n v="1"/>
    <x v="4"/>
    <x v="8"/>
  </r>
  <r>
    <n v="10000"/>
    <n v="5"/>
    <x v="2"/>
    <x v="0"/>
    <s v="USD"/>
    <n v="1490589360"/>
    <n v="1488038674"/>
    <b v="0"/>
    <n v="1"/>
    <b v="0"/>
    <s v="music/faith"/>
    <n v="0.05"/>
    <n v="5"/>
    <x v="3"/>
    <x v="17"/>
  </r>
  <r>
    <n v="20000"/>
    <n v="10"/>
    <x v="1"/>
    <x v="0"/>
    <s v="USD"/>
    <n v="1478383912"/>
    <n v="1475791912"/>
    <b v="0"/>
    <n v="1"/>
    <b v="0"/>
    <s v="games/mobile games"/>
    <n v="0.05"/>
    <n v="10"/>
    <x v="5"/>
    <x v="10"/>
  </r>
  <r>
    <n v="2000"/>
    <n v="1"/>
    <x v="1"/>
    <x v="1"/>
    <s v="GBP"/>
    <n v="1457947483"/>
    <n v="1455359083"/>
    <b v="0"/>
    <n v="1"/>
    <b v="0"/>
    <s v="photography/people"/>
    <n v="0.05"/>
    <n v="1"/>
    <x v="7"/>
    <x v="19"/>
  </r>
  <r>
    <n v="20000"/>
    <n v="10"/>
    <x v="1"/>
    <x v="0"/>
    <s v="USD"/>
    <n v="1418080887"/>
    <n v="1415488887"/>
    <b v="0"/>
    <n v="2"/>
    <b v="0"/>
    <s v="games/video games"/>
    <n v="0.05"/>
    <n v="5"/>
    <x v="5"/>
    <x v="9"/>
  </r>
  <r>
    <n v="100000"/>
    <n v="50"/>
    <x v="0"/>
    <x v="0"/>
    <s v="USD"/>
    <n v="1439048017"/>
    <n v="1436456017"/>
    <b v="0"/>
    <n v="1"/>
    <b v="0"/>
    <s v="technology/web"/>
    <n v="0.05"/>
    <n v="50"/>
    <x v="1"/>
    <x v="3"/>
  </r>
  <r>
    <n v="10000"/>
    <n v="5"/>
    <x v="1"/>
    <x v="0"/>
    <s v="USD"/>
    <n v="1427414732"/>
    <n v="1424826332"/>
    <b v="0"/>
    <n v="1"/>
    <b v="0"/>
    <s v="theater/spaces"/>
    <n v="0.05"/>
    <n v="5"/>
    <x v="8"/>
    <x v="24"/>
  </r>
  <r>
    <n v="100000"/>
    <n v="51"/>
    <x v="0"/>
    <x v="0"/>
    <s v="USD"/>
    <n v="1429622726"/>
    <n v="1424442326"/>
    <b v="0"/>
    <n v="6"/>
    <b v="0"/>
    <s v="technology/space exploration"/>
    <n v="5.1000000000000004E-2"/>
    <n v="8.5"/>
    <x v="1"/>
    <x v="21"/>
  </r>
  <r>
    <n v="50000"/>
    <n v="26"/>
    <x v="1"/>
    <x v="0"/>
    <s v="USD"/>
    <n v="1430234394"/>
    <n v="1425053994"/>
    <b v="0"/>
    <n v="2"/>
    <b v="0"/>
    <s v="theater/spaces"/>
    <n v="5.1999999999999998E-2"/>
    <n v="13"/>
    <x v="8"/>
    <x v="24"/>
  </r>
  <r>
    <n v="65000"/>
    <n v="35"/>
    <x v="1"/>
    <x v="7"/>
    <s v="CAD"/>
    <n v="1431278557"/>
    <n v="1427390557"/>
    <b v="0"/>
    <n v="2"/>
    <b v="0"/>
    <s v="food/food trucks"/>
    <n v="5.3846153846153842E-2"/>
    <n v="17.5"/>
    <x v="6"/>
    <x v="11"/>
  </r>
  <r>
    <n v="18000"/>
    <n v="10"/>
    <x v="0"/>
    <x v="0"/>
    <s v="USD"/>
    <n v="1435636740"/>
    <n v="1433014746"/>
    <b v="0"/>
    <n v="1"/>
    <b v="0"/>
    <s v="theater/musical"/>
    <n v="5.5555555555555552E-2"/>
    <n v="10"/>
    <x v="8"/>
    <x v="25"/>
  </r>
  <r>
    <n v="250000"/>
    <n v="140"/>
    <x v="0"/>
    <x v="3"/>
    <s v="AUD"/>
    <n v="1434633191"/>
    <n v="1429449191"/>
    <b v="0"/>
    <n v="5"/>
    <b v="0"/>
    <s v="film &amp; video/science fiction"/>
    <n v="5.5999999999999994E-2"/>
    <n v="28"/>
    <x v="0"/>
    <x v="0"/>
  </r>
  <r>
    <n v="60000"/>
    <n v="35"/>
    <x v="1"/>
    <x v="0"/>
    <s v="USD"/>
    <n v="1411662264"/>
    <n v="1408983864"/>
    <b v="0"/>
    <n v="2"/>
    <b v="0"/>
    <s v="food/food trucks"/>
    <n v="5.8333333333333341E-2"/>
    <n v="17.5"/>
    <x v="6"/>
    <x v="11"/>
  </r>
  <r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5"/>
    <x v="9"/>
  </r>
  <r>
    <n v="5000"/>
    <n v="3"/>
    <x v="0"/>
    <x v="16"/>
    <s v="EUR"/>
    <n v="1424940093"/>
    <n v="1422348093"/>
    <b v="0"/>
    <n v="2"/>
    <b v="0"/>
    <s v="technology/web"/>
    <n v="0.06"/>
    <n v="1.5"/>
    <x v="1"/>
    <x v="3"/>
  </r>
  <r>
    <n v="3000000"/>
    <n v="1800"/>
    <x v="1"/>
    <x v="0"/>
    <s v="USD"/>
    <n v="1438437600"/>
    <n v="1433254875"/>
    <b v="0"/>
    <n v="6"/>
    <b v="0"/>
    <s v="theater/musical"/>
    <n v="0.06"/>
    <n v="300"/>
    <x v="8"/>
    <x v="25"/>
  </r>
  <r>
    <n v="100000"/>
    <n v="61"/>
    <x v="1"/>
    <x v="0"/>
    <s v="USD"/>
    <n v="1437570130"/>
    <n v="1434978130"/>
    <b v="0"/>
    <n v="2"/>
    <b v="0"/>
    <s v="technology/web"/>
    <n v="6.0999999999999999E-2"/>
    <n v="30.5"/>
    <x v="1"/>
    <x v="3"/>
  </r>
  <r>
    <n v="50000"/>
    <n v="31"/>
    <x v="1"/>
    <x v="0"/>
    <s v="USD"/>
    <n v="1425827760"/>
    <n v="1423769402"/>
    <b v="0"/>
    <n v="2"/>
    <b v="0"/>
    <s v="technology/web"/>
    <n v="6.2E-2"/>
    <n v="15.5"/>
    <x v="1"/>
    <x v="3"/>
  </r>
  <r>
    <n v="8000"/>
    <n v="5"/>
    <x v="1"/>
    <x v="0"/>
    <s v="USD"/>
    <n v="1420100426"/>
    <n v="1417508426"/>
    <b v="0"/>
    <n v="1"/>
    <b v="0"/>
    <s v="games/mobile games"/>
    <n v="6.25E-2"/>
    <n v="5"/>
    <x v="5"/>
    <x v="10"/>
  </r>
  <r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x v="2"/>
  </r>
  <r>
    <n v="60000"/>
    <n v="39"/>
    <x v="0"/>
    <x v="0"/>
    <s v="USD"/>
    <n v="1476731431"/>
    <n v="1472843431"/>
    <b v="0"/>
    <n v="3"/>
    <b v="0"/>
    <s v="technology/web"/>
    <n v="6.5000000000000002E-2"/>
    <n v="13"/>
    <x v="1"/>
    <x v="3"/>
  </r>
  <r>
    <n v="7500"/>
    <n v="5"/>
    <x v="1"/>
    <x v="3"/>
    <s v="AUD"/>
    <n v="1404022381"/>
    <n v="1402294381"/>
    <b v="0"/>
    <n v="1"/>
    <b v="0"/>
    <s v="theater/musical"/>
    <n v="6.6666666666666666E-2"/>
    <n v="5"/>
    <x v="8"/>
    <x v="25"/>
  </r>
  <r>
    <n v="1500"/>
    <n v="1"/>
    <x v="1"/>
    <x v="0"/>
    <s v="USD"/>
    <n v="1414077391"/>
    <n v="1411485391"/>
    <b v="0"/>
    <n v="1"/>
    <b v="0"/>
    <s v="theater/plays"/>
    <n v="6.6666666666666666E-2"/>
    <n v="1"/>
    <x v="8"/>
    <x v="23"/>
  </r>
  <r>
    <n v="75000"/>
    <n v="51"/>
    <x v="1"/>
    <x v="0"/>
    <s v="USD"/>
    <n v="1391630297"/>
    <n v="1389038297"/>
    <b v="0"/>
    <n v="4"/>
    <b v="0"/>
    <s v="games/video games"/>
    <n v="6.8000000000000005E-2"/>
    <n v="12.75"/>
    <x v="5"/>
    <x v="9"/>
  </r>
  <r>
    <n v="500000"/>
    <n v="345"/>
    <x v="1"/>
    <x v="0"/>
    <s v="USD"/>
    <n v="1472920477"/>
    <n v="1467736477"/>
    <b v="0"/>
    <n v="5"/>
    <b v="0"/>
    <s v="film &amp; video/drama"/>
    <n v="6.8999999999999992E-2"/>
    <n v="69"/>
    <x v="0"/>
    <x v="1"/>
  </r>
  <r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x v="2"/>
  </r>
  <r>
    <n v="250000"/>
    <n v="175"/>
    <x v="1"/>
    <x v="0"/>
    <s v="USD"/>
    <n v="1445013352"/>
    <n v="1442421352"/>
    <b v="0"/>
    <n v="2"/>
    <b v="0"/>
    <s v="theater/spaces"/>
    <n v="6.9999999999999993E-2"/>
    <n v="87.5"/>
    <x v="8"/>
    <x v="24"/>
  </r>
  <r>
    <n v="35000"/>
    <n v="25"/>
    <x v="0"/>
    <x v="0"/>
    <s v="USD"/>
    <n v="1420910460"/>
    <n v="1415726460"/>
    <b v="0"/>
    <n v="1"/>
    <b v="0"/>
    <s v="technology/web"/>
    <n v="7.1428571428571425E-2"/>
    <n v="25"/>
    <x v="1"/>
    <x v="3"/>
  </r>
  <r>
    <n v="15000"/>
    <n v="11"/>
    <x v="1"/>
    <x v="0"/>
    <s v="USD"/>
    <n v="1460925811"/>
    <n v="1458333811"/>
    <b v="0"/>
    <n v="2"/>
    <b v="0"/>
    <s v="theater/plays"/>
    <n v="7.3333333333333334E-2"/>
    <n v="5.5"/>
    <x v="8"/>
    <x v="23"/>
  </r>
  <r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7"/>
    <x v="18"/>
  </r>
  <r>
    <n v="20000"/>
    <n v="15"/>
    <x v="1"/>
    <x v="1"/>
    <s v="GBP"/>
    <n v="1411681391"/>
    <n v="1409089391"/>
    <b v="0"/>
    <n v="1"/>
    <b v="0"/>
    <s v="photography/places"/>
    <n v="7.4999999999999997E-2"/>
    <n v="15"/>
    <x v="7"/>
    <x v="16"/>
  </r>
  <r>
    <n v="110000"/>
    <n v="86"/>
    <x v="1"/>
    <x v="0"/>
    <s v="USD"/>
    <n v="1411328918"/>
    <n v="1407440918"/>
    <b v="0"/>
    <n v="5"/>
    <b v="0"/>
    <s v="food/restaurants"/>
    <n v="7.8181818181818186E-2"/>
    <n v="17.2"/>
    <x v="6"/>
    <x v="20"/>
  </r>
  <r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0"/>
  </r>
  <r>
    <n v="2500"/>
    <n v="2"/>
    <x v="1"/>
    <x v="0"/>
    <s v="USD"/>
    <n v="1463259837"/>
    <n v="1458075837"/>
    <b v="0"/>
    <n v="2"/>
    <b v="0"/>
    <s v="theater/plays"/>
    <n v="0.08"/>
    <n v="1"/>
    <x v="8"/>
    <x v="23"/>
  </r>
  <r>
    <n v="20000"/>
    <n v="16"/>
    <x v="1"/>
    <x v="0"/>
    <s v="USD"/>
    <n v="1436914815"/>
    <n v="1434322815"/>
    <b v="0"/>
    <n v="1"/>
    <b v="0"/>
    <s v="theater/plays"/>
    <n v="0.08"/>
    <n v="16"/>
    <x v="8"/>
    <x v="23"/>
  </r>
  <r>
    <n v="18000"/>
    <n v="15"/>
    <x v="1"/>
    <x v="0"/>
    <s v="USD"/>
    <n v="1408913291"/>
    <n v="1406321291"/>
    <b v="0"/>
    <n v="2"/>
    <b v="0"/>
    <s v="games/video games"/>
    <n v="8.3333333333333343E-2"/>
    <n v="7.5"/>
    <x v="5"/>
    <x v="9"/>
  </r>
  <r>
    <n v="11999"/>
    <n v="10"/>
    <x v="0"/>
    <x v="0"/>
    <s v="USD"/>
    <n v="1441516200"/>
    <n v="1438959121"/>
    <b v="0"/>
    <n v="1"/>
    <b v="0"/>
    <s v="technology/web"/>
    <n v="8.3340278356529712E-2"/>
    <n v="10"/>
    <x v="1"/>
    <x v="3"/>
  </r>
  <r>
    <n v="7000"/>
    <n v="6"/>
    <x v="0"/>
    <x v="0"/>
    <s v="USD"/>
    <n v="1425587220"/>
    <n v="1420668801"/>
    <b v="0"/>
    <n v="2"/>
    <b v="0"/>
    <s v="journalism/audio"/>
    <n v="8.5714285714285715E-2"/>
    <n v="3"/>
    <x v="4"/>
    <x v="8"/>
  </r>
  <r>
    <n v="60000"/>
    <n v="52"/>
    <x v="1"/>
    <x v="0"/>
    <s v="USD"/>
    <n v="1445097715"/>
    <n v="1441209715"/>
    <b v="0"/>
    <n v="2"/>
    <b v="0"/>
    <s v="technology/web"/>
    <n v="8.666666666666667E-2"/>
    <n v="26"/>
    <x v="1"/>
    <x v="3"/>
  </r>
  <r>
    <n v="25000"/>
    <n v="22"/>
    <x v="1"/>
    <x v="9"/>
    <s v="EUR"/>
    <n v="1457617359"/>
    <n v="1455025359"/>
    <b v="0"/>
    <n v="3"/>
    <b v="0"/>
    <s v="theater/spaces"/>
    <n v="8.8000000000000009E-2"/>
    <n v="7.333333333333333"/>
    <x v="8"/>
    <x v="24"/>
  </r>
  <r>
    <n v="10000"/>
    <n v="9"/>
    <x v="1"/>
    <x v="1"/>
    <s v="GBP"/>
    <n v="1446154848"/>
    <n v="1443562848"/>
    <b v="0"/>
    <n v="1"/>
    <b v="0"/>
    <s v="technology/web"/>
    <n v="0.09"/>
    <n v="9"/>
    <x v="1"/>
    <x v="3"/>
  </r>
  <r>
    <n v="75000"/>
    <n v="68"/>
    <x v="1"/>
    <x v="3"/>
    <s v="AUD"/>
    <n v="1424137247"/>
    <n v="1421545247"/>
    <b v="0"/>
    <n v="2"/>
    <b v="0"/>
    <s v="technology/web"/>
    <n v="9.0666666666666659E-2"/>
    <n v="34"/>
    <x v="1"/>
    <x v="3"/>
  </r>
  <r>
    <n v="98000"/>
    <n v="91"/>
    <x v="0"/>
    <x v="0"/>
    <s v="USD"/>
    <n v="1469913194"/>
    <n v="1467321194"/>
    <b v="0"/>
    <n v="4"/>
    <b v="0"/>
    <s v="technology/space exploration"/>
    <n v="9.285714285714286E-2"/>
    <n v="22.75"/>
    <x v="1"/>
    <x v="21"/>
  </r>
  <r>
    <n v="20000"/>
    <n v="19"/>
    <x v="0"/>
    <x v="0"/>
    <s v="USD"/>
    <n v="1448388418"/>
    <n v="1443200818"/>
    <b v="0"/>
    <n v="5"/>
    <b v="0"/>
    <s v="technology/space exploration"/>
    <n v="9.5000000000000001E-2"/>
    <n v="3.8"/>
    <x v="1"/>
    <x v="21"/>
  </r>
  <r>
    <n v="26000"/>
    <n v="25"/>
    <x v="1"/>
    <x v="0"/>
    <s v="USD"/>
    <n v="1445885890"/>
    <n v="1440701890"/>
    <b v="0"/>
    <n v="1"/>
    <b v="0"/>
    <s v="theater/plays"/>
    <n v="9.6153846153846159E-2"/>
    <n v="25"/>
    <x v="8"/>
    <x v="23"/>
  </r>
  <r>
    <n v="1010"/>
    <n v="1"/>
    <x v="1"/>
    <x v="6"/>
    <s v="EUR"/>
    <n v="1463602935"/>
    <n v="1461874935"/>
    <b v="0"/>
    <n v="1"/>
    <b v="0"/>
    <s v="film &amp; video/animation"/>
    <n v="9.9009900990099015E-2"/>
    <n v="1"/>
    <x v="0"/>
    <x v="2"/>
  </r>
  <r>
    <n v="125000"/>
    <n v="124"/>
    <x v="0"/>
    <x v="0"/>
    <s v="USD"/>
    <n v="1454370941"/>
    <n v="1449186941"/>
    <b v="0"/>
    <n v="3"/>
    <b v="0"/>
    <s v="technology/space exploration"/>
    <n v="9.920000000000001E-2"/>
    <n v="41.333333333333336"/>
    <x v="1"/>
    <x v="21"/>
  </r>
  <r>
    <n v="5000"/>
    <n v="5"/>
    <x v="1"/>
    <x v="0"/>
    <s v="USD"/>
    <n v="1458859153"/>
    <n v="1456270753"/>
    <b v="0"/>
    <n v="1"/>
    <b v="0"/>
    <s v="film &amp; video/animation"/>
    <n v="0.1"/>
    <n v="5"/>
    <x v="0"/>
    <x v="2"/>
  </r>
  <r>
    <n v="10000"/>
    <n v="10"/>
    <x v="1"/>
    <x v="7"/>
    <s v="CAD"/>
    <n v="1391991701"/>
    <n v="1389399701"/>
    <b v="0"/>
    <n v="2"/>
    <b v="0"/>
    <s v="film &amp; video/animation"/>
    <n v="0.1"/>
    <n v="5"/>
    <x v="0"/>
    <x v="2"/>
  </r>
  <r>
    <n v="10000"/>
    <n v="10"/>
    <x v="1"/>
    <x v="0"/>
    <s v="USD"/>
    <n v="1460644440"/>
    <n v="1458336690"/>
    <b v="0"/>
    <n v="1"/>
    <b v="0"/>
    <s v="film &amp; video/animation"/>
    <n v="0.1"/>
    <n v="10"/>
    <x v="0"/>
    <x v="2"/>
  </r>
  <r>
    <n v="1000"/>
    <n v="1"/>
    <x v="1"/>
    <x v="1"/>
    <s v="GBP"/>
    <n v="1407425717"/>
    <n v="1404833717"/>
    <b v="0"/>
    <n v="1"/>
    <b v="0"/>
    <s v="games/mobile games"/>
    <n v="0.1"/>
    <n v="1"/>
    <x v="5"/>
    <x v="10"/>
  </r>
  <r>
    <n v="25000"/>
    <n v="25"/>
    <x v="1"/>
    <x v="0"/>
    <s v="USD"/>
    <n v="1415909927"/>
    <n v="1414351127"/>
    <b v="0"/>
    <n v="1"/>
    <b v="0"/>
    <s v="food/food trucks"/>
    <n v="0.1"/>
    <n v="25"/>
    <x v="6"/>
    <x v="11"/>
  </r>
  <r>
    <n v="200000"/>
    <n v="200"/>
    <x v="1"/>
    <x v="8"/>
    <s v="SEK"/>
    <n v="1423432709"/>
    <n v="1420840709"/>
    <b v="0"/>
    <n v="2"/>
    <b v="0"/>
    <s v="publishing/translations"/>
    <n v="0.1"/>
    <n v="100"/>
    <x v="2"/>
    <x v="13"/>
  </r>
  <r>
    <n v="15000"/>
    <n v="15"/>
    <x v="1"/>
    <x v="10"/>
    <s v="EUR"/>
    <n v="1444589020"/>
    <n v="1441997020"/>
    <b v="0"/>
    <n v="2"/>
    <b v="0"/>
    <s v="publishing/translations"/>
    <n v="0.1"/>
    <n v="7.5"/>
    <x v="2"/>
    <x v="13"/>
  </r>
  <r>
    <n v="5000"/>
    <n v="5"/>
    <x v="1"/>
    <x v="0"/>
    <s v="USD"/>
    <n v="1347004260"/>
    <n v="1345062936"/>
    <b v="0"/>
    <n v="1"/>
    <b v="0"/>
    <s v="publishing/fiction"/>
    <n v="0.1"/>
    <n v="5"/>
    <x v="2"/>
    <x v="5"/>
  </r>
  <r>
    <n v="10000"/>
    <n v="10"/>
    <x v="0"/>
    <x v="0"/>
    <s v="USD"/>
    <n v="1432843500"/>
    <n v="1430124509"/>
    <b v="0"/>
    <n v="1"/>
    <b v="0"/>
    <s v="publishing/art books"/>
    <n v="0.1"/>
    <n v="10"/>
    <x v="2"/>
    <x v="15"/>
  </r>
  <r>
    <n v="1000"/>
    <n v="1"/>
    <x v="1"/>
    <x v="0"/>
    <s v="USD"/>
    <n v="1462391932"/>
    <n v="1457297932"/>
    <b v="0"/>
    <n v="1"/>
    <b v="0"/>
    <s v="music/faith"/>
    <n v="0.1"/>
    <n v="1"/>
    <x v="3"/>
    <x v="17"/>
  </r>
  <r>
    <n v="50000"/>
    <n v="50"/>
    <x v="1"/>
    <x v="0"/>
    <s v="USD"/>
    <n v="1451752021"/>
    <n v="1447864021"/>
    <b v="0"/>
    <n v="2"/>
    <b v="0"/>
    <s v="technology/gadgets"/>
    <n v="0.1"/>
    <n v="25"/>
    <x v="1"/>
    <x v="27"/>
  </r>
  <r>
    <n v="1000"/>
    <n v="1"/>
    <x v="0"/>
    <x v="7"/>
    <s v="CAD"/>
    <n v="1466789269"/>
    <n v="1464197269"/>
    <b v="0"/>
    <n v="1"/>
    <b v="0"/>
    <s v="technology/web"/>
    <n v="0.1"/>
    <n v="1"/>
    <x v="1"/>
    <x v="3"/>
  </r>
  <r>
    <n v="2000"/>
    <n v="2"/>
    <x v="1"/>
    <x v="1"/>
    <s v="GBP"/>
    <n v="1471265092"/>
    <n v="1468673092"/>
    <b v="0"/>
    <n v="2"/>
    <b v="0"/>
    <s v="theater/spaces"/>
    <n v="0.1"/>
    <n v="1"/>
    <x v="8"/>
    <x v="24"/>
  </r>
  <r>
    <n v="1000"/>
    <n v="1"/>
    <x v="1"/>
    <x v="1"/>
    <s v="GBP"/>
    <n v="1464354720"/>
    <n v="1463648360"/>
    <b v="0"/>
    <n v="1"/>
    <b v="0"/>
    <s v="theater/spaces"/>
    <n v="0.1"/>
    <n v="1"/>
    <x v="8"/>
    <x v="24"/>
  </r>
  <r>
    <n v="1000"/>
    <n v="1"/>
    <x v="1"/>
    <x v="7"/>
    <s v="CAD"/>
    <n v="1479773838"/>
    <n v="1477178238"/>
    <b v="0"/>
    <n v="1"/>
    <b v="0"/>
    <s v="theater/musical"/>
    <n v="0.1"/>
    <n v="1"/>
    <x v="8"/>
    <x v="25"/>
  </r>
  <r>
    <n v="5000"/>
    <n v="5"/>
    <x v="1"/>
    <x v="3"/>
    <s v="AUD"/>
    <n v="1412656200"/>
    <n v="1412328979"/>
    <b v="0"/>
    <n v="1"/>
    <b v="0"/>
    <s v="theater/plays"/>
    <n v="0.1"/>
    <n v="5"/>
    <x v="8"/>
    <x v="23"/>
  </r>
  <r>
    <n v="25000"/>
    <n v="26"/>
    <x v="1"/>
    <x v="0"/>
    <s v="USD"/>
    <n v="1460832206"/>
    <n v="1458240206"/>
    <b v="0"/>
    <n v="2"/>
    <b v="0"/>
    <s v="technology/web"/>
    <n v="0.104"/>
    <n v="13"/>
    <x v="1"/>
    <x v="3"/>
  </r>
  <r>
    <n v="25000"/>
    <n v="26"/>
    <x v="1"/>
    <x v="0"/>
    <s v="USD"/>
    <n v="1409770164"/>
    <n v="1407178164"/>
    <b v="0"/>
    <n v="2"/>
    <b v="0"/>
    <s v="technology/wearables"/>
    <n v="0.104"/>
    <n v="13"/>
    <x v="1"/>
    <x v="4"/>
  </r>
  <r>
    <n v="25000"/>
    <n v="26"/>
    <x v="1"/>
    <x v="11"/>
    <s v="NZD"/>
    <n v="1474436704"/>
    <n v="1471844704"/>
    <b v="0"/>
    <n v="2"/>
    <b v="0"/>
    <s v="publishing/translations"/>
    <n v="0.104"/>
    <n v="13"/>
    <x v="2"/>
    <x v="13"/>
  </r>
  <r>
    <n v="20000"/>
    <n v="21"/>
    <x v="1"/>
    <x v="0"/>
    <s v="USD"/>
    <n v="1465107693"/>
    <n v="1462515693"/>
    <b v="0"/>
    <n v="2"/>
    <b v="0"/>
    <s v="games/mobile games"/>
    <n v="0.105"/>
    <n v="10.5"/>
    <x v="5"/>
    <x v="10"/>
  </r>
  <r>
    <n v="50000"/>
    <n v="53"/>
    <x v="1"/>
    <x v="0"/>
    <s v="USD"/>
    <n v="1489512122"/>
    <n v="1486923722"/>
    <b v="0"/>
    <n v="4"/>
    <b v="0"/>
    <s v="technology/wearables"/>
    <n v="0.106"/>
    <n v="13.25"/>
    <x v="1"/>
    <x v="4"/>
  </r>
  <r>
    <n v="45000"/>
    <n v="50"/>
    <x v="1"/>
    <x v="0"/>
    <s v="USD"/>
    <n v="1389055198"/>
    <n v="1386463198"/>
    <b v="0"/>
    <n v="1"/>
    <b v="0"/>
    <s v="music/jazz"/>
    <n v="0.1111111111111111"/>
    <n v="50"/>
    <x v="3"/>
    <x v="6"/>
  </r>
  <r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5"/>
    <x v="9"/>
  </r>
  <r>
    <n v="4290"/>
    <n v="5"/>
    <x v="1"/>
    <x v="1"/>
    <s v="GBP"/>
    <n v="1376563408"/>
    <n v="1373971408"/>
    <b v="0"/>
    <n v="1"/>
    <b v="0"/>
    <s v="publishing/fiction"/>
    <n v="0.11655011655011654"/>
    <n v="5"/>
    <x v="2"/>
    <x v="5"/>
  </r>
  <r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8"/>
    <x v="24"/>
  </r>
  <r>
    <n v="2500"/>
    <n v="3"/>
    <x v="1"/>
    <x v="1"/>
    <s v="GBP"/>
    <n v="1457308531"/>
    <n v="1452124531"/>
    <b v="0"/>
    <n v="3"/>
    <b v="0"/>
    <s v="film &amp; video/drama"/>
    <n v="0.12"/>
    <n v="1"/>
    <x v="0"/>
    <x v="1"/>
  </r>
  <r>
    <n v="5000"/>
    <n v="6"/>
    <x v="1"/>
    <x v="5"/>
    <s v="EUR"/>
    <n v="1457966129"/>
    <n v="1455377729"/>
    <b v="0"/>
    <n v="2"/>
    <b v="0"/>
    <s v="games/mobile games"/>
    <n v="0.12"/>
    <n v="3"/>
    <x v="5"/>
    <x v="10"/>
  </r>
  <r>
    <n v="200000"/>
    <n v="250"/>
    <x v="1"/>
    <x v="0"/>
    <s v="USD"/>
    <n v="1376140520"/>
    <n v="1373548520"/>
    <b v="0"/>
    <n v="1"/>
    <b v="0"/>
    <s v="film &amp; video/animation"/>
    <n v="0.125"/>
    <n v="250"/>
    <x v="0"/>
    <x v="2"/>
  </r>
  <r>
    <n v="80000"/>
    <n v="100"/>
    <x v="1"/>
    <x v="0"/>
    <s v="USD"/>
    <n v="1412272592"/>
    <n v="1407088592"/>
    <b v="0"/>
    <n v="1"/>
    <b v="0"/>
    <s v="food/food trucks"/>
    <n v="0.125"/>
    <n v="100"/>
    <x v="6"/>
    <x v="11"/>
  </r>
  <r>
    <n v="12000"/>
    <n v="15"/>
    <x v="1"/>
    <x v="10"/>
    <s v="EUR"/>
    <n v="1449914400"/>
    <n v="1445336607"/>
    <b v="0"/>
    <n v="3"/>
    <b v="0"/>
    <s v="publishing/translations"/>
    <n v="0.125"/>
    <n v="5"/>
    <x v="2"/>
    <x v="13"/>
  </r>
  <r>
    <n v="800"/>
    <n v="1"/>
    <x v="1"/>
    <x v="0"/>
    <s v="USD"/>
    <n v="1437926458"/>
    <n v="1432742458"/>
    <b v="0"/>
    <n v="1"/>
    <b v="0"/>
    <s v="photography/places"/>
    <n v="0.125"/>
    <n v="1"/>
    <x v="7"/>
    <x v="16"/>
  </r>
  <r>
    <n v="20000"/>
    <n v="25"/>
    <x v="0"/>
    <x v="0"/>
    <s v="USD"/>
    <n v="1427825044"/>
    <n v="1425236644"/>
    <b v="0"/>
    <n v="1"/>
    <b v="0"/>
    <s v="technology/web"/>
    <n v="0.125"/>
    <n v="25"/>
    <x v="1"/>
    <x v="3"/>
  </r>
  <r>
    <n v="8000"/>
    <n v="10"/>
    <x v="1"/>
    <x v="0"/>
    <s v="USD"/>
    <n v="1462631358"/>
    <n v="1457450958"/>
    <b v="0"/>
    <n v="1"/>
    <b v="0"/>
    <s v="theater/plays"/>
    <n v="0.125"/>
    <n v="10"/>
    <x v="8"/>
    <x v="23"/>
  </r>
  <r>
    <n v="20000"/>
    <n v="26"/>
    <x v="1"/>
    <x v="0"/>
    <s v="USD"/>
    <n v="1438662474"/>
    <n v="1435206474"/>
    <b v="0"/>
    <n v="2"/>
    <b v="0"/>
    <s v="food/food trucks"/>
    <n v="0.13"/>
    <n v="13"/>
    <x v="6"/>
    <x v="11"/>
  </r>
  <r>
    <n v="40000"/>
    <n v="53"/>
    <x v="1"/>
    <x v="0"/>
    <s v="USD"/>
    <n v="1459352495"/>
    <n v="1456764095"/>
    <b v="0"/>
    <n v="4"/>
    <b v="0"/>
    <s v="games/video games"/>
    <n v="0.13250000000000001"/>
    <n v="13.25"/>
    <x v="5"/>
    <x v="9"/>
  </r>
  <r>
    <n v="1500"/>
    <n v="2"/>
    <x v="1"/>
    <x v="0"/>
    <s v="USD"/>
    <n v="1424229991"/>
    <n v="1421637991"/>
    <b v="0"/>
    <n v="2"/>
    <b v="0"/>
    <s v="photography/people"/>
    <n v="0.13333333333333333"/>
    <n v="1"/>
    <x v="7"/>
    <x v="19"/>
  </r>
  <r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x v="2"/>
  </r>
  <r>
    <n v="200000"/>
    <n v="277"/>
    <x v="0"/>
    <x v="0"/>
    <s v="USD"/>
    <n v="1410810903"/>
    <n v="1405626903"/>
    <b v="0"/>
    <n v="12"/>
    <b v="0"/>
    <s v="food/food trucks"/>
    <n v="0.13849999999999998"/>
    <n v="23.083333333333332"/>
    <x v="6"/>
    <x v="11"/>
  </r>
  <r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6"/>
    <x v="11"/>
  </r>
  <r>
    <n v="30000"/>
    <n v="45"/>
    <x v="1"/>
    <x v="0"/>
    <s v="USD"/>
    <n v="1460274864"/>
    <n v="1457686464"/>
    <b v="0"/>
    <n v="4"/>
    <b v="0"/>
    <s v="games/video games"/>
    <n v="0.15"/>
    <n v="11.25"/>
    <x v="5"/>
    <x v="9"/>
  </r>
  <r>
    <n v="50000"/>
    <n v="75"/>
    <x v="1"/>
    <x v="0"/>
    <s v="USD"/>
    <n v="1466096566"/>
    <n v="1463504566"/>
    <b v="0"/>
    <n v="2"/>
    <b v="0"/>
    <s v="food/food trucks"/>
    <n v="0.15"/>
    <n v="37.5"/>
    <x v="6"/>
    <x v="11"/>
  </r>
  <r>
    <n v="50000"/>
    <n v="75"/>
    <x v="1"/>
    <x v="0"/>
    <s v="USD"/>
    <n v="1431647772"/>
    <n v="1426463772"/>
    <b v="0"/>
    <n v="2"/>
    <b v="0"/>
    <s v="food/restaurants"/>
    <n v="0.15"/>
    <n v="37.5"/>
    <x v="6"/>
    <x v="20"/>
  </r>
  <r>
    <n v="50000"/>
    <n v="75"/>
    <x v="1"/>
    <x v="0"/>
    <s v="USD"/>
    <n v="1432828740"/>
    <n v="1430237094"/>
    <b v="0"/>
    <n v="2"/>
    <b v="0"/>
    <s v="theater/spaces"/>
    <n v="0.15"/>
    <n v="37.5"/>
    <x v="8"/>
    <x v="24"/>
  </r>
  <r>
    <n v="400000"/>
    <n v="605"/>
    <x v="0"/>
    <x v="0"/>
    <s v="USD"/>
    <n v="1444330821"/>
    <n v="1441738821"/>
    <b v="0"/>
    <n v="3"/>
    <b v="0"/>
    <s v="theater/spaces"/>
    <n v="0.15125"/>
    <n v="201.66666666666666"/>
    <x v="8"/>
    <x v="24"/>
  </r>
  <r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8"/>
    <x v="24"/>
  </r>
  <r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x v="2"/>
  </r>
  <r>
    <n v="900000"/>
    <n v="1431"/>
    <x v="1"/>
    <x v="0"/>
    <s v="USD"/>
    <n v="1395627327"/>
    <n v="1393038927"/>
    <b v="0"/>
    <n v="20"/>
    <b v="0"/>
    <s v="games/video games"/>
    <n v="0.159"/>
    <n v="71.55"/>
    <x v="5"/>
    <x v="9"/>
  </r>
  <r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5"/>
    <x v="9"/>
  </r>
  <r>
    <n v="15000"/>
    <n v="25"/>
    <x v="1"/>
    <x v="7"/>
    <s v="CAD"/>
    <n v="1411324369"/>
    <n v="1406140369"/>
    <b v="0"/>
    <n v="1"/>
    <b v="0"/>
    <s v="games/video games"/>
    <n v="0.16666666666666669"/>
    <n v="25"/>
    <x v="5"/>
    <x v="9"/>
  </r>
  <r>
    <n v="30000"/>
    <n v="50"/>
    <x v="1"/>
    <x v="0"/>
    <s v="USD"/>
    <n v="1394909909"/>
    <n v="1392321509"/>
    <b v="0"/>
    <n v="4"/>
    <b v="0"/>
    <s v="games/video games"/>
    <n v="0.16666666666666669"/>
    <n v="12.5"/>
    <x v="5"/>
    <x v="9"/>
  </r>
  <r>
    <n v="30000"/>
    <n v="50"/>
    <x v="1"/>
    <x v="0"/>
    <s v="USD"/>
    <n v="1404601632"/>
    <n v="1402009632"/>
    <b v="0"/>
    <n v="1"/>
    <b v="0"/>
    <s v="food/food trucks"/>
    <n v="0.16666666666666669"/>
    <n v="50"/>
    <x v="6"/>
    <x v="11"/>
  </r>
  <r>
    <n v="3000"/>
    <n v="5"/>
    <x v="1"/>
    <x v="1"/>
    <s v="GBP"/>
    <n v="1451030136"/>
    <n v="1448438136"/>
    <b v="0"/>
    <n v="1"/>
    <b v="0"/>
    <s v="food/food trucks"/>
    <n v="0.16666666666666669"/>
    <n v="5"/>
    <x v="6"/>
    <x v="11"/>
  </r>
  <r>
    <n v="30000"/>
    <n v="50"/>
    <x v="1"/>
    <x v="0"/>
    <s v="USD"/>
    <n v="1412536421"/>
    <n v="1409944421"/>
    <b v="0"/>
    <n v="1"/>
    <b v="0"/>
    <s v="food/food trucks"/>
    <n v="0.16666666666666669"/>
    <n v="50"/>
    <x v="6"/>
    <x v="11"/>
  </r>
  <r>
    <n v="3000"/>
    <n v="5"/>
    <x v="1"/>
    <x v="0"/>
    <s v="USD"/>
    <n v="1420971324"/>
    <n v="1418379324"/>
    <b v="0"/>
    <n v="1"/>
    <b v="0"/>
    <s v="theater/plays"/>
    <n v="0.16666666666666669"/>
    <n v="5"/>
    <x v="8"/>
    <x v="23"/>
  </r>
  <r>
    <n v="15000"/>
    <n v="25"/>
    <x v="1"/>
    <x v="0"/>
    <s v="USD"/>
    <n v="1463619388"/>
    <n v="1461027388"/>
    <b v="0"/>
    <n v="1"/>
    <b v="0"/>
    <s v="theater/plays"/>
    <n v="0.16666666666666669"/>
    <n v="25"/>
    <x v="8"/>
    <x v="23"/>
  </r>
  <r>
    <n v="3000"/>
    <n v="5"/>
    <x v="1"/>
    <x v="0"/>
    <s v="USD"/>
    <n v="1466375521"/>
    <n v="1463783521"/>
    <b v="0"/>
    <n v="1"/>
    <b v="0"/>
    <s v="theater/plays"/>
    <n v="0.16666666666666669"/>
    <n v="5"/>
    <x v="8"/>
    <x v="23"/>
  </r>
  <r>
    <n v="85000"/>
    <n v="142"/>
    <x v="1"/>
    <x v="0"/>
    <s v="USD"/>
    <n v="1455822569"/>
    <n v="1453230569"/>
    <b v="0"/>
    <n v="1"/>
    <b v="0"/>
    <s v="technology/web"/>
    <n v="0.16705882352941176"/>
    <n v="142"/>
    <x v="1"/>
    <x v="3"/>
  </r>
  <r>
    <n v="25000"/>
    <n v="42"/>
    <x v="1"/>
    <x v="0"/>
    <s v="USD"/>
    <n v="1410127994"/>
    <n v="1407535994"/>
    <b v="0"/>
    <n v="4"/>
    <b v="0"/>
    <s v="technology/gadgets"/>
    <n v="0.16800000000000001"/>
    <n v="10.5"/>
    <x v="1"/>
    <x v="27"/>
  </r>
  <r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6"/>
    <x v="11"/>
  </r>
  <r>
    <n v="200000"/>
    <n v="350"/>
    <x v="0"/>
    <x v="3"/>
    <s v="AUD"/>
    <n v="1463239108"/>
    <n v="1460647108"/>
    <b v="0"/>
    <n v="3"/>
    <b v="0"/>
    <s v="technology/web"/>
    <n v="0.17500000000000002"/>
    <n v="116.66666666666667"/>
    <x v="1"/>
    <x v="3"/>
  </r>
  <r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2"/>
  </r>
  <r>
    <n v="16000"/>
    <n v="30"/>
    <x v="0"/>
    <x v="9"/>
    <s v="EUR"/>
    <n v="1437861540"/>
    <n v="1435160452"/>
    <b v="0"/>
    <n v="1"/>
    <b v="0"/>
    <s v="technology/web"/>
    <n v="0.1875"/>
    <n v="30"/>
    <x v="1"/>
    <x v="3"/>
  </r>
  <r>
    <n v="530"/>
    <n v="1"/>
    <x v="1"/>
    <x v="7"/>
    <s v="CAD"/>
    <n v="1461530721"/>
    <n v="1460666721"/>
    <b v="0"/>
    <n v="1"/>
    <b v="0"/>
    <s v="publishing/children's books"/>
    <n v="0.18867924528301888"/>
    <n v="1"/>
    <x v="2"/>
    <x v="22"/>
  </r>
  <r>
    <n v="115250"/>
    <n v="220"/>
    <x v="0"/>
    <x v="0"/>
    <s v="USD"/>
    <n v="1473044340"/>
    <n v="1468180462"/>
    <b v="0"/>
    <n v="4"/>
    <b v="0"/>
    <s v="technology/wearables"/>
    <n v="0.19088937093275488"/>
    <n v="55"/>
    <x v="1"/>
    <x v="4"/>
  </r>
  <r>
    <n v="65000"/>
    <n v="126"/>
    <x v="1"/>
    <x v="0"/>
    <s v="USD"/>
    <n v="1420724460"/>
    <n v="1418046247"/>
    <b v="0"/>
    <n v="3"/>
    <b v="0"/>
    <s v="theater/spaces"/>
    <n v="0.19384615384615383"/>
    <n v="42"/>
    <x v="8"/>
    <x v="24"/>
  </r>
  <r>
    <n v="5050"/>
    <n v="10"/>
    <x v="1"/>
    <x v="0"/>
    <s v="USD"/>
    <n v="1421337405"/>
    <n v="1418745405"/>
    <b v="0"/>
    <n v="2"/>
    <b v="0"/>
    <s v="music/faith"/>
    <n v="0.19801980198019803"/>
    <n v="5"/>
    <x v="3"/>
    <x v="17"/>
  </r>
  <r>
    <n v="5000"/>
    <n v="10"/>
    <x v="1"/>
    <x v="1"/>
    <s v="GBP"/>
    <n v="1435504170"/>
    <n v="1432912170"/>
    <b v="0"/>
    <n v="1"/>
    <b v="0"/>
    <s v="film &amp; video/animation"/>
    <n v="0.2"/>
    <n v="10"/>
    <x v="0"/>
    <x v="2"/>
  </r>
  <r>
    <n v="5000"/>
    <n v="10"/>
    <x v="1"/>
    <x v="0"/>
    <s v="USD"/>
    <n v="1463753302"/>
    <n v="1458569302"/>
    <b v="0"/>
    <n v="1"/>
    <b v="0"/>
    <s v="technology/web"/>
    <n v="0.2"/>
    <n v="10"/>
    <x v="1"/>
    <x v="3"/>
  </r>
  <r>
    <n v="5000"/>
    <n v="10"/>
    <x v="0"/>
    <x v="4"/>
    <s v="EUR"/>
    <n v="1432479600"/>
    <n v="1428507409"/>
    <b v="0"/>
    <n v="1"/>
    <b v="0"/>
    <s v="technology/web"/>
    <n v="0.2"/>
    <n v="10"/>
    <x v="1"/>
    <x v="3"/>
  </r>
  <r>
    <n v="2000"/>
    <n v="4"/>
    <x v="0"/>
    <x v="1"/>
    <s v="GBP"/>
    <n v="1433587620"/>
    <n v="1430996150"/>
    <b v="0"/>
    <n v="1"/>
    <b v="0"/>
    <s v="technology/web"/>
    <n v="0.2"/>
    <n v="4"/>
    <x v="1"/>
    <x v="3"/>
  </r>
  <r>
    <n v="50000"/>
    <n v="100"/>
    <x v="0"/>
    <x v="0"/>
    <s v="USD"/>
    <n v="1437161739"/>
    <n v="1434569739"/>
    <b v="0"/>
    <n v="1"/>
    <b v="0"/>
    <s v="technology/wearables"/>
    <n v="0.2"/>
    <n v="100"/>
    <x v="1"/>
    <x v="4"/>
  </r>
  <r>
    <n v="500"/>
    <n v="1"/>
    <x v="1"/>
    <x v="0"/>
    <s v="USD"/>
    <n v="1483423467"/>
    <n v="1480831467"/>
    <b v="0"/>
    <n v="1"/>
    <b v="0"/>
    <s v="publishing/translations"/>
    <n v="0.2"/>
    <n v="1"/>
    <x v="2"/>
    <x v="13"/>
  </r>
  <r>
    <n v="3000"/>
    <n v="6"/>
    <x v="1"/>
    <x v="5"/>
    <s v="EUR"/>
    <n v="1456397834"/>
    <n v="1453805834"/>
    <b v="0"/>
    <n v="1"/>
    <b v="0"/>
    <s v="publishing/translations"/>
    <n v="0.2"/>
    <n v="6"/>
    <x v="2"/>
    <x v="13"/>
  </r>
  <r>
    <n v="5000"/>
    <n v="10"/>
    <x v="0"/>
    <x v="14"/>
    <s v="CHF"/>
    <n v="1444940558"/>
    <n v="1442348558"/>
    <b v="0"/>
    <n v="1"/>
    <b v="0"/>
    <s v="technology/web"/>
    <n v="0.2"/>
    <n v="10"/>
    <x v="1"/>
    <x v="3"/>
  </r>
  <r>
    <n v="15000"/>
    <n v="30"/>
    <x v="1"/>
    <x v="0"/>
    <s v="USD"/>
    <n v="1415247757"/>
    <n v="1412652157"/>
    <b v="0"/>
    <n v="2"/>
    <b v="0"/>
    <s v="food/food trucks"/>
    <n v="0.2"/>
    <n v="15"/>
    <x v="6"/>
    <x v="11"/>
  </r>
  <r>
    <n v="500"/>
    <n v="1"/>
    <x v="1"/>
    <x v="0"/>
    <s v="USD"/>
    <n v="1426091036"/>
    <n v="1423502636"/>
    <b v="0"/>
    <n v="1"/>
    <b v="0"/>
    <s v="food/food trucks"/>
    <n v="0.2"/>
    <n v="1"/>
    <x v="6"/>
    <x v="11"/>
  </r>
  <r>
    <n v="5000"/>
    <n v="10"/>
    <x v="1"/>
    <x v="17"/>
    <s v="EUR"/>
    <n v="1455399313"/>
    <n v="1452807313"/>
    <b v="0"/>
    <n v="2"/>
    <b v="0"/>
    <s v="food/food trucks"/>
    <n v="0.2"/>
    <n v="5"/>
    <x v="6"/>
    <x v="11"/>
  </r>
  <r>
    <n v="35000"/>
    <n v="70"/>
    <x v="1"/>
    <x v="0"/>
    <s v="USD"/>
    <n v="1432913659"/>
    <n v="1430321659"/>
    <b v="0"/>
    <n v="3"/>
    <b v="0"/>
    <s v="theater/plays"/>
    <n v="0.2"/>
    <n v="23.333333333333332"/>
    <x v="8"/>
    <x v="23"/>
  </r>
  <r>
    <n v="10000"/>
    <n v="20"/>
    <x v="1"/>
    <x v="0"/>
    <s v="USD"/>
    <n v="1427427276"/>
    <n v="1425270876"/>
    <b v="0"/>
    <n v="2"/>
    <b v="0"/>
    <s v="theater/plays"/>
    <n v="0.2"/>
    <n v="10"/>
    <x v="8"/>
    <x v="23"/>
  </r>
  <r>
    <n v="5000"/>
    <n v="10"/>
    <x v="0"/>
    <x v="1"/>
    <s v="GBP"/>
    <n v="1410191405"/>
    <n v="1408031405"/>
    <b v="0"/>
    <n v="1"/>
    <b v="0"/>
    <s v="theater/musical"/>
    <n v="0.2"/>
    <n v="10"/>
    <x v="8"/>
    <x v="25"/>
  </r>
  <r>
    <n v="60000"/>
    <n v="120"/>
    <x v="1"/>
    <x v="1"/>
    <s v="GBP"/>
    <n v="1407168000"/>
    <n v="1406131023"/>
    <b v="0"/>
    <n v="3"/>
    <b v="0"/>
    <s v="theater/plays"/>
    <n v="0.2"/>
    <n v="40"/>
    <x v="8"/>
    <x v="23"/>
  </r>
  <r>
    <n v="500"/>
    <n v="1"/>
    <x v="1"/>
    <x v="0"/>
    <s v="USD"/>
    <n v="1412740457"/>
    <n v="1410148457"/>
    <b v="0"/>
    <n v="1"/>
    <b v="0"/>
    <s v="theater/plays"/>
    <n v="0.2"/>
    <n v="1"/>
    <x v="8"/>
    <x v="23"/>
  </r>
  <r>
    <n v="1500"/>
    <n v="3"/>
    <x v="1"/>
    <x v="0"/>
    <s v="USD"/>
    <n v="1452234840"/>
    <n v="1450619123"/>
    <b v="0"/>
    <n v="3"/>
    <b v="0"/>
    <s v="theater/plays"/>
    <n v="0.2"/>
    <n v="1"/>
    <x v="8"/>
    <x v="23"/>
  </r>
  <r>
    <n v="42000"/>
    <n v="85"/>
    <x v="1"/>
    <x v="0"/>
    <s v="USD"/>
    <n v="1408154663"/>
    <n v="1405130663"/>
    <b v="0"/>
    <n v="4"/>
    <b v="0"/>
    <s v="games/video games"/>
    <n v="0.20238095238095236"/>
    <n v="21.25"/>
    <x v="5"/>
    <x v="9"/>
  </r>
  <r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1"/>
    <x v="4"/>
  </r>
  <r>
    <n v="10000"/>
    <n v="21"/>
    <x v="1"/>
    <x v="0"/>
    <s v="USD"/>
    <n v="1421781360"/>
    <n v="1419213664"/>
    <b v="0"/>
    <n v="3"/>
    <b v="0"/>
    <s v="theater/plays"/>
    <n v="0.21"/>
    <n v="7"/>
    <x v="8"/>
    <x v="23"/>
  </r>
  <r>
    <n v="1000000"/>
    <n v="2103"/>
    <x v="1"/>
    <x v="0"/>
    <s v="USD"/>
    <n v="1442722891"/>
    <n v="1440130891"/>
    <b v="0"/>
    <n v="5"/>
    <b v="0"/>
    <s v="theater/spaces"/>
    <n v="0.21029999999999999"/>
    <n v="420.6"/>
    <x v="8"/>
    <x v="24"/>
  </r>
  <r>
    <n v="35000"/>
    <n v="75"/>
    <x v="1"/>
    <x v="0"/>
    <s v="USD"/>
    <n v="1463201940"/>
    <n v="1459435149"/>
    <b v="0"/>
    <n v="2"/>
    <b v="0"/>
    <s v="music/faith"/>
    <n v="0.2142857142857143"/>
    <n v="37.5"/>
    <x v="3"/>
    <x v="17"/>
  </r>
  <r>
    <n v="48500"/>
    <n v="105"/>
    <x v="1"/>
    <x v="0"/>
    <s v="USD"/>
    <n v="1455466832"/>
    <n v="1452874832"/>
    <b v="0"/>
    <n v="4"/>
    <b v="0"/>
    <s v="technology/wearables"/>
    <n v="0.21649484536082475"/>
    <n v="26.25"/>
    <x v="1"/>
    <x v="4"/>
  </r>
  <r>
    <n v="5000"/>
    <n v="11"/>
    <x v="1"/>
    <x v="0"/>
    <s v="USD"/>
    <n v="1397910848"/>
    <n v="1395318848"/>
    <b v="0"/>
    <n v="3"/>
    <b v="0"/>
    <s v="games/video games"/>
    <n v="0.22"/>
    <n v="3.6666666666666665"/>
    <x v="5"/>
    <x v="9"/>
  </r>
  <r>
    <n v="5000"/>
    <n v="11"/>
    <x v="1"/>
    <x v="0"/>
    <s v="USD"/>
    <n v="1416963300"/>
    <n v="1411775700"/>
    <b v="0"/>
    <n v="3"/>
    <b v="0"/>
    <s v="games/mobile games"/>
    <n v="0.22"/>
    <n v="3.6666666666666665"/>
    <x v="5"/>
    <x v="10"/>
  </r>
  <r>
    <n v="5000"/>
    <n v="11"/>
    <x v="1"/>
    <x v="0"/>
    <s v="USD"/>
    <n v="1427772120"/>
    <n v="1425186785"/>
    <b v="0"/>
    <n v="2"/>
    <b v="0"/>
    <s v="music/faith"/>
    <n v="0.22"/>
    <n v="5.5"/>
    <x v="3"/>
    <x v="17"/>
  </r>
  <r>
    <n v="5000"/>
    <n v="11"/>
    <x v="1"/>
    <x v="0"/>
    <s v="USD"/>
    <n v="1420199351"/>
    <n v="1416311351"/>
    <b v="0"/>
    <n v="2"/>
    <b v="0"/>
    <s v="theater/plays"/>
    <n v="0.22"/>
    <n v="5.5"/>
    <x v="8"/>
    <x v="23"/>
  </r>
  <r>
    <n v="60000"/>
    <n v="135"/>
    <x v="1"/>
    <x v="0"/>
    <s v="USD"/>
    <n v="1410424642"/>
    <n v="1407832642"/>
    <b v="0"/>
    <n v="4"/>
    <b v="0"/>
    <s v="theater/plays"/>
    <n v="0.22499999999999998"/>
    <n v="33.75"/>
    <x v="8"/>
    <x v="23"/>
  </r>
  <r>
    <n v="100000"/>
    <n v="226"/>
    <x v="1"/>
    <x v="0"/>
    <s v="USD"/>
    <n v="1433178060"/>
    <n v="1429290060"/>
    <b v="0"/>
    <n v="5"/>
    <b v="0"/>
    <s v="technology/wearables"/>
    <n v="0.22599999999999998"/>
    <n v="45.2"/>
    <x v="1"/>
    <x v="4"/>
  </r>
  <r>
    <n v="4400"/>
    <n v="10"/>
    <x v="1"/>
    <x v="1"/>
    <s v="GBP"/>
    <n v="1455753540"/>
    <n v="1452058282"/>
    <b v="0"/>
    <n v="1"/>
    <b v="0"/>
    <s v="film &amp; video/drama"/>
    <n v="0.22727272727272727"/>
    <n v="10"/>
    <x v="0"/>
    <x v="1"/>
  </r>
  <r>
    <n v="39400"/>
    <n v="90"/>
    <x v="1"/>
    <x v="0"/>
    <s v="USD"/>
    <n v="1369403684"/>
    <n v="1365515684"/>
    <b v="0"/>
    <n v="3"/>
    <b v="0"/>
    <s v="publishing/children's books"/>
    <n v="0.22842639593908631"/>
    <n v="30"/>
    <x v="2"/>
    <x v="22"/>
  </r>
  <r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2"/>
    <x v="13"/>
  </r>
  <r>
    <n v="2100"/>
    <n v="5"/>
    <x v="1"/>
    <x v="0"/>
    <s v="USD"/>
    <n v="1396810864"/>
    <n v="1395687664"/>
    <b v="0"/>
    <n v="1"/>
    <b v="0"/>
    <s v="games/video games"/>
    <n v="0.23809523809523811"/>
    <n v="5"/>
    <x v="5"/>
    <x v="9"/>
  </r>
  <r>
    <n v="20000"/>
    <n v="48"/>
    <x v="1"/>
    <x v="0"/>
    <s v="USD"/>
    <n v="1425009761"/>
    <n v="1422417761"/>
    <b v="0"/>
    <n v="3"/>
    <b v="0"/>
    <s v="publishing/fiction"/>
    <n v="0.24"/>
    <n v="16"/>
    <x v="2"/>
    <x v="5"/>
  </r>
  <r>
    <n v="15000"/>
    <n v="36"/>
    <x v="1"/>
    <x v="0"/>
    <s v="USD"/>
    <n v="1425233240"/>
    <n v="1422641240"/>
    <b v="0"/>
    <n v="3"/>
    <b v="0"/>
    <s v="food/food trucks"/>
    <n v="0.24"/>
    <n v="12"/>
    <x v="6"/>
    <x v="11"/>
  </r>
  <r>
    <n v="2000"/>
    <n v="5"/>
    <x v="1"/>
    <x v="0"/>
    <s v="USD"/>
    <n v="1470355833"/>
    <n v="1465171833"/>
    <b v="0"/>
    <n v="1"/>
    <b v="0"/>
    <s v="publishing/fiction"/>
    <n v="0.25"/>
    <n v="5"/>
    <x v="2"/>
    <x v="5"/>
  </r>
  <r>
    <n v="40000"/>
    <n v="100"/>
    <x v="0"/>
    <x v="0"/>
    <s v="USD"/>
    <n v="1429028365"/>
    <n v="1425143965"/>
    <b v="0"/>
    <n v="2"/>
    <b v="0"/>
    <s v="technology/web"/>
    <n v="0.25"/>
    <n v="50"/>
    <x v="1"/>
    <x v="3"/>
  </r>
  <r>
    <n v="100000"/>
    <n v="250"/>
    <x v="0"/>
    <x v="3"/>
    <s v="AUD"/>
    <n v="1463645521"/>
    <n v="1458461521"/>
    <b v="0"/>
    <n v="4"/>
    <b v="0"/>
    <s v="food/food trucks"/>
    <n v="0.25"/>
    <n v="62.5"/>
    <x v="6"/>
    <x v="11"/>
  </r>
  <r>
    <n v="800"/>
    <n v="2"/>
    <x v="1"/>
    <x v="1"/>
    <s v="GBP"/>
    <n v="1401997790"/>
    <n v="1397677790"/>
    <b v="0"/>
    <n v="2"/>
    <b v="0"/>
    <s v="publishing/children's books"/>
    <n v="0.25"/>
    <n v="1"/>
    <x v="2"/>
    <x v="22"/>
  </r>
  <r>
    <n v="20000"/>
    <n v="50"/>
    <x v="1"/>
    <x v="10"/>
    <s v="EUR"/>
    <n v="1439827559"/>
    <n v="1434643559"/>
    <b v="0"/>
    <n v="3"/>
    <b v="0"/>
    <s v="theater/spaces"/>
    <n v="0.25"/>
    <n v="16.666666666666668"/>
    <x v="8"/>
    <x v="24"/>
  </r>
  <r>
    <n v="2000"/>
    <n v="5"/>
    <x v="1"/>
    <x v="0"/>
    <s v="USD"/>
    <n v="1431717268"/>
    <n v="1429125268"/>
    <b v="0"/>
    <n v="1"/>
    <b v="0"/>
    <s v="theater/plays"/>
    <n v="0.25"/>
    <n v="5"/>
    <x v="8"/>
    <x v="23"/>
  </r>
  <r>
    <n v="2000"/>
    <n v="5"/>
    <x v="1"/>
    <x v="0"/>
    <s v="USD"/>
    <n v="1405761690"/>
    <n v="1403169690"/>
    <b v="0"/>
    <n v="1"/>
    <b v="0"/>
    <s v="theater/plays"/>
    <n v="0.25"/>
    <n v="5"/>
    <x v="8"/>
    <x v="23"/>
  </r>
  <r>
    <n v="2000"/>
    <n v="5"/>
    <x v="1"/>
    <x v="0"/>
    <s v="USD"/>
    <n v="1409070480"/>
    <n v="1406572381"/>
    <b v="0"/>
    <n v="1"/>
    <b v="0"/>
    <s v="theater/plays"/>
    <n v="0.25"/>
    <n v="5"/>
    <x v="8"/>
    <x v="23"/>
  </r>
  <r>
    <n v="11200"/>
    <n v="29"/>
    <x v="1"/>
    <x v="0"/>
    <s v="USD"/>
    <n v="1453310661"/>
    <n v="1450718661"/>
    <b v="0"/>
    <n v="1"/>
    <b v="0"/>
    <s v="theater/plays"/>
    <n v="0.2589285714285714"/>
    <n v="29"/>
    <x v="8"/>
    <x v="23"/>
  </r>
  <r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5"/>
    <x v="9"/>
  </r>
  <r>
    <n v="7500"/>
    <n v="20"/>
    <x v="1"/>
    <x v="0"/>
    <s v="USD"/>
    <n v="1469980800"/>
    <n v="1466787335"/>
    <b v="0"/>
    <n v="2"/>
    <b v="0"/>
    <s v="technology/web"/>
    <n v="0.26666666666666666"/>
    <n v="10"/>
    <x v="1"/>
    <x v="3"/>
  </r>
  <r>
    <n v="45000"/>
    <n v="120"/>
    <x v="0"/>
    <x v="0"/>
    <s v="USD"/>
    <n v="1429823138"/>
    <n v="1427231138"/>
    <b v="0"/>
    <n v="2"/>
    <b v="0"/>
    <s v="food/food trucks"/>
    <n v="0.26666666666666666"/>
    <n v="60"/>
    <x v="6"/>
    <x v="11"/>
  </r>
  <r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x v="0"/>
  </r>
  <r>
    <n v="93500"/>
    <n v="250"/>
    <x v="0"/>
    <x v="12"/>
    <s v="MXN"/>
    <n v="1482953115"/>
    <n v="1480361115"/>
    <b v="0"/>
    <n v="1"/>
    <b v="0"/>
    <s v="technology/wearables"/>
    <n v="0.26737967914438499"/>
    <n v="250"/>
    <x v="1"/>
    <x v="4"/>
  </r>
  <r>
    <n v="4100"/>
    <n v="11"/>
    <x v="1"/>
    <x v="0"/>
    <s v="USD"/>
    <n v="1434080706"/>
    <n v="1428896706"/>
    <b v="0"/>
    <n v="2"/>
    <b v="0"/>
    <s v="theater/spaces"/>
    <n v="0.26829268292682928"/>
    <n v="5.5"/>
    <x v="8"/>
    <x v="24"/>
  </r>
  <r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0"/>
  </r>
  <r>
    <n v="100000"/>
    <n v="280"/>
    <x v="1"/>
    <x v="0"/>
    <s v="USD"/>
    <n v="1403122380"/>
    <n v="1400634728"/>
    <b v="0"/>
    <n v="7"/>
    <b v="0"/>
    <s v="photography/places"/>
    <n v="0.27999999999999997"/>
    <n v="40"/>
    <x v="7"/>
    <x v="16"/>
  </r>
  <r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8"/>
    <x v="24"/>
  </r>
  <r>
    <n v="12500"/>
    <n v="35"/>
    <x v="1"/>
    <x v="0"/>
    <s v="USD"/>
    <n v="1436957022"/>
    <n v="1434365022"/>
    <b v="0"/>
    <n v="2"/>
    <b v="0"/>
    <s v="theater/musical"/>
    <n v="0.27999999999999997"/>
    <n v="17.5"/>
    <x v="8"/>
    <x v="25"/>
  </r>
  <r>
    <n v="30000"/>
    <n v="85"/>
    <x v="1"/>
    <x v="0"/>
    <s v="USD"/>
    <n v="1400853925"/>
    <n v="1399557925"/>
    <b v="0"/>
    <n v="4"/>
    <b v="0"/>
    <s v="technology/gadgets"/>
    <n v="0.28333333333333333"/>
    <n v="21.25"/>
    <x v="1"/>
    <x v="27"/>
  </r>
  <r>
    <n v="3500"/>
    <n v="10"/>
    <x v="1"/>
    <x v="1"/>
    <s v="GBP"/>
    <n v="1410439161"/>
    <n v="1407847161"/>
    <b v="0"/>
    <n v="1"/>
    <b v="0"/>
    <s v="theater/plays"/>
    <n v="0.2857142857142857"/>
    <n v="10"/>
    <x v="8"/>
    <x v="23"/>
  </r>
  <r>
    <n v="3500"/>
    <n v="10"/>
    <x v="1"/>
    <x v="0"/>
    <s v="USD"/>
    <n v="1427169540"/>
    <n v="1424701775"/>
    <b v="0"/>
    <n v="1"/>
    <b v="0"/>
    <s v="theater/plays"/>
    <n v="0.2857142857142857"/>
    <n v="10"/>
    <x v="8"/>
    <x v="23"/>
  </r>
  <r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2"/>
  </r>
  <r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x v="2"/>
  </r>
  <r>
    <n v="85000"/>
    <n v="250"/>
    <x v="0"/>
    <x v="0"/>
    <s v="USD"/>
    <n v="1472317209"/>
    <n v="1469725209"/>
    <b v="0"/>
    <n v="1"/>
    <b v="0"/>
    <s v="journalism/audio"/>
    <n v="0.29411764705882354"/>
    <n v="250"/>
    <x v="4"/>
    <x v="8"/>
  </r>
  <r>
    <n v="30000"/>
    <n v="90"/>
    <x v="1"/>
    <x v="0"/>
    <s v="USD"/>
    <n v="1409412600"/>
    <n v="1404947422"/>
    <b v="0"/>
    <n v="3"/>
    <b v="0"/>
    <s v="music/jazz"/>
    <n v="0.3"/>
    <n v="30"/>
    <x v="3"/>
    <x v="6"/>
  </r>
  <r>
    <n v="5000"/>
    <n v="15"/>
    <x v="1"/>
    <x v="3"/>
    <s v="AUD"/>
    <n v="1419645748"/>
    <n v="1417053748"/>
    <b v="0"/>
    <n v="1"/>
    <b v="0"/>
    <s v="theater/plays"/>
    <n v="0.3"/>
    <n v="15"/>
    <x v="8"/>
    <x v="23"/>
  </r>
  <r>
    <n v="50000"/>
    <n v="151"/>
    <x v="1"/>
    <x v="0"/>
    <s v="USD"/>
    <n v="1451786137"/>
    <n v="1449194137"/>
    <b v="0"/>
    <n v="3"/>
    <b v="0"/>
    <s v="music/jazz"/>
    <n v="0.30199999999999999"/>
    <n v="50.333333333333336"/>
    <x v="3"/>
    <x v="6"/>
  </r>
  <r>
    <n v="35000"/>
    <n v="106"/>
    <x v="0"/>
    <x v="1"/>
    <s v="GBP"/>
    <n v="1432223125"/>
    <n v="1429631125"/>
    <b v="0"/>
    <n v="4"/>
    <b v="0"/>
    <s v="technology/wearables"/>
    <n v="0.30285714285714288"/>
    <n v="26.5"/>
    <x v="1"/>
    <x v="4"/>
  </r>
  <r>
    <n v="100000"/>
    <n v="305"/>
    <x v="1"/>
    <x v="0"/>
    <s v="USD"/>
    <n v="1409949002"/>
    <n v="1407357002"/>
    <b v="0"/>
    <n v="4"/>
    <b v="0"/>
    <s v="technology/wearables"/>
    <n v="0.30499999999999999"/>
    <n v="76.25"/>
    <x v="1"/>
    <x v="4"/>
  </r>
  <r>
    <n v="20000"/>
    <n v="62"/>
    <x v="1"/>
    <x v="1"/>
    <s v="GBP"/>
    <n v="1377995523"/>
    <n v="1375403523"/>
    <b v="0"/>
    <n v="5"/>
    <b v="0"/>
    <s v="music/jazz"/>
    <n v="0.31"/>
    <n v="12.4"/>
    <x v="3"/>
    <x v="6"/>
  </r>
  <r>
    <n v="500000"/>
    <n v="1550"/>
    <x v="1"/>
    <x v="8"/>
    <s v="SEK"/>
    <n v="1467473723"/>
    <n v="1465832123"/>
    <b v="0"/>
    <n v="2"/>
    <b v="0"/>
    <s v="theater/spaces"/>
    <n v="0.31"/>
    <n v="775"/>
    <x v="8"/>
    <x v="24"/>
  </r>
  <r>
    <n v="22000"/>
    <n v="70"/>
    <x v="1"/>
    <x v="3"/>
    <s v="AUD"/>
    <n v="1414807962"/>
    <n v="1412215962"/>
    <b v="0"/>
    <n v="2"/>
    <b v="0"/>
    <s v="technology/web"/>
    <n v="0.31818181818181818"/>
    <n v="35"/>
    <x v="1"/>
    <x v="3"/>
  </r>
  <r>
    <n v="8000"/>
    <n v="26.01"/>
    <x v="1"/>
    <x v="0"/>
    <s v="USD"/>
    <n v="1403904808"/>
    <n v="1401312808"/>
    <b v="0"/>
    <n v="2"/>
    <b v="0"/>
    <s v="food/food trucks"/>
    <n v="0.325125"/>
    <n v="13.005000000000001"/>
    <x v="6"/>
    <x v="11"/>
  </r>
  <r>
    <n v="25000"/>
    <n v="82"/>
    <x v="0"/>
    <x v="0"/>
    <s v="USD"/>
    <n v="1418877141"/>
    <n v="1416285141"/>
    <b v="0"/>
    <n v="4"/>
    <b v="0"/>
    <s v="technology/web"/>
    <n v="0.32800000000000001"/>
    <n v="20.5"/>
    <x v="1"/>
    <x v="3"/>
  </r>
  <r>
    <n v="40000"/>
    <n v="132"/>
    <x v="1"/>
    <x v="0"/>
    <s v="USD"/>
    <n v="1425081694"/>
    <n v="1422489694"/>
    <b v="0"/>
    <n v="3"/>
    <b v="0"/>
    <s v="technology/makerspaces"/>
    <n v="0.33"/>
    <n v="44"/>
    <x v="1"/>
    <x v="26"/>
  </r>
  <r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0"/>
  </r>
  <r>
    <n v="15000"/>
    <n v="50"/>
    <x v="1"/>
    <x v="0"/>
    <s v="USD"/>
    <n v="1457445069"/>
    <n v="1452261069"/>
    <b v="0"/>
    <n v="1"/>
    <b v="0"/>
    <s v="film &amp; video/drama"/>
    <n v="0.33333333333333337"/>
    <n v="50"/>
    <x v="0"/>
    <x v="1"/>
  </r>
  <r>
    <n v="30000"/>
    <n v="100"/>
    <x v="1"/>
    <x v="3"/>
    <s v="AUD"/>
    <n v="1451637531"/>
    <n v="1449045531"/>
    <b v="0"/>
    <n v="1"/>
    <b v="0"/>
    <s v="publishing/translations"/>
    <n v="0.33333333333333337"/>
    <n v="100"/>
    <x v="2"/>
    <x v="13"/>
  </r>
  <r>
    <n v="15000"/>
    <n v="50"/>
    <x v="1"/>
    <x v="0"/>
    <s v="USD"/>
    <n v="1430270199"/>
    <n v="1428974199"/>
    <b v="0"/>
    <n v="1"/>
    <b v="0"/>
    <s v="photography/nature"/>
    <n v="0.33333333333333337"/>
    <n v="50"/>
    <x v="7"/>
    <x v="14"/>
  </r>
  <r>
    <n v="15000"/>
    <n v="50"/>
    <x v="1"/>
    <x v="0"/>
    <s v="USD"/>
    <n v="1449529062"/>
    <n v="1444341462"/>
    <b v="0"/>
    <n v="1"/>
    <b v="0"/>
    <s v="food/food trucks"/>
    <n v="0.33333333333333337"/>
    <n v="50"/>
    <x v="6"/>
    <x v="11"/>
  </r>
  <r>
    <n v="3000"/>
    <n v="10"/>
    <x v="1"/>
    <x v="0"/>
    <s v="USD"/>
    <n v="1437149004"/>
    <n v="1434557004"/>
    <b v="0"/>
    <n v="1"/>
    <b v="0"/>
    <s v="publishing/children's books"/>
    <n v="0.33333333333333337"/>
    <n v="10"/>
    <x v="2"/>
    <x v="22"/>
  </r>
  <r>
    <n v="1500"/>
    <n v="5"/>
    <x v="1"/>
    <x v="1"/>
    <s v="GBP"/>
    <n v="1464824309"/>
    <n v="1462232309"/>
    <b v="0"/>
    <n v="1"/>
    <b v="0"/>
    <s v="theater/plays"/>
    <n v="0.33333333333333337"/>
    <n v="5"/>
    <x v="8"/>
    <x v="23"/>
  </r>
  <r>
    <n v="3000"/>
    <n v="10"/>
    <x v="1"/>
    <x v="10"/>
    <s v="EUR"/>
    <n v="1476008906"/>
    <n v="1473416906"/>
    <b v="0"/>
    <n v="1"/>
    <b v="0"/>
    <s v="theater/plays"/>
    <n v="0.33333333333333337"/>
    <n v="10"/>
    <x v="8"/>
    <x v="23"/>
  </r>
  <r>
    <n v="14920"/>
    <n v="50"/>
    <x v="1"/>
    <x v="0"/>
    <s v="USD"/>
    <n v="1470011780"/>
    <n v="1464827780"/>
    <b v="0"/>
    <n v="1"/>
    <b v="0"/>
    <s v="theater/spaces"/>
    <n v="0.33512064343163539"/>
    <n v="50"/>
    <x v="8"/>
    <x v="24"/>
  </r>
  <r>
    <n v="50000"/>
    <n v="170"/>
    <x v="1"/>
    <x v="1"/>
    <s v="GBP"/>
    <n v="1384179548"/>
    <n v="1381583948"/>
    <b v="0"/>
    <n v="4"/>
    <b v="0"/>
    <s v="music/jazz"/>
    <n v="0.33999999999999997"/>
    <n v="42.5"/>
    <x v="3"/>
    <x v="6"/>
  </r>
  <r>
    <n v="200000"/>
    <n v="700"/>
    <x v="1"/>
    <x v="2"/>
    <s v="DKK"/>
    <n v="1437250456"/>
    <n v="1434658456"/>
    <b v="0"/>
    <n v="7"/>
    <b v="0"/>
    <s v="technology/wearables"/>
    <n v="0.35000000000000003"/>
    <n v="100"/>
    <x v="1"/>
    <x v="4"/>
  </r>
  <r>
    <n v="7000"/>
    <n v="25"/>
    <x v="1"/>
    <x v="0"/>
    <s v="USD"/>
    <n v="1346585448"/>
    <n v="1343993448"/>
    <b v="0"/>
    <n v="1"/>
    <b v="0"/>
    <s v="music/jazz"/>
    <n v="0.35714285714285715"/>
    <n v="25"/>
    <x v="3"/>
    <x v="6"/>
  </r>
  <r>
    <n v="35000"/>
    <n v="125"/>
    <x v="1"/>
    <x v="0"/>
    <s v="USD"/>
    <n v="1485035131"/>
    <n v="1483307131"/>
    <b v="0"/>
    <n v="4"/>
    <b v="0"/>
    <s v="games/mobile games"/>
    <n v="0.35714285714285715"/>
    <n v="31.25"/>
    <x v="5"/>
    <x v="10"/>
  </r>
  <r>
    <n v="5000"/>
    <n v="18"/>
    <x v="2"/>
    <x v="7"/>
    <s v="CAD"/>
    <n v="1493320519"/>
    <n v="1488140119"/>
    <b v="0"/>
    <n v="1"/>
    <b v="0"/>
    <s v="music/faith"/>
    <n v="0.36"/>
    <n v="18"/>
    <x v="3"/>
    <x v="17"/>
  </r>
  <r>
    <n v="15000"/>
    <n v="55"/>
    <x v="1"/>
    <x v="0"/>
    <s v="USD"/>
    <n v="1445874513"/>
    <n v="1442850513"/>
    <b v="0"/>
    <n v="2"/>
    <b v="0"/>
    <s v="technology/web"/>
    <n v="0.36666666666666664"/>
    <n v="27.5"/>
    <x v="1"/>
    <x v="3"/>
  </r>
  <r>
    <n v="15000"/>
    <n v="55"/>
    <x v="0"/>
    <x v="0"/>
    <s v="USD"/>
    <n v="1443726142"/>
    <n v="1441134142"/>
    <b v="0"/>
    <n v="3"/>
    <b v="0"/>
    <s v="technology/web"/>
    <n v="0.36666666666666664"/>
    <n v="18.333333333333332"/>
    <x v="1"/>
    <x v="3"/>
  </r>
  <r>
    <n v="30000"/>
    <n v="110"/>
    <x v="1"/>
    <x v="2"/>
    <s v="DKK"/>
    <n v="1424081477"/>
    <n v="1420798277"/>
    <b v="0"/>
    <n v="3"/>
    <b v="0"/>
    <s v="theater/musical"/>
    <n v="0.36666666666666664"/>
    <n v="36.666666666666664"/>
    <x v="8"/>
    <x v="25"/>
  </r>
  <r>
    <n v="20000"/>
    <n v="75"/>
    <x v="0"/>
    <x v="0"/>
    <s v="USD"/>
    <n v="1418938395"/>
    <n v="1415050395"/>
    <b v="0"/>
    <n v="1"/>
    <b v="0"/>
    <s v="technology/wearables"/>
    <n v="0.375"/>
    <n v="75"/>
    <x v="1"/>
    <x v="4"/>
  </r>
  <r>
    <n v="70000"/>
    <n v="270"/>
    <x v="0"/>
    <x v="0"/>
    <s v="USD"/>
    <n v="1456006938"/>
    <n v="1450822938"/>
    <b v="0"/>
    <n v="5"/>
    <b v="0"/>
    <s v="technology/web"/>
    <n v="0.38571428571428573"/>
    <n v="54"/>
    <x v="1"/>
    <x v="3"/>
  </r>
  <r>
    <n v="80000"/>
    <n v="310"/>
    <x v="1"/>
    <x v="12"/>
    <s v="MXN"/>
    <n v="1483773169"/>
    <n v="1481181169"/>
    <b v="0"/>
    <n v="3"/>
    <b v="0"/>
    <s v="games/video games"/>
    <n v="0.38750000000000001"/>
    <n v="103.33333333333333"/>
    <x v="5"/>
    <x v="9"/>
  </r>
  <r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1"/>
    <x v="3"/>
  </r>
  <r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1"/>
    <x v="4"/>
  </r>
  <r>
    <n v="15000"/>
    <n v="60"/>
    <x v="1"/>
    <x v="0"/>
    <s v="USD"/>
    <n v="1433443151"/>
    <n v="1430851151"/>
    <b v="0"/>
    <n v="2"/>
    <b v="0"/>
    <s v="film &amp; video/drama"/>
    <n v="0.4"/>
    <n v="30"/>
    <x v="0"/>
    <x v="1"/>
  </r>
  <r>
    <n v="39000"/>
    <n v="156"/>
    <x v="1"/>
    <x v="0"/>
    <s v="USD"/>
    <n v="1421404247"/>
    <n v="1418812247"/>
    <b v="0"/>
    <n v="4"/>
    <b v="0"/>
    <s v="technology/wearables"/>
    <n v="0.4"/>
    <n v="39"/>
    <x v="1"/>
    <x v="4"/>
  </r>
  <r>
    <n v="500"/>
    <n v="2"/>
    <x v="1"/>
    <x v="0"/>
    <s v="USD"/>
    <n v="1398876680"/>
    <n v="1396284680"/>
    <b v="0"/>
    <n v="1"/>
    <b v="0"/>
    <s v="publishing/fiction"/>
    <n v="0.4"/>
    <n v="2"/>
    <x v="2"/>
    <x v="5"/>
  </r>
  <r>
    <n v="25000"/>
    <n v="100"/>
    <x v="1"/>
    <x v="1"/>
    <s v="GBP"/>
    <n v="1433021171"/>
    <n v="1430429171"/>
    <b v="0"/>
    <n v="2"/>
    <b v="0"/>
    <s v="food/food trucks"/>
    <n v="0.4"/>
    <n v="50"/>
    <x v="6"/>
    <x v="11"/>
  </r>
  <r>
    <n v="5000"/>
    <n v="20"/>
    <x v="1"/>
    <x v="0"/>
    <s v="USD"/>
    <n v="1412283542"/>
    <n v="1409691542"/>
    <b v="0"/>
    <n v="1"/>
    <b v="0"/>
    <s v="music/faith"/>
    <n v="0.4"/>
    <n v="20"/>
    <x v="3"/>
    <x v="17"/>
  </r>
  <r>
    <n v="2500"/>
    <n v="10"/>
    <x v="1"/>
    <x v="0"/>
    <s v="USD"/>
    <n v="1402600085"/>
    <n v="1400008085"/>
    <b v="0"/>
    <n v="2"/>
    <b v="0"/>
    <s v="games/mobile games"/>
    <n v="0.4"/>
    <n v="5"/>
    <x v="5"/>
    <x v="10"/>
  </r>
  <r>
    <n v="10000"/>
    <n v="40"/>
    <x v="1"/>
    <x v="0"/>
    <s v="USD"/>
    <n v="1412222340"/>
    <n v="1407781013"/>
    <b v="0"/>
    <n v="3"/>
    <b v="0"/>
    <s v="theater/spaces"/>
    <n v="0.4"/>
    <n v="13.333333333333334"/>
    <x v="8"/>
    <x v="24"/>
  </r>
  <r>
    <n v="1000"/>
    <n v="4"/>
    <x v="1"/>
    <x v="1"/>
    <s v="GBP"/>
    <n v="1408646111"/>
    <n v="1403462111"/>
    <b v="0"/>
    <n v="2"/>
    <b v="0"/>
    <s v="theater/plays"/>
    <n v="0.4"/>
    <n v="2"/>
    <x v="8"/>
    <x v="23"/>
  </r>
  <r>
    <n v="15000"/>
    <n v="61"/>
    <x v="1"/>
    <x v="0"/>
    <s v="USD"/>
    <n v="1417741159"/>
    <n v="1415149159"/>
    <b v="0"/>
    <n v="2"/>
    <b v="0"/>
    <s v="technology/wearables"/>
    <n v="0.40666666666666662"/>
    <n v="30.5"/>
    <x v="1"/>
    <x v="4"/>
  </r>
  <r>
    <n v="45000"/>
    <n v="185"/>
    <x v="1"/>
    <x v="0"/>
    <s v="USD"/>
    <n v="1417800435"/>
    <n v="1415208435"/>
    <b v="0"/>
    <n v="4"/>
    <b v="0"/>
    <s v="theater/plays"/>
    <n v="0.41111111111111115"/>
    <n v="46.25"/>
    <x v="8"/>
    <x v="23"/>
  </r>
  <r>
    <n v="45000"/>
    <n v="186"/>
    <x v="1"/>
    <x v="0"/>
    <s v="USD"/>
    <n v="1450327126"/>
    <n v="1447735126"/>
    <b v="0"/>
    <n v="8"/>
    <b v="0"/>
    <s v="games/mobile games"/>
    <n v="0.41333333333333333"/>
    <n v="23.25"/>
    <x v="5"/>
    <x v="10"/>
  </r>
  <r>
    <n v="12000"/>
    <n v="50"/>
    <x v="1"/>
    <x v="0"/>
    <s v="USD"/>
    <n v="1466091446"/>
    <n v="1465227446"/>
    <b v="0"/>
    <n v="1"/>
    <b v="0"/>
    <s v="film &amp; video/drama"/>
    <n v="0.41666666666666669"/>
    <n v="50"/>
    <x v="0"/>
    <x v="1"/>
  </r>
  <r>
    <n v="6000"/>
    <n v="25"/>
    <x v="1"/>
    <x v="0"/>
    <s v="USD"/>
    <n v="1440094742"/>
    <n v="1437502742"/>
    <b v="0"/>
    <n v="1"/>
    <b v="0"/>
    <s v="photography/people"/>
    <n v="0.41666666666666669"/>
    <n v="25"/>
    <x v="7"/>
    <x v="19"/>
  </r>
  <r>
    <n v="5000"/>
    <n v="21"/>
    <x v="1"/>
    <x v="0"/>
    <s v="USD"/>
    <n v="1459365802"/>
    <n v="1456777402"/>
    <b v="0"/>
    <n v="2"/>
    <b v="0"/>
    <s v="music/jazz"/>
    <n v="0.42"/>
    <n v="10.5"/>
    <x v="3"/>
    <x v="6"/>
  </r>
  <r>
    <n v="25000"/>
    <n v="105"/>
    <x v="1"/>
    <x v="0"/>
    <s v="USD"/>
    <n v="1417195201"/>
    <n v="1414599601"/>
    <b v="1"/>
    <n v="17"/>
    <b v="0"/>
    <s v="publishing/translations"/>
    <n v="0.42"/>
    <n v="6.1764705882352944"/>
    <x v="2"/>
    <x v="13"/>
  </r>
  <r>
    <n v="5000"/>
    <n v="21"/>
    <x v="1"/>
    <x v="1"/>
    <s v="GBP"/>
    <n v="1399584210"/>
    <n v="1397683410"/>
    <b v="0"/>
    <n v="2"/>
    <b v="0"/>
    <s v="theater/plays"/>
    <n v="0.42"/>
    <n v="10.5"/>
    <x v="8"/>
    <x v="23"/>
  </r>
  <r>
    <n v="5000"/>
    <n v="21"/>
    <x v="1"/>
    <x v="1"/>
    <s v="GBP"/>
    <n v="1473160954"/>
    <n v="1467976954"/>
    <b v="0"/>
    <n v="2"/>
    <b v="0"/>
    <s v="theater/plays"/>
    <n v="0.42"/>
    <n v="10.5"/>
    <x v="8"/>
    <x v="23"/>
  </r>
  <r>
    <n v="25000"/>
    <n v="106"/>
    <x v="1"/>
    <x v="0"/>
    <s v="USD"/>
    <n v="1437969540"/>
    <n v="1436297723"/>
    <b v="0"/>
    <n v="2"/>
    <b v="0"/>
    <s v="technology/web"/>
    <n v="0.42399999999999999"/>
    <n v="53"/>
    <x v="1"/>
    <x v="3"/>
  </r>
  <r>
    <n v="100000"/>
    <n v="426"/>
    <x v="1"/>
    <x v="0"/>
    <s v="USD"/>
    <n v="1430703638"/>
    <n v="1426815638"/>
    <b v="0"/>
    <n v="8"/>
    <b v="0"/>
    <s v="technology/web"/>
    <n v="0.42599999999999999"/>
    <n v="53.25"/>
    <x v="1"/>
    <x v="3"/>
  </r>
  <r>
    <n v="60000"/>
    <n v="259"/>
    <x v="1"/>
    <x v="6"/>
    <s v="EUR"/>
    <n v="1434213443"/>
    <n v="1431621443"/>
    <b v="0"/>
    <n v="4"/>
    <b v="0"/>
    <s v="technology/web"/>
    <n v="0.43166666666666664"/>
    <n v="64.75"/>
    <x v="1"/>
    <x v="3"/>
  </r>
  <r>
    <n v="12700"/>
    <n v="55"/>
    <x v="1"/>
    <x v="0"/>
    <s v="USD"/>
    <n v="1403636229"/>
    <n v="1401044229"/>
    <b v="0"/>
    <n v="3"/>
    <b v="0"/>
    <s v="theater/plays"/>
    <n v="0.43307086614173229"/>
    <n v="18.333333333333332"/>
    <x v="8"/>
    <x v="23"/>
  </r>
  <r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2"/>
  </r>
  <r>
    <n v="12000"/>
    <n v="52"/>
    <x v="1"/>
    <x v="0"/>
    <s v="USD"/>
    <n v="1431533931"/>
    <n v="1428941931"/>
    <b v="0"/>
    <n v="1"/>
    <b v="0"/>
    <s v="food/food trucks"/>
    <n v="0.43333333333333329"/>
    <n v="52"/>
    <x v="6"/>
    <x v="11"/>
  </r>
  <r>
    <n v="8000"/>
    <n v="35"/>
    <x v="1"/>
    <x v="0"/>
    <s v="USD"/>
    <n v="1413770820"/>
    <n v="1412005602"/>
    <b v="0"/>
    <n v="4"/>
    <b v="0"/>
    <s v="publishing/children's books"/>
    <n v="0.43750000000000006"/>
    <n v="8.75"/>
    <x v="2"/>
    <x v="22"/>
  </r>
  <r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2"/>
  </r>
  <r>
    <n v="2250"/>
    <n v="10"/>
    <x v="1"/>
    <x v="0"/>
    <s v="USD"/>
    <n v="1416662034"/>
    <n v="1414066434"/>
    <b v="0"/>
    <n v="1"/>
    <b v="0"/>
    <s v="photography/nature"/>
    <n v="0.44444444444444442"/>
    <n v="10"/>
    <x v="7"/>
    <x v="14"/>
  </r>
  <r>
    <n v="10000"/>
    <n v="45"/>
    <x v="1"/>
    <x v="0"/>
    <s v="USD"/>
    <n v="1479495790"/>
    <n v="1476900190"/>
    <b v="0"/>
    <n v="3"/>
    <b v="0"/>
    <s v="games/video games"/>
    <n v="0.44999999999999996"/>
    <n v="15"/>
    <x v="5"/>
    <x v="9"/>
  </r>
  <r>
    <n v="8000"/>
    <n v="36"/>
    <x v="1"/>
    <x v="7"/>
    <s v="CAD"/>
    <n v="1436373900"/>
    <n v="1433861210"/>
    <b v="0"/>
    <n v="2"/>
    <b v="0"/>
    <s v="games/mobile games"/>
    <n v="0.44999999999999996"/>
    <n v="18"/>
    <x v="5"/>
    <x v="10"/>
  </r>
  <r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6"/>
    <x v="11"/>
  </r>
  <r>
    <n v="100000"/>
    <n v="467"/>
    <x v="1"/>
    <x v="0"/>
    <s v="USD"/>
    <n v="1462655519"/>
    <n v="1457475119"/>
    <b v="0"/>
    <n v="4"/>
    <b v="0"/>
    <s v="technology/wearables"/>
    <n v="0.46699999999999997"/>
    <n v="116.75"/>
    <x v="1"/>
    <x v="4"/>
  </r>
  <r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5"/>
    <x v="10"/>
  </r>
  <r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6"/>
    <x v="11"/>
  </r>
  <r>
    <n v="22000"/>
    <n v="105"/>
    <x v="1"/>
    <x v="7"/>
    <s v="CAD"/>
    <n v="1488495478"/>
    <n v="1485903478"/>
    <b v="0"/>
    <n v="2"/>
    <b v="0"/>
    <s v="theater/spaces"/>
    <n v="0.47727272727272729"/>
    <n v="52.5"/>
    <x v="8"/>
    <x v="24"/>
  </r>
  <r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6"/>
    <x v="11"/>
  </r>
  <r>
    <n v="250000"/>
    <n v="1224"/>
    <x v="1"/>
    <x v="8"/>
    <s v="SEK"/>
    <n v="1444027186"/>
    <n v="1441435186"/>
    <b v="0"/>
    <n v="4"/>
    <b v="0"/>
    <s v="food/food trucks"/>
    <n v="0.48960000000000004"/>
    <n v="306"/>
    <x v="6"/>
    <x v="11"/>
  </r>
  <r>
    <n v="25000"/>
    <n v="123"/>
    <x v="1"/>
    <x v="0"/>
    <s v="USD"/>
    <n v="1415988991"/>
    <n v="1413393391"/>
    <b v="0"/>
    <n v="6"/>
    <b v="0"/>
    <s v="technology/web"/>
    <n v="0.49199999999999999"/>
    <n v="20.5"/>
    <x v="1"/>
    <x v="3"/>
  </r>
  <r>
    <n v="20000"/>
    <n v="100"/>
    <x v="1"/>
    <x v="0"/>
    <s v="USD"/>
    <n v="1355930645"/>
    <n v="1352906645"/>
    <b v="0"/>
    <n v="1"/>
    <b v="0"/>
    <s v="music/jazz"/>
    <n v="0.5"/>
    <n v="100"/>
    <x v="3"/>
    <x v="6"/>
  </r>
  <r>
    <n v="5000"/>
    <n v="25"/>
    <x v="1"/>
    <x v="1"/>
    <s v="GBP"/>
    <n v="1431547468"/>
    <n v="1428955468"/>
    <b v="0"/>
    <n v="1"/>
    <b v="0"/>
    <s v="games/video games"/>
    <n v="0.5"/>
    <n v="25"/>
    <x v="5"/>
    <x v="9"/>
  </r>
  <r>
    <n v="1000"/>
    <n v="5"/>
    <x v="1"/>
    <x v="1"/>
    <s v="GBP"/>
    <n v="1408058820"/>
    <n v="1405466820"/>
    <b v="0"/>
    <n v="1"/>
    <b v="0"/>
    <s v="games/video games"/>
    <n v="0.5"/>
    <n v="5"/>
    <x v="5"/>
    <x v="9"/>
  </r>
  <r>
    <n v="2000"/>
    <n v="10"/>
    <x v="1"/>
    <x v="0"/>
    <s v="USD"/>
    <n v="1468482694"/>
    <n v="1465890694"/>
    <b v="0"/>
    <n v="2"/>
    <b v="0"/>
    <s v="games/mobile games"/>
    <n v="0.5"/>
    <n v="5"/>
    <x v="5"/>
    <x v="10"/>
  </r>
  <r>
    <n v="3000"/>
    <n v="15"/>
    <x v="1"/>
    <x v="0"/>
    <s v="USD"/>
    <n v="1407847978"/>
    <n v="1405687978"/>
    <b v="0"/>
    <n v="2"/>
    <b v="0"/>
    <s v="publishing/translations"/>
    <n v="0.5"/>
    <n v="7.5"/>
    <x v="2"/>
    <x v="13"/>
  </r>
  <r>
    <n v="1000"/>
    <n v="5"/>
    <x v="1"/>
    <x v="1"/>
    <s v="GBP"/>
    <n v="1450521990"/>
    <n v="1447757190"/>
    <b v="0"/>
    <n v="1"/>
    <b v="0"/>
    <s v="photography/places"/>
    <n v="0.5"/>
    <n v="5"/>
    <x v="7"/>
    <x v="16"/>
  </r>
  <r>
    <n v="8000"/>
    <n v="40"/>
    <x v="1"/>
    <x v="0"/>
    <s v="USD"/>
    <n v="1421042403"/>
    <n v="1415858403"/>
    <b v="1"/>
    <n v="4"/>
    <b v="0"/>
    <s v="photography/photobooks"/>
    <n v="0.5"/>
    <n v="10"/>
    <x v="7"/>
    <x v="18"/>
  </r>
  <r>
    <n v="25000"/>
    <n v="125"/>
    <x v="1"/>
    <x v="0"/>
    <s v="USD"/>
    <n v="1488340800"/>
    <n v="1483768497"/>
    <b v="0"/>
    <n v="2"/>
    <b v="0"/>
    <s v="games/mobile games"/>
    <n v="0.5"/>
    <n v="62.5"/>
    <x v="5"/>
    <x v="10"/>
  </r>
  <r>
    <n v="10000"/>
    <n v="50"/>
    <x v="0"/>
    <x v="1"/>
    <s v="GBP"/>
    <n v="1472745594"/>
    <n v="1470153594"/>
    <b v="0"/>
    <n v="1"/>
    <b v="0"/>
    <s v="food/food trucks"/>
    <n v="0.5"/>
    <n v="50"/>
    <x v="6"/>
    <x v="11"/>
  </r>
  <r>
    <n v="1000"/>
    <n v="5"/>
    <x v="1"/>
    <x v="0"/>
    <s v="USD"/>
    <n v="1426526880"/>
    <n v="1421346480"/>
    <b v="0"/>
    <n v="5"/>
    <b v="0"/>
    <s v="food/food trucks"/>
    <n v="0.5"/>
    <n v="1"/>
    <x v="6"/>
    <x v="11"/>
  </r>
  <r>
    <n v="5000"/>
    <n v="25"/>
    <x v="1"/>
    <x v="0"/>
    <s v="USD"/>
    <n v="1420768800"/>
    <n v="1415644395"/>
    <b v="0"/>
    <n v="2"/>
    <b v="0"/>
    <s v="theater/plays"/>
    <n v="0.5"/>
    <n v="12.5"/>
    <x v="8"/>
    <x v="23"/>
  </r>
  <r>
    <n v="100000"/>
    <n v="503"/>
    <x v="0"/>
    <x v="4"/>
    <s v="EUR"/>
    <n v="1483138800"/>
    <n v="1480610046"/>
    <b v="0"/>
    <n v="3"/>
    <b v="0"/>
    <s v="technology/wearables"/>
    <n v="0.503"/>
    <n v="167.66666666666666"/>
    <x v="1"/>
    <x v="4"/>
  </r>
  <r>
    <n v="50000"/>
    <n v="255"/>
    <x v="1"/>
    <x v="0"/>
    <s v="USD"/>
    <n v="1354919022"/>
    <n v="1352327022"/>
    <b v="0"/>
    <n v="11"/>
    <b v="0"/>
    <s v="games/video games"/>
    <n v="0.51"/>
    <n v="23.181818181818183"/>
    <x v="5"/>
    <x v="9"/>
  </r>
  <r>
    <n v="10000"/>
    <n v="51"/>
    <x v="1"/>
    <x v="0"/>
    <s v="USD"/>
    <n v="1470519308"/>
    <n v="1465335308"/>
    <b v="0"/>
    <n v="3"/>
    <b v="0"/>
    <s v="games/mobile games"/>
    <n v="0.51"/>
    <n v="17"/>
    <x v="5"/>
    <x v="10"/>
  </r>
  <r>
    <n v="20000"/>
    <n v="102"/>
    <x v="1"/>
    <x v="0"/>
    <s v="USD"/>
    <n v="1478542375"/>
    <n v="1476378775"/>
    <b v="0"/>
    <n v="6"/>
    <b v="0"/>
    <s v="technology/gadgets"/>
    <n v="0.51"/>
    <n v="17"/>
    <x v="1"/>
    <x v="27"/>
  </r>
  <r>
    <n v="50000"/>
    <n v="260"/>
    <x v="1"/>
    <x v="0"/>
    <s v="USD"/>
    <n v="1435711246"/>
    <n v="1433292046"/>
    <b v="0"/>
    <n v="10"/>
    <b v="0"/>
    <s v="technology/wearables"/>
    <n v="0.52"/>
    <n v="26"/>
    <x v="1"/>
    <x v="4"/>
  </r>
  <r>
    <n v="120000"/>
    <n v="640"/>
    <x v="1"/>
    <x v="0"/>
    <s v="USD"/>
    <n v="1411150701"/>
    <n v="1405966701"/>
    <b v="0"/>
    <n v="7"/>
    <b v="0"/>
    <s v="film &amp; video/drama"/>
    <n v="0.53333333333333333"/>
    <n v="91.428571428571431"/>
    <x v="0"/>
    <x v="1"/>
  </r>
  <r>
    <n v="911"/>
    <n v="5"/>
    <x v="0"/>
    <x v="0"/>
    <s v="USD"/>
    <n v="1315747080"/>
    <n v="1314417502"/>
    <b v="0"/>
    <n v="1"/>
    <b v="0"/>
    <s v="music/world music"/>
    <n v="0.54884742041712409"/>
    <n v="5"/>
    <x v="3"/>
    <x v="12"/>
  </r>
  <r>
    <n v="10000"/>
    <n v="55"/>
    <x v="0"/>
    <x v="0"/>
    <s v="USD"/>
    <n v="1343161248"/>
    <n v="1337977248"/>
    <b v="0"/>
    <n v="2"/>
    <b v="0"/>
    <s v="publishing/art books"/>
    <n v="0.54999999999999993"/>
    <n v="27.5"/>
    <x v="2"/>
    <x v="15"/>
  </r>
  <r>
    <n v="2000"/>
    <n v="11"/>
    <x v="1"/>
    <x v="0"/>
    <s v="USD"/>
    <n v="1458703740"/>
    <n v="1454453021"/>
    <b v="0"/>
    <n v="2"/>
    <b v="0"/>
    <s v="theater/plays"/>
    <n v="0.54999999999999993"/>
    <n v="5.5"/>
    <x v="8"/>
    <x v="23"/>
  </r>
  <r>
    <n v="4500"/>
    <n v="25"/>
    <x v="1"/>
    <x v="0"/>
    <s v="USD"/>
    <n v="1446080834"/>
    <n v="1443488834"/>
    <b v="0"/>
    <n v="1"/>
    <b v="0"/>
    <s v="technology/web"/>
    <n v="0.55555555555555558"/>
    <n v="25"/>
    <x v="1"/>
    <x v="3"/>
  </r>
  <r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6"/>
    <x v="11"/>
  </r>
  <r>
    <n v="10000"/>
    <n v="56"/>
    <x v="1"/>
    <x v="0"/>
    <s v="USD"/>
    <n v="1424032207"/>
    <n v="1421440207"/>
    <b v="0"/>
    <n v="4"/>
    <b v="0"/>
    <s v="technology/web"/>
    <n v="0.55999999999999994"/>
    <n v="14"/>
    <x v="1"/>
    <x v="3"/>
  </r>
  <r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1"/>
    <x v="4"/>
  </r>
  <r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5"/>
    <x v="9"/>
  </r>
  <r>
    <n v="50000"/>
    <n v="284"/>
    <x v="1"/>
    <x v="14"/>
    <s v="CHF"/>
    <n v="1484156948"/>
    <n v="1481564948"/>
    <b v="0"/>
    <n v="10"/>
    <b v="0"/>
    <s v="games/video games"/>
    <n v="0.56800000000000006"/>
    <n v="28.4"/>
    <x v="5"/>
    <x v="9"/>
  </r>
  <r>
    <n v="18900"/>
    <n v="108"/>
    <x v="0"/>
    <x v="11"/>
    <s v="NZD"/>
    <n v="1430360739"/>
    <n v="1427768739"/>
    <b v="0"/>
    <n v="7"/>
    <b v="0"/>
    <s v="technology/web"/>
    <n v="0.5714285714285714"/>
    <n v="15.428571428571429"/>
    <x v="1"/>
    <x v="3"/>
  </r>
  <r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0"/>
  </r>
  <r>
    <n v="6000"/>
    <n v="35"/>
    <x v="1"/>
    <x v="0"/>
    <s v="USD"/>
    <n v="1414707762"/>
    <n v="1412115762"/>
    <b v="0"/>
    <n v="4"/>
    <b v="0"/>
    <s v="music/faith"/>
    <n v="0.58333333333333337"/>
    <n v="8.75"/>
    <x v="3"/>
    <x v="17"/>
  </r>
  <r>
    <n v="60000"/>
    <n v="358"/>
    <x v="0"/>
    <x v="0"/>
    <s v="USD"/>
    <n v="1482332343"/>
    <n v="1479740343"/>
    <b v="0"/>
    <n v="5"/>
    <b v="0"/>
    <s v="technology/space exploration"/>
    <n v="0.59666666666666668"/>
    <n v="71.599999999999994"/>
    <x v="1"/>
    <x v="21"/>
  </r>
  <r>
    <n v="5000"/>
    <n v="30"/>
    <x v="1"/>
    <x v="0"/>
    <s v="USD"/>
    <n v="1405305000"/>
    <n v="1402612730"/>
    <b v="0"/>
    <n v="1"/>
    <b v="0"/>
    <s v="music/jazz"/>
    <n v="0.6"/>
    <n v="30"/>
    <x v="3"/>
    <x v="6"/>
  </r>
  <r>
    <n v="5000"/>
    <n v="30"/>
    <x v="1"/>
    <x v="1"/>
    <s v="GBP"/>
    <n v="1443906000"/>
    <n v="1441955269"/>
    <b v="0"/>
    <n v="2"/>
    <b v="0"/>
    <s v="food/restaurants"/>
    <n v="0.6"/>
    <n v="15"/>
    <x v="6"/>
    <x v="20"/>
  </r>
  <r>
    <n v="8500"/>
    <n v="51"/>
    <x v="0"/>
    <x v="0"/>
    <s v="USD"/>
    <n v="1431745200"/>
    <n v="1429170603"/>
    <b v="0"/>
    <n v="2"/>
    <b v="0"/>
    <s v="food/food trucks"/>
    <n v="0.6"/>
    <n v="25.5"/>
    <x v="6"/>
    <x v="11"/>
  </r>
  <r>
    <n v="7500"/>
    <n v="45"/>
    <x v="1"/>
    <x v="0"/>
    <s v="USD"/>
    <n v="1406170740"/>
    <n v="1402506278"/>
    <b v="0"/>
    <n v="2"/>
    <b v="0"/>
    <s v="theater/plays"/>
    <n v="0.6"/>
    <n v="22.5"/>
    <x v="8"/>
    <x v="23"/>
  </r>
  <r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6"/>
    <x v="11"/>
  </r>
  <r>
    <n v="4600"/>
    <n v="28"/>
    <x v="0"/>
    <x v="0"/>
    <s v="USD"/>
    <n v="1429375922"/>
    <n v="1426783922"/>
    <b v="0"/>
    <n v="1"/>
    <b v="0"/>
    <s v="technology/wearables"/>
    <n v="0.60869565217391308"/>
    <n v="28"/>
    <x v="1"/>
    <x v="4"/>
  </r>
  <r>
    <n v="8000"/>
    <n v="50"/>
    <x v="1"/>
    <x v="0"/>
    <s v="USD"/>
    <n v="1434647305"/>
    <n v="1432055305"/>
    <b v="0"/>
    <n v="1"/>
    <b v="0"/>
    <s v="food/food trucks"/>
    <n v="0.625"/>
    <n v="50"/>
    <x v="6"/>
    <x v="11"/>
  </r>
  <r>
    <n v="20000"/>
    <n v="125"/>
    <x v="1"/>
    <x v="0"/>
    <s v="USD"/>
    <n v="1482294990"/>
    <n v="1477107390"/>
    <b v="0"/>
    <n v="2"/>
    <b v="0"/>
    <s v="theater/spaces"/>
    <n v="0.625"/>
    <n v="62.5"/>
    <x v="8"/>
    <x v="24"/>
  </r>
  <r>
    <n v="4000"/>
    <n v="25"/>
    <x v="1"/>
    <x v="0"/>
    <s v="USD"/>
    <n v="1460140500"/>
    <n v="1457628680"/>
    <b v="0"/>
    <n v="1"/>
    <b v="0"/>
    <s v="theater/plays"/>
    <n v="0.625"/>
    <n v="25"/>
    <x v="8"/>
    <x v="23"/>
  </r>
  <r>
    <n v="780"/>
    <n v="5"/>
    <x v="0"/>
    <x v="1"/>
    <s v="GBP"/>
    <n v="1448761744"/>
    <n v="1446166144"/>
    <b v="0"/>
    <n v="1"/>
    <b v="0"/>
    <s v="technology/web"/>
    <n v="0.64102564102564097"/>
    <n v="5"/>
    <x v="1"/>
    <x v="3"/>
  </r>
  <r>
    <n v="12100"/>
    <n v="80"/>
    <x v="0"/>
    <x v="1"/>
    <s v="GBP"/>
    <n v="1434738483"/>
    <n v="1432146483"/>
    <b v="0"/>
    <n v="4"/>
    <b v="0"/>
    <s v="publishing/art books"/>
    <n v="0.66115702479338845"/>
    <n v="20"/>
    <x v="2"/>
    <x v="15"/>
  </r>
  <r>
    <n v="3000"/>
    <n v="20"/>
    <x v="1"/>
    <x v="1"/>
    <s v="GBP"/>
    <n v="1406799981"/>
    <n v="1404207981"/>
    <b v="0"/>
    <n v="1"/>
    <b v="0"/>
    <s v="games/mobile games"/>
    <n v="0.66666666666666674"/>
    <n v="20"/>
    <x v="5"/>
    <x v="10"/>
  </r>
  <r>
    <n v="1500"/>
    <n v="10"/>
    <x v="1"/>
    <x v="0"/>
    <s v="USD"/>
    <n v="1470498332"/>
    <n v="1469202332"/>
    <b v="0"/>
    <n v="2"/>
    <b v="0"/>
    <s v="publishing/children's books"/>
    <n v="0.66666666666666674"/>
    <n v="5"/>
    <x v="2"/>
    <x v="22"/>
  </r>
  <r>
    <n v="1500"/>
    <n v="10"/>
    <x v="0"/>
    <x v="7"/>
    <s v="CAD"/>
    <n v="1411748335"/>
    <n v="1406564335"/>
    <b v="0"/>
    <n v="1"/>
    <b v="0"/>
    <s v="theater/spaces"/>
    <n v="0.66666666666666674"/>
    <n v="10"/>
    <x v="8"/>
    <x v="24"/>
  </r>
  <r>
    <n v="1500"/>
    <n v="10"/>
    <x v="1"/>
    <x v="1"/>
    <s v="GBP"/>
    <n v="1427133600"/>
    <n v="1423847093"/>
    <b v="0"/>
    <n v="1"/>
    <b v="0"/>
    <s v="theater/plays"/>
    <n v="0.66666666666666674"/>
    <n v="10"/>
    <x v="8"/>
    <x v="23"/>
  </r>
  <r>
    <n v="75000"/>
    <n v="500"/>
    <x v="1"/>
    <x v="0"/>
    <s v="USD"/>
    <n v="1450887480"/>
    <n v="1448469719"/>
    <b v="0"/>
    <n v="1"/>
    <b v="0"/>
    <s v="theater/musical"/>
    <n v="0.66666666666666674"/>
    <n v="500"/>
    <x v="8"/>
    <x v="25"/>
  </r>
  <r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x v="2"/>
  </r>
  <r>
    <n v="10000"/>
    <n v="67"/>
    <x v="0"/>
    <x v="0"/>
    <s v="USD"/>
    <n v="1383789603"/>
    <n v="1381194003"/>
    <b v="0"/>
    <n v="1"/>
    <b v="0"/>
    <s v="publishing/art books"/>
    <n v="0.67"/>
    <n v="67"/>
    <x v="2"/>
    <x v="15"/>
  </r>
  <r>
    <n v="4000"/>
    <n v="27"/>
    <x v="1"/>
    <x v="0"/>
    <s v="USD"/>
    <n v="1407883811"/>
    <n v="1405291811"/>
    <b v="0"/>
    <n v="4"/>
    <b v="0"/>
    <s v="theater/plays"/>
    <n v="0.67500000000000004"/>
    <n v="6.75"/>
    <x v="8"/>
    <x v="23"/>
  </r>
  <r>
    <n v="5000"/>
    <n v="34"/>
    <x v="1"/>
    <x v="6"/>
    <s v="EUR"/>
    <n v="1453122000"/>
    <n v="1449151888"/>
    <b v="0"/>
    <n v="1"/>
    <b v="0"/>
    <s v="music/faith"/>
    <n v="0.67999999999999994"/>
    <n v="34"/>
    <x v="3"/>
    <x v="17"/>
  </r>
  <r>
    <n v="150000"/>
    <n v="1026"/>
    <x v="0"/>
    <x v="0"/>
    <s v="USD"/>
    <n v="1469199740"/>
    <n v="1465311740"/>
    <b v="0"/>
    <n v="3"/>
    <b v="0"/>
    <s v="technology/web"/>
    <n v="0.68399999999999994"/>
    <n v="342"/>
    <x v="1"/>
    <x v="3"/>
  </r>
  <r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2"/>
  </r>
  <r>
    <n v="8000"/>
    <n v="55"/>
    <x v="0"/>
    <x v="3"/>
    <s v="AUD"/>
    <n v="1430604136"/>
    <n v="1428012136"/>
    <b v="0"/>
    <n v="2"/>
    <b v="0"/>
    <s v="technology/web"/>
    <n v="0.6875"/>
    <n v="27.5"/>
    <x v="1"/>
    <x v="3"/>
  </r>
  <r>
    <n v="8000"/>
    <n v="55"/>
    <x v="1"/>
    <x v="0"/>
    <s v="USD"/>
    <n v="1405027750"/>
    <n v="1402867750"/>
    <b v="0"/>
    <n v="2"/>
    <b v="0"/>
    <s v="food/food trucks"/>
    <n v="0.6875"/>
    <n v="27.5"/>
    <x v="6"/>
    <x v="11"/>
  </r>
  <r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5"/>
    <x v="9"/>
  </r>
  <r>
    <n v="5000"/>
    <n v="35"/>
    <x v="1"/>
    <x v="7"/>
    <s v="CAD"/>
    <n v="1485838800"/>
    <n v="1484756245"/>
    <b v="0"/>
    <n v="4"/>
    <b v="0"/>
    <s v="technology/web"/>
    <n v="0.70000000000000007"/>
    <n v="8.75"/>
    <x v="1"/>
    <x v="3"/>
  </r>
  <r>
    <n v="3000"/>
    <n v="21"/>
    <x v="1"/>
    <x v="0"/>
    <s v="USD"/>
    <n v="1375313577"/>
    <n v="1372721577"/>
    <b v="0"/>
    <n v="3"/>
    <b v="0"/>
    <s v="publishing/fiction"/>
    <n v="0.70000000000000007"/>
    <n v="7"/>
    <x v="2"/>
    <x v="5"/>
  </r>
  <r>
    <n v="10000"/>
    <n v="70"/>
    <x v="1"/>
    <x v="0"/>
    <s v="USD"/>
    <n v="1349050622"/>
    <n v="1347322622"/>
    <b v="0"/>
    <n v="2"/>
    <b v="0"/>
    <s v="games/video games"/>
    <n v="0.70000000000000007"/>
    <n v="35"/>
    <x v="5"/>
    <x v="9"/>
  </r>
  <r>
    <n v="3000"/>
    <n v="21"/>
    <x v="1"/>
    <x v="0"/>
    <s v="USD"/>
    <n v="1455246504"/>
    <n v="1452654504"/>
    <b v="0"/>
    <n v="2"/>
    <b v="0"/>
    <s v="food/food trucks"/>
    <n v="0.70000000000000007"/>
    <n v="10.5"/>
    <x v="6"/>
    <x v="11"/>
  </r>
  <r>
    <n v="9999"/>
    <n v="70"/>
    <x v="1"/>
    <x v="0"/>
    <s v="USD"/>
    <n v="1411073972"/>
    <n v="1408481972"/>
    <b v="0"/>
    <n v="4"/>
    <b v="0"/>
    <s v="food/food trucks"/>
    <n v="0.7000700070007001"/>
    <n v="17.5"/>
    <x v="6"/>
    <x v="11"/>
  </r>
  <r>
    <n v="7000"/>
    <n v="50"/>
    <x v="1"/>
    <x v="0"/>
    <s v="USD"/>
    <n v="1469162275"/>
    <n v="1467002275"/>
    <b v="0"/>
    <n v="2"/>
    <b v="0"/>
    <s v="publishing/fiction"/>
    <n v="0.7142857142857143"/>
    <n v="25"/>
    <x v="2"/>
    <x v="5"/>
  </r>
  <r>
    <n v="3500"/>
    <n v="25"/>
    <x v="1"/>
    <x v="0"/>
    <s v="USD"/>
    <n v="1427266860"/>
    <n v="1424678460"/>
    <b v="0"/>
    <n v="1"/>
    <b v="0"/>
    <s v="food/food trucks"/>
    <n v="0.7142857142857143"/>
    <n v="25"/>
    <x v="6"/>
    <x v="11"/>
  </r>
  <r>
    <n v="11180"/>
    <n v="80"/>
    <x v="1"/>
    <x v="1"/>
    <s v="GBP"/>
    <n v="1476873507"/>
    <n v="1474281507"/>
    <b v="0"/>
    <n v="4"/>
    <b v="0"/>
    <s v="technology/web"/>
    <n v="0.7155635062611807"/>
    <n v="20"/>
    <x v="1"/>
    <x v="3"/>
  </r>
  <r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6"/>
    <x v="11"/>
  </r>
  <r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0"/>
  </r>
  <r>
    <n v="50000"/>
    <n v="360"/>
    <x v="1"/>
    <x v="0"/>
    <s v="USD"/>
    <n v="1440101160"/>
    <n v="1436542030"/>
    <b v="0"/>
    <n v="3"/>
    <b v="0"/>
    <s v="film &amp; video/drama"/>
    <n v="0.72"/>
    <n v="120"/>
    <x v="0"/>
    <x v="1"/>
  </r>
  <r>
    <n v="15000"/>
    <n v="108"/>
    <x v="2"/>
    <x v="0"/>
    <s v="USD"/>
    <n v="1493571600"/>
    <n v="1489106948"/>
    <b v="0"/>
    <n v="1"/>
    <b v="0"/>
    <s v="food/small batch"/>
    <n v="0.72"/>
    <n v="108"/>
    <x v="6"/>
    <x v="28"/>
  </r>
  <r>
    <n v="5000"/>
    <n v="36"/>
    <x v="1"/>
    <x v="0"/>
    <s v="USD"/>
    <n v="1357176693"/>
    <n v="1354584693"/>
    <b v="0"/>
    <n v="4"/>
    <b v="0"/>
    <s v="publishing/children's books"/>
    <n v="0.72"/>
    <n v="9"/>
    <x v="2"/>
    <x v="22"/>
  </r>
  <r>
    <n v="3600"/>
    <n v="26"/>
    <x v="1"/>
    <x v="0"/>
    <s v="USD"/>
    <n v="1310837574"/>
    <n v="1308245574"/>
    <b v="0"/>
    <n v="2"/>
    <b v="0"/>
    <s v="games/video games"/>
    <n v="0.72222222222222221"/>
    <n v="13"/>
    <x v="5"/>
    <x v="9"/>
  </r>
  <r>
    <n v="3000"/>
    <n v="22"/>
    <x v="1"/>
    <x v="0"/>
    <s v="USD"/>
    <n v="1447018833"/>
    <n v="1444423233"/>
    <b v="0"/>
    <n v="1"/>
    <b v="0"/>
    <s v="music/faith"/>
    <n v="0.73333333333333328"/>
    <n v="22"/>
    <x v="3"/>
    <x v="17"/>
  </r>
  <r>
    <n v="12000"/>
    <n v="90"/>
    <x v="1"/>
    <x v="0"/>
    <s v="USD"/>
    <n v="1487397540"/>
    <n v="1484684247"/>
    <b v="0"/>
    <n v="4"/>
    <b v="0"/>
    <s v="technology/wearables"/>
    <n v="0.75"/>
    <n v="22.5"/>
    <x v="1"/>
    <x v="4"/>
  </r>
  <r>
    <n v="4000"/>
    <n v="30"/>
    <x v="1"/>
    <x v="0"/>
    <s v="USD"/>
    <n v="1308431646"/>
    <n v="1305839646"/>
    <b v="0"/>
    <n v="2"/>
    <b v="0"/>
    <s v="publishing/fiction"/>
    <n v="0.75"/>
    <n v="15"/>
    <x v="2"/>
    <x v="5"/>
  </r>
  <r>
    <n v="10000"/>
    <n v="75"/>
    <x v="0"/>
    <x v="6"/>
    <s v="EUR"/>
    <n v="1476189339"/>
    <n v="1471005339"/>
    <b v="0"/>
    <n v="3"/>
    <b v="0"/>
    <s v="food/food trucks"/>
    <n v="0.75"/>
    <n v="25"/>
    <x v="6"/>
    <x v="11"/>
  </r>
  <r>
    <n v="25000"/>
    <n v="188"/>
    <x v="1"/>
    <x v="0"/>
    <s v="USD"/>
    <n v="1408040408"/>
    <n v="1405448408"/>
    <b v="0"/>
    <n v="8"/>
    <b v="0"/>
    <s v="food/food trucks"/>
    <n v="0.752"/>
    <n v="23.5"/>
    <x v="6"/>
    <x v="11"/>
  </r>
  <r>
    <n v="10000"/>
    <n v="76"/>
    <x v="1"/>
    <x v="0"/>
    <s v="USD"/>
    <n v="1347057464"/>
    <n v="1344465464"/>
    <b v="0"/>
    <n v="5"/>
    <b v="0"/>
    <s v="film &amp; video/animation"/>
    <n v="0.76"/>
    <n v="15.2"/>
    <x v="0"/>
    <x v="2"/>
  </r>
  <r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7"/>
    <x v="19"/>
  </r>
  <r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2"/>
  </r>
  <r>
    <n v="3250"/>
    <n v="25"/>
    <x v="1"/>
    <x v="0"/>
    <s v="USD"/>
    <n v="1332114795"/>
    <n v="1326934395"/>
    <b v="0"/>
    <n v="1"/>
    <b v="0"/>
    <s v="publishing/children's books"/>
    <n v="0.76923076923076927"/>
    <n v="25"/>
    <x v="2"/>
    <x v="22"/>
  </r>
  <r>
    <n v="10000"/>
    <n v="77"/>
    <x v="1"/>
    <x v="6"/>
    <s v="EUR"/>
    <n v="1456043057"/>
    <n v="1453451057"/>
    <b v="0"/>
    <n v="2"/>
    <b v="0"/>
    <s v="publishing/translations"/>
    <n v="0.77"/>
    <n v="38.5"/>
    <x v="2"/>
    <x v="13"/>
  </r>
  <r>
    <n v="5000"/>
    <n v="39"/>
    <x v="1"/>
    <x v="0"/>
    <s v="USD"/>
    <n v="1441771218"/>
    <n v="1436587218"/>
    <b v="0"/>
    <n v="4"/>
    <b v="0"/>
    <s v="theater/plays"/>
    <n v="0.77999999999999992"/>
    <n v="9.75"/>
    <x v="8"/>
    <x v="23"/>
  </r>
  <r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2"/>
  </r>
  <r>
    <n v="25000"/>
    <n v="199"/>
    <x v="1"/>
    <x v="10"/>
    <s v="EUR"/>
    <n v="1465130532"/>
    <n v="1462538532"/>
    <b v="0"/>
    <n v="1"/>
    <b v="0"/>
    <s v="technology/wearables"/>
    <n v="0.79600000000000004"/>
    <n v="199"/>
    <x v="1"/>
    <x v="4"/>
  </r>
  <r>
    <n v="110000"/>
    <n v="879"/>
    <x v="1"/>
    <x v="7"/>
    <s v="CAD"/>
    <n v="1441119919"/>
    <n v="1437663919"/>
    <b v="0"/>
    <n v="29"/>
    <b v="0"/>
    <s v="technology/wearables"/>
    <n v="0.79909090909090907"/>
    <n v="30.310344827586206"/>
    <x v="1"/>
    <x v="4"/>
  </r>
  <r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x v="2"/>
  </r>
  <r>
    <n v="2500"/>
    <n v="20"/>
    <x v="1"/>
    <x v="7"/>
    <s v="CAD"/>
    <n v="1451679612"/>
    <n v="1449087612"/>
    <b v="0"/>
    <n v="1"/>
    <b v="0"/>
    <s v="technology/web"/>
    <n v="0.8"/>
    <n v="20"/>
    <x v="1"/>
    <x v="3"/>
  </r>
  <r>
    <n v="3750"/>
    <n v="30"/>
    <x v="1"/>
    <x v="0"/>
    <s v="USD"/>
    <n v="1326520886"/>
    <n v="1322632886"/>
    <b v="0"/>
    <n v="1"/>
    <b v="0"/>
    <s v="music/indie rock"/>
    <n v="0.8"/>
    <n v="30"/>
    <x v="3"/>
    <x v="7"/>
  </r>
  <r>
    <n v="5000"/>
    <n v="40"/>
    <x v="0"/>
    <x v="0"/>
    <s v="USD"/>
    <n v="1381090870"/>
    <n v="1377030070"/>
    <b v="0"/>
    <n v="1"/>
    <b v="0"/>
    <s v="music/world music"/>
    <n v="0.8"/>
    <n v="40"/>
    <x v="3"/>
    <x v="12"/>
  </r>
  <r>
    <n v="250"/>
    <n v="2"/>
    <x v="1"/>
    <x v="0"/>
    <s v="USD"/>
    <n v="1390921827"/>
    <n v="1389193827"/>
    <b v="0"/>
    <n v="2"/>
    <b v="0"/>
    <s v="games/video games"/>
    <n v="0.8"/>
    <n v="1"/>
    <x v="5"/>
    <x v="9"/>
  </r>
  <r>
    <n v="1000"/>
    <n v="8"/>
    <x v="0"/>
    <x v="0"/>
    <s v="USD"/>
    <n v="1415932643"/>
    <n v="1413337043"/>
    <b v="0"/>
    <n v="8"/>
    <b v="0"/>
    <s v="technology/web"/>
    <n v="0.8"/>
    <n v="1"/>
    <x v="1"/>
    <x v="3"/>
  </r>
  <r>
    <n v="5000"/>
    <n v="40"/>
    <x v="1"/>
    <x v="0"/>
    <s v="USD"/>
    <n v="1407899966"/>
    <n v="1405307966"/>
    <b v="0"/>
    <n v="3"/>
    <b v="0"/>
    <s v="food/food trucks"/>
    <n v="0.8"/>
    <n v="13.333333333333334"/>
    <x v="6"/>
    <x v="11"/>
  </r>
  <r>
    <n v="750"/>
    <n v="6"/>
    <x v="1"/>
    <x v="0"/>
    <s v="USD"/>
    <n v="1423345339"/>
    <n v="1418161339"/>
    <b v="0"/>
    <n v="2"/>
    <b v="0"/>
    <s v="theater/plays"/>
    <n v="0.8"/>
    <n v="3"/>
    <x v="8"/>
    <x v="23"/>
  </r>
  <r>
    <n v="1250"/>
    <n v="10"/>
    <x v="2"/>
    <x v="0"/>
    <s v="USD"/>
    <n v="1492542819"/>
    <n v="1489090419"/>
    <b v="0"/>
    <n v="1"/>
    <b v="0"/>
    <s v="theater/plays"/>
    <n v="0.8"/>
    <n v="10"/>
    <x v="8"/>
    <x v="23"/>
  </r>
  <r>
    <n v="50000"/>
    <n v="405"/>
    <x v="1"/>
    <x v="13"/>
    <s v="NOK"/>
    <n v="1468392599"/>
    <n v="1465800599"/>
    <b v="0"/>
    <n v="4"/>
    <b v="0"/>
    <s v="games/video games"/>
    <n v="0.80999999999999994"/>
    <n v="101.25"/>
    <x v="5"/>
    <x v="9"/>
  </r>
  <r>
    <n v="8000"/>
    <n v="65"/>
    <x v="1"/>
    <x v="0"/>
    <s v="USD"/>
    <n v="1299786527"/>
    <n v="1295898527"/>
    <b v="0"/>
    <n v="2"/>
    <b v="0"/>
    <s v="music/jazz"/>
    <n v="0.8125"/>
    <n v="32.5"/>
    <x v="3"/>
    <x v="6"/>
  </r>
  <r>
    <n v="50000"/>
    <n v="408"/>
    <x v="0"/>
    <x v="0"/>
    <s v="USD"/>
    <n v="1417501145"/>
    <n v="1414041545"/>
    <b v="0"/>
    <n v="9"/>
    <b v="0"/>
    <s v="technology/wearables"/>
    <n v="0.81600000000000006"/>
    <n v="45.333333333333336"/>
    <x v="1"/>
    <x v="4"/>
  </r>
  <r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2"/>
  </r>
  <r>
    <n v="50000"/>
    <n v="410"/>
    <x v="1"/>
    <x v="7"/>
    <s v="CAD"/>
    <n v="1406994583"/>
    <n v="1401810583"/>
    <b v="0"/>
    <n v="1"/>
    <b v="0"/>
    <s v="games/video games"/>
    <n v="0.82000000000000006"/>
    <n v="410"/>
    <x v="5"/>
    <x v="9"/>
  </r>
  <r>
    <n v="3500"/>
    <n v="29"/>
    <x v="1"/>
    <x v="0"/>
    <s v="USD"/>
    <n v="1460737680"/>
    <n v="1455725596"/>
    <b v="0"/>
    <n v="4"/>
    <b v="0"/>
    <s v="theater/plays"/>
    <n v="0.82857142857142851"/>
    <n v="7.25"/>
    <x v="8"/>
    <x v="23"/>
  </r>
  <r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6"/>
    <x v="11"/>
  </r>
  <r>
    <n v="3000"/>
    <n v="25"/>
    <x v="1"/>
    <x v="0"/>
    <s v="USD"/>
    <n v="1450554599"/>
    <n v="1447098599"/>
    <b v="0"/>
    <n v="1"/>
    <b v="0"/>
    <s v="theater/plays"/>
    <n v="0.83333333333333337"/>
    <n v="25"/>
    <x v="8"/>
    <x v="23"/>
  </r>
  <r>
    <n v="15000"/>
    <n v="125"/>
    <x v="1"/>
    <x v="0"/>
    <s v="USD"/>
    <n v="1414360358"/>
    <n v="1409176358"/>
    <b v="0"/>
    <n v="2"/>
    <b v="0"/>
    <s v="theater/plays"/>
    <n v="0.83333333333333337"/>
    <n v="62.5"/>
    <x v="8"/>
    <x v="23"/>
  </r>
  <r>
    <n v="15000"/>
    <n v="126"/>
    <x v="1"/>
    <x v="0"/>
    <s v="USD"/>
    <n v="1422158199"/>
    <n v="1419566199"/>
    <b v="0"/>
    <n v="5"/>
    <b v="0"/>
    <s v="technology/wearables"/>
    <n v="0.84"/>
    <n v="25.2"/>
    <x v="1"/>
    <x v="4"/>
  </r>
  <r>
    <n v="3333"/>
    <n v="28"/>
    <x v="0"/>
    <x v="0"/>
    <s v="USD"/>
    <n v="1377734091"/>
    <n v="1374882891"/>
    <b v="0"/>
    <n v="2"/>
    <b v="0"/>
    <s v="publishing/art books"/>
    <n v="0.84008400840084008"/>
    <n v="14"/>
    <x v="2"/>
    <x v="15"/>
  </r>
  <r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8"/>
    <x v="24"/>
  </r>
  <r>
    <n v="7000"/>
    <n v="59"/>
    <x v="0"/>
    <x v="0"/>
    <s v="USD"/>
    <n v="1486590035"/>
    <n v="1483998035"/>
    <b v="0"/>
    <n v="2"/>
    <b v="0"/>
    <s v="food/food trucks"/>
    <n v="0.84285714285714297"/>
    <n v="29.5"/>
    <x v="6"/>
    <x v="11"/>
  </r>
  <r>
    <n v="10000"/>
    <n v="85"/>
    <x v="1"/>
    <x v="0"/>
    <s v="USD"/>
    <n v="1337447105"/>
    <n v="1334855105"/>
    <b v="0"/>
    <n v="16"/>
    <b v="0"/>
    <s v="games/video games"/>
    <n v="0.85000000000000009"/>
    <n v="5.3125"/>
    <x v="5"/>
    <x v="9"/>
  </r>
  <r>
    <n v="4000"/>
    <n v="34"/>
    <x v="1"/>
    <x v="7"/>
    <s v="CAD"/>
    <n v="1439766050"/>
    <n v="1434582050"/>
    <b v="0"/>
    <n v="3"/>
    <b v="0"/>
    <s v="publishing/children's books"/>
    <n v="0.85000000000000009"/>
    <n v="11.333333333333334"/>
    <x v="2"/>
    <x v="22"/>
  </r>
  <r>
    <n v="3759"/>
    <n v="32"/>
    <x v="1"/>
    <x v="1"/>
    <s v="GBP"/>
    <n v="1431298860"/>
    <n v="1428341985"/>
    <b v="0"/>
    <n v="2"/>
    <b v="0"/>
    <s v="publishing/fiction"/>
    <n v="0.85129023676509719"/>
    <n v="16"/>
    <x v="2"/>
    <x v="5"/>
  </r>
  <r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1"/>
    <x v="4"/>
  </r>
  <r>
    <n v="3500"/>
    <n v="30"/>
    <x v="1"/>
    <x v="0"/>
    <s v="USD"/>
    <n v="1355197047"/>
    <n v="1350009447"/>
    <b v="0"/>
    <n v="2"/>
    <b v="0"/>
    <s v="music/jazz"/>
    <n v="0.85714285714285721"/>
    <n v="15"/>
    <x v="3"/>
    <x v="6"/>
  </r>
  <r>
    <n v="1750"/>
    <n v="15"/>
    <x v="0"/>
    <x v="5"/>
    <s v="EUR"/>
    <n v="1461535140"/>
    <n v="1459716480"/>
    <b v="0"/>
    <n v="1"/>
    <b v="0"/>
    <s v="publishing/translations"/>
    <n v="0.85714285714285721"/>
    <n v="15"/>
    <x v="2"/>
    <x v="13"/>
  </r>
  <r>
    <n v="29000"/>
    <n v="250"/>
    <x v="1"/>
    <x v="1"/>
    <s v="GBP"/>
    <n v="1433064540"/>
    <n v="1428854344"/>
    <b v="0"/>
    <n v="2"/>
    <b v="0"/>
    <s v="film &amp; video/drama"/>
    <n v="0.86206896551724133"/>
    <n v="125"/>
    <x v="0"/>
    <x v="1"/>
  </r>
  <r>
    <n v="32000"/>
    <n v="276"/>
    <x v="1"/>
    <x v="5"/>
    <s v="EUR"/>
    <n v="1459915491"/>
    <n v="1457327091"/>
    <b v="0"/>
    <n v="4"/>
    <b v="0"/>
    <s v="technology/makerspaces"/>
    <n v="0.86250000000000004"/>
    <n v="69"/>
    <x v="1"/>
    <x v="26"/>
  </r>
  <r>
    <n v="55000"/>
    <n v="481"/>
    <x v="1"/>
    <x v="7"/>
    <s v="CAD"/>
    <n v="1487565468"/>
    <n v="1482381468"/>
    <b v="0"/>
    <n v="4"/>
    <b v="0"/>
    <s v="technology/wearables"/>
    <n v="0.87454545454545463"/>
    <n v="120.25"/>
    <x v="1"/>
    <x v="4"/>
  </r>
  <r>
    <n v="4000"/>
    <n v="35"/>
    <x v="1"/>
    <x v="0"/>
    <s v="USD"/>
    <n v="1410958191"/>
    <n v="1408366191"/>
    <b v="0"/>
    <n v="3"/>
    <b v="0"/>
    <s v="music/faith"/>
    <n v="0.87500000000000011"/>
    <n v="11.666666666666666"/>
    <x v="3"/>
    <x v="17"/>
  </r>
  <r>
    <n v="12000"/>
    <n v="106"/>
    <x v="0"/>
    <x v="0"/>
    <s v="USD"/>
    <n v="1457543360"/>
    <n v="1454951360"/>
    <b v="0"/>
    <n v="6"/>
    <b v="0"/>
    <s v="technology/space exploration"/>
    <n v="0.88333333333333341"/>
    <n v="17.666666666666668"/>
    <x v="1"/>
    <x v="21"/>
  </r>
  <r>
    <n v="100000"/>
    <n v="885"/>
    <x v="0"/>
    <x v="3"/>
    <s v="AUD"/>
    <n v="1418183325"/>
    <n v="1415591325"/>
    <b v="0"/>
    <n v="11"/>
    <b v="0"/>
    <s v="technology/space exploration"/>
    <n v="0.88500000000000001"/>
    <n v="80.454545454545453"/>
    <x v="1"/>
    <x v="21"/>
  </r>
  <r>
    <n v="20000"/>
    <n v="177"/>
    <x v="1"/>
    <x v="0"/>
    <s v="USD"/>
    <n v="1468937681"/>
    <n v="1466345681"/>
    <b v="0"/>
    <n v="5"/>
    <b v="0"/>
    <s v="theater/plays"/>
    <n v="0.88500000000000001"/>
    <n v="35.4"/>
    <x v="8"/>
    <x v="23"/>
  </r>
  <r>
    <n v="5000"/>
    <n v="45"/>
    <x v="1"/>
    <x v="0"/>
    <s v="USD"/>
    <n v="1476482400"/>
    <n v="1473893721"/>
    <b v="0"/>
    <n v="2"/>
    <b v="0"/>
    <s v="theater/plays"/>
    <n v="0.89999999999999991"/>
    <n v="22.5"/>
    <x v="8"/>
    <x v="23"/>
  </r>
  <r>
    <n v="2750"/>
    <n v="25"/>
    <x v="0"/>
    <x v="0"/>
    <s v="USD"/>
    <n v="1334592000"/>
    <n v="1331982127"/>
    <b v="0"/>
    <n v="1"/>
    <b v="0"/>
    <s v="music/world music"/>
    <n v="0.90909090909090906"/>
    <n v="25"/>
    <x v="3"/>
    <x v="12"/>
  </r>
  <r>
    <n v="5500"/>
    <n v="50"/>
    <x v="1"/>
    <x v="0"/>
    <s v="USD"/>
    <n v="1416877200"/>
    <n v="1414505137"/>
    <b v="0"/>
    <n v="2"/>
    <b v="0"/>
    <s v="theater/plays"/>
    <n v="0.90909090909090906"/>
    <n v="25"/>
    <x v="8"/>
    <x v="23"/>
  </r>
  <r>
    <n v="150000"/>
    <n v="1366"/>
    <x v="1"/>
    <x v="6"/>
    <s v="EUR"/>
    <n v="1480721803"/>
    <n v="1478126203"/>
    <b v="0"/>
    <n v="20"/>
    <b v="0"/>
    <s v="technology/web"/>
    <n v="0.91066666666666674"/>
    <n v="68.3"/>
    <x v="1"/>
    <x v="3"/>
  </r>
  <r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0"/>
  </r>
  <r>
    <n v="10000"/>
    <n v="95"/>
    <x v="1"/>
    <x v="0"/>
    <s v="USD"/>
    <n v="1477236559"/>
    <n v="1474644559"/>
    <b v="0"/>
    <n v="9"/>
    <b v="0"/>
    <s v="technology/wearables"/>
    <n v="0.95"/>
    <n v="10.555555555555555"/>
    <x v="1"/>
    <x v="4"/>
  </r>
  <r>
    <n v="10000"/>
    <n v="96"/>
    <x v="2"/>
    <x v="9"/>
    <s v="EUR"/>
    <n v="1491581703"/>
    <n v="1488993303"/>
    <b v="0"/>
    <n v="4"/>
    <b v="0"/>
    <s v="theater/plays"/>
    <n v="0.96"/>
    <n v="24"/>
    <x v="8"/>
    <x v="23"/>
  </r>
  <r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8"/>
    <x v="23"/>
  </r>
  <r>
    <n v="150000"/>
    <n v="1461"/>
    <x v="0"/>
    <x v="0"/>
    <s v="USD"/>
    <n v="1434405980"/>
    <n v="1431813980"/>
    <b v="0"/>
    <n v="5"/>
    <b v="0"/>
    <s v="technology/web"/>
    <n v="0.97400000000000009"/>
    <n v="292.2"/>
    <x v="1"/>
    <x v="3"/>
  </r>
  <r>
    <n v="100000"/>
    <n v="977"/>
    <x v="1"/>
    <x v="4"/>
    <s v="EUR"/>
    <n v="1484999278"/>
    <n v="1482407278"/>
    <b v="0"/>
    <n v="5"/>
    <b v="0"/>
    <s v="technology/wearables"/>
    <n v="0.97699999999999987"/>
    <n v="195.4"/>
    <x v="1"/>
    <x v="4"/>
  </r>
  <r>
    <n v="9041"/>
    <n v="90"/>
    <x v="1"/>
    <x v="0"/>
    <s v="USD"/>
    <n v="1407089147"/>
    <n v="1403201147"/>
    <b v="0"/>
    <n v="5"/>
    <b v="0"/>
    <s v="food/food trucks"/>
    <n v="0.99546510341776351"/>
    <n v="18"/>
    <x v="6"/>
    <x v="11"/>
  </r>
  <r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5000"/>
    <n v="51"/>
    <x v="1"/>
    <x v="0"/>
    <s v="USD"/>
    <n v="1389844800"/>
    <n v="1385524889"/>
    <b v="0"/>
    <n v="2"/>
    <b v="0"/>
    <s v="film &amp; video/animation"/>
    <n v="1.02"/>
    <n v="25.5"/>
    <x v="0"/>
    <x v="2"/>
  </r>
  <r>
    <n v="5000"/>
    <n v="51"/>
    <x v="1"/>
    <x v="0"/>
    <s v="USD"/>
    <n v="1441003537"/>
    <n v="1435819537"/>
    <b v="0"/>
    <n v="2"/>
    <b v="0"/>
    <s v="music/faith"/>
    <n v="1.02"/>
    <n v="25.5"/>
    <x v="3"/>
    <x v="17"/>
  </r>
  <r>
    <n v="10000"/>
    <n v="102"/>
    <x v="1"/>
    <x v="1"/>
    <s v="GBP"/>
    <n v="1425160800"/>
    <n v="1421274859"/>
    <b v="0"/>
    <n v="8"/>
    <b v="0"/>
    <s v="theater/musical"/>
    <n v="1.02"/>
    <n v="12.75"/>
    <x v="8"/>
    <x v="25"/>
  </r>
  <r>
    <n v="25000"/>
    <n v="260"/>
    <x v="1"/>
    <x v="0"/>
    <s v="USD"/>
    <n v="1407869851"/>
    <n v="1404845851"/>
    <b v="0"/>
    <n v="9"/>
    <b v="0"/>
    <s v="technology/gadgets"/>
    <n v="1.04"/>
    <n v="28.888888888888889"/>
    <x v="1"/>
    <x v="27"/>
  </r>
  <r>
    <n v="25000"/>
    <n v="261"/>
    <x v="0"/>
    <x v="0"/>
    <s v="USD"/>
    <n v="1467934937"/>
    <n v="1465342937"/>
    <b v="0"/>
    <n v="3"/>
    <b v="0"/>
    <s v="technology/web"/>
    <n v="1.044"/>
    <n v="87"/>
    <x v="1"/>
    <x v="3"/>
  </r>
  <r>
    <n v="2000"/>
    <n v="21"/>
    <x v="1"/>
    <x v="0"/>
    <s v="USD"/>
    <n v="1357432638"/>
    <n v="1354840638"/>
    <b v="0"/>
    <n v="7"/>
    <b v="0"/>
    <s v="games/video games"/>
    <n v="1.05"/>
    <n v="3"/>
    <x v="5"/>
    <x v="9"/>
  </r>
  <r>
    <n v="2000"/>
    <n v="21"/>
    <x v="1"/>
    <x v="0"/>
    <s v="USD"/>
    <n v="1407553200"/>
    <n v="1405100992"/>
    <b v="0"/>
    <n v="3"/>
    <b v="0"/>
    <s v="theater/plays"/>
    <n v="1.05"/>
    <n v="7"/>
    <x v="8"/>
    <x v="23"/>
  </r>
  <r>
    <n v="10000"/>
    <n v="105"/>
    <x v="1"/>
    <x v="0"/>
    <s v="USD"/>
    <n v="1409846874"/>
    <n v="1407254874"/>
    <b v="0"/>
    <n v="2"/>
    <b v="0"/>
    <s v="theater/plays"/>
    <n v="1.05"/>
    <n v="52.5"/>
    <x v="8"/>
    <x v="23"/>
  </r>
  <r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6"/>
    <x v="20"/>
  </r>
  <r>
    <n v="3500"/>
    <n v="37"/>
    <x v="1"/>
    <x v="0"/>
    <s v="USD"/>
    <n v="1431144000"/>
    <n v="1426407426"/>
    <b v="0"/>
    <n v="2"/>
    <b v="0"/>
    <s v="theater/plays"/>
    <n v="1.0571428571428572"/>
    <n v="18.5"/>
    <x v="8"/>
    <x v="23"/>
  </r>
  <r>
    <n v="60000"/>
    <n v="636"/>
    <x v="1"/>
    <x v="0"/>
    <s v="USD"/>
    <n v="1414758620"/>
    <n v="1412166620"/>
    <b v="0"/>
    <n v="7"/>
    <b v="0"/>
    <s v="technology/wearables"/>
    <n v="1.06"/>
    <n v="90.857142857142861"/>
    <x v="1"/>
    <x v="4"/>
  </r>
  <r>
    <n v="10000"/>
    <n v="106"/>
    <x v="1"/>
    <x v="0"/>
    <s v="USD"/>
    <n v="1427507208"/>
    <n v="1424918808"/>
    <b v="0"/>
    <n v="3"/>
    <b v="0"/>
    <s v="technology/wearables"/>
    <n v="1.06"/>
    <n v="35.333333333333336"/>
    <x v="1"/>
    <x v="4"/>
  </r>
  <r>
    <n v="20000"/>
    <n v="212"/>
    <x v="1"/>
    <x v="0"/>
    <s v="USD"/>
    <n v="1435633602"/>
    <n v="1433041602"/>
    <b v="0"/>
    <n v="13"/>
    <b v="0"/>
    <s v="games/mobile games"/>
    <n v="1.06"/>
    <n v="16.307692307692307"/>
    <x v="5"/>
    <x v="10"/>
  </r>
  <r>
    <n v="5000"/>
    <n v="53"/>
    <x v="1"/>
    <x v="0"/>
    <s v="USD"/>
    <n v="1472835802"/>
    <n v="1470243802"/>
    <b v="0"/>
    <n v="4"/>
    <b v="0"/>
    <s v="publishing/children's books"/>
    <n v="1.06"/>
    <n v="13.25"/>
    <x v="2"/>
    <x v="22"/>
  </r>
  <r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x v="2"/>
  </r>
  <r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1"/>
    <x v="4"/>
  </r>
  <r>
    <n v="10000"/>
    <n v="110"/>
    <x v="1"/>
    <x v="0"/>
    <s v="USD"/>
    <n v="1428171037"/>
    <n v="1425582637"/>
    <b v="0"/>
    <n v="2"/>
    <b v="0"/>
    <s v="publishing/children's books"/>
    <n v="1.0999999999999999"/>
    <n v="55"/>
    <x v="2"/>
    <x v="22"/>
  </r>
  <r>
    <n v="4500"/>
    <n v="50"/>
    <x v="1"/>
    <x v="0"/>
    <s v="USD"/>
    <n v="1472847873"/>
    <n v="1468959873"/>
    <b v="0"/>
    <n v="1"/>
    <b v="0"/>
    <s v="theater/plays"/>
    <n v="1.1111111111111112"/>
    <n v="50"/>
    <x v="8"/>
    <x v="23"/>
  </r>
  <r>
    <n v="25000"/>
    <n v="279"/>
    <x v="1"/>
    <x v="0"/>
    <s v="USD"/>
    <n v="1412500322"/>
    <n v="1409908322"/>
    <b v="0"/>
    <n v="6"/>
    <b v="0"/>
    <s v="film &amp; video/drama"/>
    <n v="1.1159999999999999"/>
    <n v="46.5"/>
    <x v="0"/>
    <x v="1"/>
  </r>
  <r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2"/>
    <x v="13"/>
  </r>
  <r>
    <n v="4000"/>
    <n v="45"/>
    <x v="1"/>
    <x v="0"/>
    <s v="USD"/>
    <n v="1338404400"/>
    <n v="1335855631"/>
    <b v="0"/>
    <n v="4"/>
    <b v="0"/>
    <s v="publishing/children's books"/>
    <n v="1.125"/>
    <n v="11.25"/>
    <x v="2"/>
    <x v="22"/>
  </r>
  <r>
    <n v="180000"/>
    <n v="2028"/>
    <x v="0"/>
    <x v="0"/>
    <s v="USD"/>
    <n v="1477065860"/>
    <n v="1471881860"/>
    <b v="0"/>
    <n v="11"/>
    <b v="0"/>
    <s v="technology/wearables"/>
    <n v="1.1266666666666667"/>
    <n v="184.36363636363637"/>
    <x v="1"/>
    <x v="4"/>
  </r>
  <r>
    <n v="100000"/>
    <n v="1130"/>
    <x v="0"/>
    <x v="0"/>
    <s v="USD"/>
    <n v="1421348428"/>
    <n v="1417460428"/>
    <b v="0"/>
    <n v="11"/>
    <b v="0"/>
    <s v="technology/wearables"/>
    <n v="1.1299999999999999"/>
    <n v="102.72727272727273"/>
    <x v="1"/>
    <x v="4"/>
  </r>
  <r>
    <n v="3500"/>
    <n v="40"/>
    <x v="1"/>
    <x v="0"/>
    <s v="USD"/>
    <n v="1383509357"/>
    <n v="1380913757"/>
    <b v="0"/>
    <n v="2"/>
    <b v="0"/>
    <s v="music/jazz"/>
    <n v="1.1428571428571428"/>
    <n v="20"/>
    <x v="3"/>
    <x v="6"/>
  </r>
  <r>
    <n v="70000"/>
    <n v="800"/>
    <x v="1"/>
    <x v="0"/>
    <s v="USD"/>
    <n v="1407621425"/>
    <n v="1404165425"/>
    <b v="0"/>
    <n v="4"/>
    <b v="0"/>
    <s v="food/food trucks"/>
    <n v="1.1428571428571428"/>
    <n v="200"/>
    <x v="6"/>
    <x v="11"/>
  </r>
  <r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2"/>
  </r>
  <r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8"/>
    <x v="24"/>
  </r>
  <r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1"/>
    <x v="4"/>
  </r>
  <r>
    <n v="500"/>
    <n v="6"/>
    <x v="1"/>
    <x v="0"/>
    <s v="USD"/>
    <n v="1467647160"/>
    <n v="1465055160"/>
    <b v="0"/>
    <n v="2"/>
    <b v="0"/>
    <s v="technology/web"/>
    <n v="1.2"/>
    <n v="3"/>
    <x v="1"/>
    <x v="3"/>
  </r>
  <r>
    <n v="1000"/>
    <n v="12"/>
    <x v="1"/>
    <x v="4"/>
    <s v="EUR"/>
    <n v="1425495447"/>
    <n v="1422903447"/>
    <b v="0"/>
    <n v="3"/>
    <b v="0"/>
    <s v="technology/gadgets"/>
    <n v="1.2"/>
    <n v="4"/>
    <x v="1"/>
    <x v="27"/>
  </r>
  <r>
    <n v="5000"/>
    <n v="60"/>
    <x v="1"/>
    <x v="0"/>
    <s v="USD"/>
    <n v="1447799054"/>
    <n v="1445203454"/>
    <b v="0"/>
    <n v="3"/>
    <b v="0"/>
    <s v="theater/plays"/>
    <n v="1.2"/>
    <n v="20"/>
    <x v="8"/>
    <x v="23"/>
  </r>
  <r>
    <n v="65000"/>
    <n v="788"/>
    <x v="0"/>
    <x v="0"/>
    <s v="USD"/>
    <n v="1438793432"/>
    <n v="1436201432"/>
    <b v="0"/>
    <n v="7"/>
    <b v="0"/>
    <s v="technology/web"/>
    <n v="1.2123076923076923"/>
    <n v="112.57142857142857"/>
    <x v="1"/>
    <x v="3"/>
  </r>
  <r>
    <n v="4500"/>
    <n v="55"/>
    <x v="1"/>
    <x v="0"/>
    <s v="USD"/>
    <n v="1442315460"/>
    <n v="1439696174"/>
    <b v="0"/>
    <n v="2"/>
    <b v="0"/>
    <s v="publishing/translations"/>
    <n v="1.2222222222222223"/>
    <n v="27.5"/>
    <x v="2"/>
    <x v="13"/>
  </r>
  <r>
    <n v="25000"/>
    <n v="310"/>
    <x v="1"/>
    <x v="0"/>
    <s v="USD"/>
    <n v="1414445108"/>
    <n v="1411853108"/>
    <b v="0"/>
    <n v="9"/>
    <b v="0"/>
    <s v="food/food trucks"/>
    <n v="1.24"/>
    <n v="34.444444444444443"/>
    <x v="6"/>
    <x v="11"/>
  </r>
  <r>
    <n v="2000"/>
    <n v="25"/>
    <x v="1"/>
    <x v="1"/>
    <s v="GBP"/>
    <n v="1409509477"/>
    <n v="1407695077"/>
    <b v="0"/>
    <n v="2"/>
    <b v="0"/>
    <s v="theater/musical"/>
    <n v="1.25"/>
    <n v="12.5"/>
    <x v="8"/>
    <x v="25"/>
  </r>
  <r>
    <n v="10000"/>
    <n v="125"/>
    <x v="1"/>
    <x v="0"/>
    <s v="USD"/>
    <n v="1407868561"/>
    <n v="1406140561"/>
    <b v="0"/>
    <n v="2"/>
    <b v="0"/>
    <s v="theater/plays"/>
    <n v="1.25"/>
    <n v="62.5"/>
    <x v="8"/>
    <x v="23"/>
  </r>
  <r>
    <n v="800"/>
    <n v="10"/>
    <x v="1"/>
    <x v="0"/>
    <s v="USD"/>
    <n v="1441037097"/>
    <n v="1438445097"/>
    <b v="0"/>
    <n v="1"/>
    <b v="0"/>
    <s v="theater/plays"/>
    <n v="1.25"/>
    <n v="10"/>
    <x v="8"/>
    <x v="23"/>
  </r>
  <r>
    <n v="37000"/>
    <n v="463"/>
    <x v="0"/>
    <x v="0"/>
    <s v="USD"/>
    <n v="1421350140"/>
    <n v="1418761759"/>
    <b v="0"/>
    <n v="8"/>
    <b v="0"/>
    <s v="technology/web"/>
    <n v="1.2513513513513512"/>
    <n v="57.875"/>
    <x v="1"/>
    <x v="3"/>
  </r>
  <r>
    <n v="3500"/>
    <n v="45"/>
    <x v="1"/>
    <x v="0"/>
    <s v="USD"/>
    <n v="1352610040"/>
    <n v="1349150440"/>
    <b v="0"/>
    <n v="5"/>
    <b v="0"/>
    <s v="music/jazz"/>
    <n v="1.2857142857142856"/>
    <n v="9"/>
    <x v="3"/>
    <x v="6"/>
  </r>
  <r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1"/>
    <x v="4"/>
  </r>
  <r>
    <n v="5000"/>
    <n v="65"/>
    <x v="1"/>
    <x v="0"/>
    <s v="USD"/>
    <n v="1293082524"/>
    <n v="1290490524"/>
    <b v="0"/>
    <n v="2"/>
    <b v="0"/>
    <s v="music/jazz"/>
    <n v="1.3"/>
    <n v="32.5"/>
    <x v="3"/>
    <x v="6"/>
  </r>
  <r>
    <n v="5000"/>
    <n v="65"/>
    <x v="1"/>
    <x v="0"/>
    <s v="USD"/>
    <n v="1417145297"/>
    <n v="1414549697"/>
    <b v="0"/>
    <n v="8"/>
    <b v="0"/>
    <s v="technology/wearables"/>
    <n v="1.3"/>
    <n v="8.125"/>
    <x v="1"/>
    <x v="4"/>
  </r>
  <r>
    <n v="2000"/>
    <n v="26"/>
    <x v="1"/>
    <x v="0"/>
    <s v="USD"/>
    <n v="1424070823"/>
    <n v="1421478823"/>
    <b v="0"/>
    <n v="2"/>
    <b v="0"/>
    <s v="theater/plays"/>
    <n v="1.3"/>
    <n v="13"/>
    <x v="8"/>
    <x v="23"/>
  </r>
  <r>
    <n v="462000"/>
    <n v="6019"/>
    <x v="0"/>
    <x v="8"/>
    <s v="SEK"/>
    <n v="1482515937"/>
    <n v="1479923937"/>
    <b v="0"/>
    <n v="7"/>
    <b v="0"/>
    <s v="technology/wearables"/>
    <n v="1.3028138528138529"/>
    <n v="859.85714285714289"/>
    <x v="1"/>
    <x v="4"/>
  </r>
  <r>
    <n v="8000"/>
    <n v="106"/>
    <x v="1"/>
    <x v="0"/>
    <s v="USD"/>
    <n v="1408134034"/>
    <n v="1405542034"/>
    <b v="0"/>
    <n v="4"/>
    <b v="0"/>
    <s v="technology/wearables"/>
    <n v="1.325"/>
    <n v="26.5"/>
    <x v="1"/>
    <x v="4"/>
  </r>
  <r>
    <n v="48000"/>
    <n v="637"/>
    <x v="1"/>
    <x v="1"/>
    <s v="GBP"/>
    <n v="1412770578"/>
    <n v="1410178578"/>
    <b v="0"/>
    <n v="26"/>
    <b v="0"/>
    <s v="technology/gadgets"/>
    <n v="1.3270833333333334"/>
    <n v="24.5"/>
    <x v="1"/>
    <x v="27"/>
  </r>
  <r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x v="2"/>
  </r>
  <r>
    <n v="750"/>
    <n v="10"/>
    <x v="1"/>
    <x v="0"/>
    <s v="USD"/>
    <n v="1318806541"/>
    <n v="1316214541"/>
    <b v="0"/>
    <n v="1"/>
    <b v="0"/>
    <s v="games/video games"/>
    <n v="1.3333333333333335"/>
    <n v="10"/>
    <x v="5"/>
    <x v="9"/>
  </r>
  <r>
    <n v="3000"/>
    <n v="40"/>
    <x v="1"/>
    <x v="3"/>
    <s v="AUD"/>
    <n v="1417127040"/>
    <n v="1414531440"/>
    <b v="1"/>
    <n v="2"/>
    <b v="0"/>
    <s v="photography/photobooks"/>
    <n v="1.3333333333333335"/>
    <n v="20"/>
    <x v="7"/>
    <x v="18"/>
  </r>
  <r>
    <n v="3000"/>
    <n v="40"/>
    <x v="1"/>
    <x v="0"/>
    <s v="USD"/>
    <n v="1413832985"/>
    <n v="1408648985"/>
    <b v="0"/>
    <n v="2"/>
    <b v="0"/>
    <s v="theater/plays"/>
    <n v="1.3333333333333335"/>
    <n v="20"/>
    <x v="8"/>
    <x v="23"/>
  </r>
  <r>
    <n v="50000"/>
    <n v="670"/>
    <x v="0"/>
    <x v="0"/>
    <s v="USD"/>
    <n v="1461622616"/>
    <n v="1456442216"/>
    <b v="0"/>
    <n v="14"/>
    <b v="0"/>
    <s v="technology/web"/>
    <n v="1.34"/>
    <n v="47.857142857142854"/>
    <x v="1"/>
    <x v="3"/>
  </r>
  <r>
    <n v="20000"/>
    <n v="273"/>
    <x v="1"/>
    <x v="6"/>
    <s v="EUR"/>
    <n v="1456016576"/>
    <n v="1450832576"/>
    <b v="0"/>
    <n v="7"/>
    <b v="0"/>
    <s v="technology/wearables"/>
    <n v="1.365"/>
    <n v="39"/>
    <x v="1"/>
    <x v="4"/>
  </r>
  <r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2"/>
  </r>
  <r>
    <n v="250000"/>
    <n v="3417"/>
    <x v="0"/>
    <x v="0"/>
    <s v="USD"/>
    <n v="1471435554"/>
    <n v="1468843554"/>
    <b v="0"/>
    <n v="34"/>
    <b v="0"/>
    <s v="technology/wearables"/>
    <n v="1.3668"/>
    <n v="100.5"/>
    <x v="1"/>
    <x v="4"/>
  </r>
  <r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x v="2"/>
  </r>
  <r>
    <n v="50000"/>
    <n v="690"/>
    <x v="0"/>
    <x v="7"/>
    <s v="CAD"/>
    <n v="1464460329"/>
    <n v="1461954729"/>
    <b v="0"/>
    <n v="9"/>
    <b v="0"/>
    <s v="technology/web"/>
    <n v="1.38"/>
    <n v="76.666666666666671"/>
    <x v="1"/>
    <x v="3"/>
  </r>
  <r>
    <n v="5500"/>
    <n v="76"/>
    <x v="1"/>
    <x v="1"/>
    <s v="GBP"/>
    <n v="1414795542"/>
    <n v="1412203542"/>
    <b v="1"/>
    <n v="4"/>
    <b v="0"/>
    <s v="photography/photobooks"/>
    <n v="1.3818181818181818"/>
    <n v="19"/>
    <x v="7"/>
    <x v="18"/>
  </r>
  <r>
    <n v="10000"/>
    <n v="140"/>
    <x v="0"/>
    <x v="7"/>
    <s v="CAD"/>
    <n v="1419626139"/>
    <n v="1417034139"/>
    <b v="0"/>
    <n v="6"/>
    <b v="0"/>
    <s v="technology/web"/>
    <n v="1.4000000000000001"/>
    <n v="23.333333333333332"/>
    <x v="1"/>
    <x v="3"/>
  </r>
  <r>
    <n v="15000"/>
    <n v="212"/>
    <x v="0"/>
    <x v="0"/>
    <s v="USD"/>
    <n v="1474766189"/>
    <n v="1471310189"/>
    <b v="0"/>
    <n v="4"/>
    <b v="0"/>
    <s v="journalism/audio"/>
    <n v="1.4133333333333333"/>
    <n v="53"/>
    <x v="4"/>
    <x v="8"/>
  </r>
  <r>
    <n v="6000"/>
    <n v="85"/>
    <x v="0"/>
    <x v="1"/>
    <s v="GBP"/>
    <n v="1394815751"/>
    <n v="1389635351"/>
    <b v="0"/>
    <n v="2"/>
    <b v="0"/>
    <s v="publishing/art books"/>
    <n v="1.4166666666666665"/>
    <n v="42.5"/>
    <x v="2"/>
    <x v="15"/>
  </r>
  <r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5"/>
    <x v="9"/>
  </r>
  <r>
    <n v="9500"/>
    <n v="135"/>
    <x v="1"/>
    <x v="1"/>
    <s v="GBP"/>
    <n v="1403886084"/>
    <n v="1401294084"/>
    <b v="0"/>
    <n v="9"/>
    <b v="0"/>
    <s v="theater/plays"/>
    <n v="1.4210526315789473"/>
    <n v="15"/>
    <x v="8"/>
    <x v="23"/>
  </r>
  <r>
    <n v="3500"/>
    <n v="50"/>
    <x v="1"/>
    <x v="0"/>
    <s v="USD"/>
    <n v="1454054429"/>
    <n v="1451462429"/>
    <b v="0"/>
    <n v="2"/>
    <b v="0"/>
    <s v="music/jazz"/>
    <n v="1.4285714285714286"/>
    <n v="25"/>
    <x v="3"/>
    <x v="6"/>
  </r>
  <r>
    <n v="140000"/>
    <n v="2005"/>
    <x v="1"/>
    <x v="13"/>
    <s v="NOK"/>
    <n v="1486313040"/>
    <n v="1483131966"/>
    <b v="0"/>
    <n v="4"/>
    <b v="0"/>
    <s v="food/food trucks"/>
    <n v="1.4321428571428572"/>
    <n v="501.25"/>
    <x v="6"/>
    <x v="11"/>
  </r>
  <r>
    <n v="2500"/>
    <n v="36"/>
    <x v="0"/>
    <x v="7"/>
    <s v="CAD"/>
    <n v="1439533019"/>
    <n v="1436941019"/>
    <b v="0"/>
    <n v="3"/>
    <b v="0"/>
    <s v="technology/space exploration"/>
    <n v="1.44"/>
    <n v="12"/>
    <x v="1"/>
    <x v="21"/>
  </r>
  <r>
    <n v="90000"/>
    <n v="1305"/>
    <x v="1"/>
    <x v="0"/>
    <s v="USD"/>
    <n v="1469213732"/>
    <n v="1466621732"/>
    <b v="0"/>
    <n v="6"/>
    <b v="0"/>
    <s v="theater/plays"/>
    <n v="1.4500000000000002"/>
    <n v="217.5"/>
    <x v="8"/>
    <x v="23"/>
  </r>
  <r>
    <n v="2750"/>
    <n v="40"/>
    <x v="1"/>
    <x v="0"/>
    <s v="USD"/>
    <n v="1372622280"/>
    <n v="1369246738"/>
    <b v="0"/>
    <n v="2"/>
    <b v="0"/>
    <s v="music/jazz"/>
    <n v="1.4545454545454546"/>
    <n v="20"/>
    <x v="3"/>
    <x v="6"/>
  </r>
  <r>
    <n v="12000"/>
    <n v="175"/>
    <x v="1"/>
    <x v="0"/>
    <s v="USD"/>
    <n v="1419539223"/>
    <n v="1416947223"/>
    <b v="0"/>
    <n v="5"/>
    <b v="0"/>
    <s v="technology/web"/>
    <n v="1.4583333333333333"/>
    <n v="35"/>
    <x v="1"/>
    <x v="3"/>
  </r>
  <r>
    <n v="70000"/>
    <n v="1025"/>
    <x v="1"/>
    <x v="0"/>
    <s v="USD"/>
    <n v="1407691248"/>
    <n v="1405099248"/>
    <b v="0"/>
    <n v="5"/>
    <b v="0"/>
    <s v="theater/musical"/>
    <n v="1.4642857142857144"/>
    <n v="205"/>
    <x v="8"/>
    <x v="25"/>
  </r>
  <r>
    <n v="100000"/>
    <n v="1471"/>
    <x v="1"/>
    <x v="7"/>
    <s v="CAD"/>
    <n v="1423333581"/>
    <n v="1420741581"/>
    <b v="0"/>
    <n v="24"/>
    <b v="0"/>
    <s v="technology/wearables"/>
    <n v="1.4710000000000001"/>
    <n v="61.291666666666664"/>
    <x v="1"/>
    <x v="4"/>
  </r>
  <r>
    <n v="8000"/>
    <n v="118"/>
    <x v="1"/>
    <x v="0"/>
    <s v="USD"/>
    <n v="1420413960"/>
    <n v="1417651630"/>
    <b v="0"/>
    <n v="9"/>
    <b v="0"/>
    <s v="theater/plays"/>
    <n v="1.4749999999999999"/>
    <n v="13.111111111111111"/>
    <x v="8"/>
    <x v="23"/>
  </r>
  <r>
    <n v="13500"/>
    <n v="200"/>
    <x v="1"/>
    <x v="0"/>
    <s v="USD"/>
    <n v="1428097450"/>
    <n v="1425509050"/>
    <b v="0"/>
    <n v="2"/>
    <b v="0"/>
    <s v="theater/plays"/>
    <n v="1.4814814814814816"/>
    <n v="100"/>
    <x v="8"/>
    <x v="23"/>
  </r>
  <r>
    <n v="1000"/>
    <n v="15"/>
    <x v="0"/>
    <x v="0"/>
    <s v="USD"/>
    <n v="1472135676"/>
    <n v="1469543676"/>
    <b v="0"/>
    <n v="1"/>
    <b v="0"/>
    <s v="technology/web"/>
    <n v="1.5"/>
    <n v="15"/>
    <x v="1"/>
    <x v="3"/>
  </r>
  <r>
    <n v="3000"/>
    <n v="45"/>
    <x v="1"/>
    <x v="0"/>
    <s v="USD"/>
    <n v="1451852256"/>
    <n v="1449260256"/>
    <b v="0"/>
    <n v="4"/>
    <b v="0"/>
    <s v="theater/plays"/>
    <n v="1.5"/>
    <n v="11.25"/>
    <x v="8"/>
    <x v="23"/>
  </r>
  <r>
    <n v="10000"/>
    <n v="151"/>
    <x v="1"/>
    <x v="0"/>
    <s v="USD"/>
    <n v="1417795480"/>
    <n v="1412607880"/>
    <b v="0"/>
    <n v="3"/>
    <b v="0"/>
    <s v="food/food trucks"/>
    <n v="1.51"/>
    <n v="50.333333333333336"/>
    <x v="6"/>
    <x v="11"/>
  </r>
  <r>
    <n v="650"/>
    <n v="10"/>
    <x v="0"/>
    <x v="0"/>
    <s v="USD"/>
    <n v="1410516000"/>
    <n v="1406824948"/>
    <b v="0"/>
    <n v="1"/>
    <b v="0"/>
    <s v="journalism/audio"/>
    <n v="1.5384615384615385"/>
    <n v="10"/>
    <x v="4"/>
    <x v="8"/>
  </r>
  <r>
    <n v="500"/>
    <n v="8"/>
    <x v="1"/>
    <x v="0"/>
    <s v="USD"/>
    <n v="1409620222"/>
    <n v="1407892222"/>
    <b v="0"/>
    <n v="4"/>
    <b v="0"/>
    <s v="technology/gadgets"/>
    <n v="1.6"/>
    <n v="2"/>
    <x v="1"/>
    <x v="27"/>
  </r>
  <r>
    <n v="1000"/>
    <n v="16"/>
    <x v="1"/>
    <x v="0"/>
    <s v="USD"/>
    <n v="1303628340"/>
    <n v="1300328399"/>
    <b v="0"/>
    <n v="3"/>
    <b v="0"/>
    <s v="games/video games"/>
    <n v="1.6"/>
    <n v="5.333333333333333"/>
    <x v="5"/>
    <x v="9"/>
  </r>
  <r>
    <n v="2500"/>
    <n v="40"/>
    <x v="1"/>
    <x v="1"/>
    <s v="GBP"/>
    <n v="1437139080"/>
    <n v="1434552207"/>
    <b v="0"/>
    <n v="3"/>
    <b v="0"/>
    <s v="theater/plays"/>
    <n v="1.6"/>
    <n v="13.333333333333334"/>
    <x v="8"/>
    <x v="23"/>
  </r>
  <r>
    <n v="15000"/>
    <n v="243"/>
    <x v="1"/>
    <x v="0"/>
    <s v="USD"/>
    <n v="1466227190"/>
    <n v="1461043190"/>
    <b v="0"/>
    <n v="15"/>
    <b v="0"/>
    <s v="games/video games"/>
    <n v="1.6199999999999999"/>
    <n v="16.2"/>
    <x v="5"/>
    <x v="9"/>
  </r>
  <r>
    <n v="4000"/>
    <n v="65"/>
    <x v="1"/>
    <x v="0"/>
    <s v="USD"/>
    <n v="1406474820"/>
    <n v="1403902060"/>
    <b v="0"/>
    <n v="5"/>
    <b v="0"/>
    <s v="technology/wearables"/>
    <n v="1.625"/>
    <n v="13"/>
    <x v="1"/>
    <x v="4"/>
  </r>
  <r>
    <n v="60000"/>
    <n v="979"/>
    <x v="1"/>
    <x v="0"/>
    <s v="USD"/>
    <n v="1410543495"/>
    <n v="1407865095"/>
    <b v="0"/>
    <n v="16"/>
    <b v="0"/>
    <s v="food/food trucks"/>
    <n v="1.6316666666666666"/>
    <n v="61.1875"/>
    <x v="6"/>
    <x v="11"/>
  </r>
  <r>
    <n v="2750"/>
    <n v="45"/>
    <x v="2"/>
    <x v="1"/>
    <s v="GBP"/>
    <n v="1489922339"/>
    <n v="1487333939"/>
    <b v="0"/>
    <n v="3"/>
    <b v="0"/>
    <s v="theater/plays"/>
    <n v="1.6363636363636365"/>
    <n v="15"/>
    <x v="8"/>
    <x v="23"/>
  </r>
  <r>
    <n v="14500"/>
    <n v="241"/>
    <x v="1"/>
    <x v="1"/>
    <s v="GBP"/>
    <n v="1424607285"/>
    <n v="1422447285"/>
    <b v="1"/>
    <n v="5"/>
    <b v="0"/>
    <s v="publishing/translations"/>
    <n v="1.6620689655172414"/>
    <n v="48.2"/>
    <x v="2"/>
    <x v="13"/>
  </r>
  <r>
    <n v="3000"/>
    <n v="50"/>
    <x v="1"/>
    <x v="0"/>
    <s v="USD"/>
    <n v="1412536412"/>
    <n v="1409944412"/>
    <b v="0"/>
    <n v="1"/>
    <b v="0"/>
    <s v="music/faith"/>
    <n v="1.6666666666666667"/>
    <n v="50"/>
    <x v="3"/>
    <x v="17"/>
  </r>
  <r>
    <n v="600"/>
    <n v="10"/>
    <x v="1"/>
    <x v="1"/>
    <s v="GBP"/>
    <n v="1440801000"/>
    <n v="1437042490"/>
    <b v="0"/>
    <n v="2"/>
    <b v="0"/>
    <s v="theater/musical"/>
    <n v="1.6666666666666667"/>
    <n v="5"/>
    <x v="8"/>
    <x v="25"/>
  </r>
  <r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5"/>
    <x v="10"/>
  </r>
  <r>
    <n v="10000"/>
    <n v="170"/>
    <x v="1"/>
    <x v="0"/>
    <s v="USD"/>
    <n v="1323998795"/>
    <n v="1321406795"/>
    <b v="0"/>
    <n v="5"/>
    <b v="0"/>
    <s v="publishing/fiction"/>
    <n v="1.7000000000000002"/>
    <n v="34"/>
    <x v="2"/>
    <x v="5"/>
  </r>
  <r>
    <n v="60000"/>
    <n v="1020"/>
    <x v="1"/>
    <x v="10"/>
    <s v="EUR"/>
    <n v="1443040464"/>
    <n v="1440448464"/>
    <b v="0"/>
    <n v="2"/>
    <b v="0"/>
    <s v="photography/places"/>
    <n v="1.7000000000000002"/>
    <n v="510"/>
    <x v="7"/>
    <x v="16"/>
  </r>
  <r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5"/>
    <x v="9"/>
  </r>
  <r>
    <n v="50000"/>
    <n v="861"/>
    <x v="1"/>
    <x v="0"/>
    <s v="USD"/>
    <n v="1430081759"/>
    <n v="1424901359"/>
    <b v="0"/>
    <n v="17"/>
    <b v="0"/>
    <s v="technology/wearables"/>
    <n v="1.722"/>
    <n v="50.647058823529413"/>
    <x v="1"/>
    <x v="4"/>
  </r>
  <r>
    <n v="25000"/>
    <n v="433"/>
    <x v="1"/>
    <x v="0"/>
    <s v="USD"/>
    <n v="1483048900"/>
    <n v="1480456900"/>
    <b v="0"/>
    <n v="4"/>
    <b v="0"/>
    <s v="technology/gadgets"/>
    <n v="1.7319999999999998"/>
    <n v="108.25"/>
    <x v="1"/>
    <x v="27"/>
  </r>
  <r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5"/>
    <x v="9"/>
  </r>
  <r>
    <n v="1500"/>
    <n v="26"/>
    <x v="1"/>
    <x v="0"/>
    <s v="USD"/>
    <n v="1457901924"/>
    <n v="1452721524"/>
    <b v="0"/>
    <n v="2"/>
    <b v="0"/>
    <s v="food/food trucks"/>
    <n v="1.7333333333333332"/>
    <n v="13"/>
    <x v="6"/>
    <x v="11"/>
  </r>
  <r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7"/>
    <x v="18"/>
  </r>
  <r>
    <n v="12000"/>
    <n v="210"/>
    <x v="1"/>
    <x v="0"/>
    <s v="USD"/>
    <n v="1408526477"/>
    <n v="1407057677"/>
    <b v="0"/>
    <n v="4"/>
    <b v="0"/>
    <s v="food/restaurants"/>
    <n v="1.7500000000000002"/>
    <n v="52.5"/>
    <x v="6"/>
    <x v="20"/>
  </r>
  <r>
    <n v="2000"/>
    <n v="35"/>
    <x v="1"/>
    <x v="3"/>
    <s v="AUD"/>
    <n v="1444984904"/>
    <n v="1439800904"/>
    <b v="0"/>
    <n v="1"/>
    <b v="0"/>
    <s v="theater/plays"/>
    <n v="1.7500000000000002"/>
    <n v="35"/>
    <x v="8"/>
    <x v="23"/>
  </r>
  <r>
    <n v="2000"/>
    <n v="35"/>
    <x v="0"/>
    <x v="0"/>
    <s v="USD"/>
    <n v="1430517600"/>
    <n v="1426538129"/>
    <b v="0"/>
    <n v="2"/>
    <b v="0"/>
    <s v="theater/musical"/>
    <n v="1.7500000000000002"/>
    <n v="17.5"/>
    <x v="8"/>
    <x v="25"/>
  </r>
  <r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2"/>
  </r>
  <r>
    <n v="5000"/>
    <n v="90"/>
    <x v="1"/>
    <x v="1"/>
    <s v="GBP"/>
    <n v="1453075200"/>
    <n v="1450628773"/>
    <b v="0"/>
    <n v="3"/>
    <b v="0"/>
    <s v="theater/plays"/>
    <n v="1.7999999999999998"/>
    <n v="30"/>
    <x v="8"/>
    <x v="23"/>
  </r>
  <r>
    <n v="86350"/>
    <n v="1571"/>
    <x v="0"/>
    <x v="0"/>
    <s v="USD"/>
    <n v="1428704848"/>
    <n v="1426112848"/>
    <b v="0"/>
    <n v="7"/>
    <b v="0"/>
    <s v="technology/web"/>
    <n v="1.8193398957730169"/>
    <n v="224.42857142857142"/>
    <x v="1"/>
    <x v="3"/>
  </r>
  <r>
    <n v="6000"/>
    <n v="110"/>
    <x v="1"/>
    <x v="1"/>
    <s v="GBP"/>
    <n v="1427659200"/>
    <n v="1425678057"/>
    <b v="0"/>
    <n v="6"/>
    <b v="0"/>
    <s v="theater/plays"/>
    <n v="1.8333333333333333"/>
    <n v="18.333333333333332"/>
    <x v="8"/>
    <x v="23"/>
  </r>
  <r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6"/>
    <x v="11"/>
  </r>
  <r>
    <n v="1250"/>
    <n v="23"/>
    <x v="1"/>
    <x v="0"/>
    <s v="USD"/>
    <n v="1411779761"/>
    <n v="1409187761"/>
    <b v="0"/>
    <n v="4"/>
    <b v="0"/>
    <s v="theater/plays"/>
    <n v="1.8399999999999999"/>
    <n v="5.75"/>
    <x v="8"/>
    <x v="23"/>
  </r>
  <r>
    <n v="15000"/>
    <n v="280"/>
    <x v="0"/>
    <x v="0"/>
    <s v="USD"/>
    <n v="1427498172"/>
    <n v="1422317772"/>
    <b v="0"/>
    <n v="3"/>
    <b v="0"/>
    <s v="theater/spaces"/>
    <n v="1.8666666666666669"/>
    <n v="93.333333333333329"/>
    <x v="8"/>
    <x v="24"/>
  </r>
  <r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0"/>
  </r>
  <r>
    <n v="280000"/>
    <n v="5233"/>
    <x v="0"/>
    <x v="0"/>
    <s v="USD"/>
    <n v="1450380009"/>
    <n v="1447960809"/>
    <b v="0"/>
    <n v="17"/>
    <b v="0"/>
    <s v="technology/space exploration"/>
    <n v="1.8689285714285715"/>
    <n v="307.8235294117647"/>
    <x v="1"/>
    <x v="21"/>
  </r>
  <r>
    <n v="3000"/>
    <n v="57"/>
    <x v="1"/>
    <x v="0"/>
    <s v="USD"/>
    <n v="1409787378"/>
    <n v="1405899378"/>
    <b v="0"/>
    <n v="3"/>
    <b v="0"/>
    <s v="publishing/fiction"/>
    <n v="1.9"/>
    <n v="19"/>
    <x v="2"/>
    <x v="5"/>
  </r>
  <r>
    <n v="5000"/>
    <n v="95"/>
    <x v="1"/>
    <x v="0"/>
    <s v="USD"/>
    <n v="1403312703"/>
    <n v="1400720703"/>
    <b v="0"/>
    <n v="6"/>
    <b v="0"/>
    <s v="theater/plays"/>
    <n v="1.9"/>
    <n v="15.833333333333334"/>
    <x v="8"/>
    <x v="23"/>
  </r>
  <r>
    <n v="15000"/>
    <n v="286"/>
    <x v="1"/>
    <x v="0"/>
    <s v="USD"/>
    <n v="1473444048"/>
    <n v="1470852048"/>
    <b v="0"/>
    <n v="5"/>
    <b v="0"/>
    <s v="technology/wearables"/>
    <n v="1.9066666666666665"/>
    <n v="57.2"/>
    <x v="1"/>
    <x v="4"/>
  </r>
  <r>
    <n v="150000"/>
    <n v="2889"/>
    <x v="1"/>
    <x v="3"/>
    <s v="AUD"/>
    <n v="1439515497"/>
    <n v="1435627497"/>
    <b v="0"/>
    <n v="18"/>
    <b v="0"/>
    <s v="technology/wearables"/>
    <n v="1.9259999999999999"/>
    <n v="160.5"/>
    <x v="1"/>
    <x v="4"/>
  </r>
  <r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1"/>
    <x v="4"/>
  </r>
  <r>
    <n v="3000"/>
    <n v="59"/>
    <x v="1"/>
    <x v="0"/>
    <s v="USD"/>
    <n v="1488517200"/>
    <n v="1485909937"/>
    <b v="0"/>
    <n v="1"/>
    <b v="0"/>
    <s v="theater/plays"/>
    <n v="1.9666666666666666"/>
    <n v="59"/>
    <x v="8"/>
    <x v="23"/>
  </r>
  <r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7"/>
    <x v="18"/>
  </r>
  <r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2"/>
  </r>
  <r>
    <n v="25000"/>
    <n v="509"/>
    <x v="1"/>
    <x v="14"/>
    <s v="CHF"/>
    <n v="1469473200"/>
    <n v="1467061303"/>
    <b v="0"/>
    <n v="6"/>
    <b v="0"/>
    <s v="photography/photobooks"/>
    <n v="2.036"/>
    <n v="84.833333333333329"/>
    <x v="7"/>
    <x v="18"/>
  </r>
  <r>
    <n v="2200"/>
    <n v="45"/>
    <x v="1"/>
    <x v="0"/>
    <s v="USD"/>
    <n v="1358361197"/>
    <n v="1353177197"/>
    <b v="0"/>
    <n v="2"/>
    <b v="0"/>
    <s v="music/jazz"/>
    <n v="2.0454545454545454"/>
    <n v="22.5"/>
    <x v="3"/>
    <x v="6"/>
  </r>
  <r>
    <n v="2000"/>
    <n v="41"/>
    <x v="1"/>
    <x v="0"/>
    <s v="USD"/>
    <n v="1411596001"/>
    <n v="1409608801"/>
    <b v="0"/>
    <n v="4"/>
    <b v="0"/>
    <s v="theater/plays"/>
    <n v="2.0500000000000003"/>
    <n v="10.25"/>
    <x v="8"/>
    <x v="23"/>
  </r>
  <r>
    <n v="100000"/>
    <n v="2053"/>
    <x v="0"/>
    <x v="0"/>
    <s v="USD"/>
    <n v="1489172435"/>
    <n v="1486580435"/>
    <b v="1"/>
    <n v="52"/>
    <b v="0"/>
    <s v="technology/space exploration"/>
    <n v="2.0529999999999999"/>
    <n v="39.480769230769234"/>
    <x v="1"/>
    <x v="21"/>
  </r>
  <r>
    <n v="20000"/>
    <n v="411"/>
    <x v="1"/>
    <x v="0"/>
    <s v="USD"/>
    <n v="1447032093"/>
    <n v="1441844493"/>
    <b v="0"/>
    <n v="8"/>
    <b v="0"/>
    <s v="technology/wearables"/>
    <n v="2.0549999999999997"/>
    <n v="51.375"/>
    <x v="1"/>
    <x v="4"/>
  </r>
  <r>
    <n v="1200"/>
    <n v="25"/>
    <x v="1"/>
    <x v="0"/>
    <s v="USD"/>
    <n v="1406743396"/>
    <n v="1404151396"/>
    <b v="0"/>
    <n v="4"/>
    <b v="0"/>
    <s v="photography/photobooks"/>
    <n v="2.083333333333333"/>
    <n v="6.25"/>
    <x v="7"/>
    <x v="18"/>
  </r>
  <r>
    <n v="5000"/>
    <n v="105"/>
    <x v="1"/>
    <x v="7"/>
    <s v="CAD"/>
    <n v="1383430145"/>
    <n v="1380838145"/>
    <b v="0"/>
    <n v="6"/>
    <b v="0"/>
    <s v="publishing/fiction"/>
    <n v="2.1"/>
    <n v="17.5"/>
    <x v="2"/>
    <x v="5"/>
  </r>
  <r>
    <n v="3000"/>
    <n v="63"/>
    <x v="1"/>
    <x v="1"/>
    <s v="GBP"/>
    <n v="1435934795"/>
    <n v="1430750795"/>
    <b v="0"/>
    <n v="4"/>
    <b v="0"/>
    <s v="theater/plays"/>
    <n v="2.1"/>
    <n v="15.75"/>
    <x v="8"/>
    <x v="23"/>
  </r>
  <r>
    <n v="40000"/>
    <n v="842"/>
    <x v="1"/>
    <x v="0"/>
    <s v="USD"/>
    <n v="1443711774"/>
    <n v="1441119774"/>
    <b v="1"/>
    <n v="12"/>
    <b v="0"/>
    <s v="theater/plays"/>
    <n v="2.105"/>
    <n v="70.166666666666671"/>
    <x v="8"/>
    <x v="23"/>
  </r>
  <r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5"/>
    <x v="9"/>
  </r>
  <r>
    <n v="2500"/>
    <n v="53"/>
    <x v="1"/>
    <x v="0"/>
    <s v="USD"/>
    <n v="1448204621"/>
    <n v="1445609021"/>
    <b v="0"/>
    <n v="1"/>
    <b v="0"/>
    <s v="publishing/children's books"/>
    <n v="2.12"/>
    <n v="53"/>
    <x v="2"/>
    <x v="22"/>
  </r>
  <r>
    <n v="1500"/>
    <n v="32"/>
    <x v="1"/>
    <x v="0"/>
    <s v="USD"/>
    <n v="1440813413"/>
    <n v="1439517413"/>
    <b v="0"/>
    <n v="4"/>
    <b v="0"/>
    <s v="theater/plays"/>
    <n v="2.1333333333333333"/>
    <n v="8"/>
    <x v="8"/>
    <x v="23"/>
  </r>
  <r>
    <n v="700"/>
    <n v="15"/>
    <x v="1"/>
    <x v="6"/>
    <s v="EUR"/>
    <n v="1448902800"/>
    <n v="1445369727"/>
    <b v="0"/>
    <n v="2"/>
    <b v="0"/>
    <s v="theater/musical"/>
    <n v="2.1428571428571428"/>
    <n v="7.5"/>
    <x v="8"/>
    <x v="25"/>
  </r>
  <r>
    <n v="50000"/>
    <n v="1096"/>
    <x v="0"/>
    <x v="0"/>
    <s v="USD"/>
    <n v="1412536573"/>
    <n v="1408648573"/>
    <b v="0"/>
    <n v="58"/>
    <b v="0"/>
    <s v="theater/spaces"/>
    <n v="2.1919999999999997"/>
    <n v="18.896551724137932"/>
    <x v="8"/>
    <x v="24"/>
  </r>
  <r>
    <n v="15000"/>
    <n v="330"/>
    <x v="1"/>
    <x v="0"/>
    <s v="USD"/>
    <n v="1416614523"/>
    <n v="1414018923"/>
    <b v="0"/>
    <n v="6"/>
    <b v="0"/>
    <s v="music/jazz"/>
    <n v="2.1999999999999997"/>
    <n v="55"/>
    <x v="3"/>
    <x v="6"/>
  </r>
  <r>
    <n v="5000"/>
    <n v="110"/>
    <x v="1"/>
    <x v="0"/>
    <s v="USD"/>
    <n v="1420938000"/>
    <n v="1418862743"/>
    <b v="0"/>
    <n v="4"/>
    <b v="0"/>
    <s v="theater/plays"/>
    <n v="2.1999999999999997"/>
    <n v="27.5"/>
    <x v="8"/>
    <x v="23"/>
  </r>
  <r>
    <n v="894700"/>
    <n v="19824"/>
    <x v="0"/>
    <x v="0"/>
    <s v="USD"/>
    <n v="1489537560"/>
    <n v="1484357160"/>
    <b v="0"/>
    <n v="6"/>
    <b v="0"/>
    <s v="technology/wearables"/>
    <n v="2.2157147647256061"/>
    <n v="3304"/>
    <x v="1"/>
    <x v="4"/>
  </r>
  <r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2"/>
  </r>
  <r>
    <n v="6500"/>
    <n v="145"/>
    <x v="0"/>
    <x v="0"/>
    <s v="USD"/>
    <n v="1442457112"/>
    <n v="1439865112"/>
    <b v="0"/>
    <n v="2"/>
    <b v="0"/>
    <s v="food/food trucks"/>
    <n v="2.2307692307692308"/>
    <n v="72.5"/>
    <x v="6"/>
    <x v="11"/>
  </r>
  <r>
    <n v="6700"/>
    <n v="150"/>
    <x v="1"/>
    <x v="0"/>
    <s v="USD"/>
    <n v="1434827173"/>
    <n v="1430939173"/>
    <b v="0"/>
    <n v="3"/>
    <b v="0"/>
    <s v="publishing/fiction"/>
    <n v="2.2388059701492535"/>
    <n v="50"/>
    <x v="2"/>
    <x v="5"/>
  </r>
  <r>
    <n v="4500"/>
    <n v="101"/>
    <x v="1"/>
    <x v="0"/>
    <s v="USD"/>
    <n v="1474067404"/>
    <n v="1471475404"/>
    <b v="0"/>
    <n v="2"/>
    <b v="0"/>
    <s v="music/jazz"/>
    <n v="2.2444444444444445"/>
    <n v="50.5"/>
    <x v="3"/>
    <x v="6"/>
  </r>
  <r>
    <n v="2000"/>
    <n v="45"/>
    <x v="1"/>
    <x v="1"/>
    <s v="GBP"/>
    <n v="1382017085"/>
    <n v="1379425085"/>
    <b v="0"/>
    <n v="5"/>
    <b v="0"/>
    <s v="film &amp; video/animation"/>
    <n v="2.25"/>
    <n v="9"/>
    <x v="0"/>
    <x v="2"/>
  </r>
  <r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8"/>
    <x v="23"/>
  </r>
  <r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2"/>
  </r>
  <r>
    <n v="5000"/>
    <n v="115"/>
    <x v="1"/>
    <x v="1"/>
    <s v="GBP"/>
    <n v="1459443385"/>
    <n v="1456854985"/>
    <b v="0"/>
    <n v="5"/>
    <b v="0"/>
    <s v="games/video games"/>
    <n v="2.2999999999999998"/>
    <n v="23"/>
    <x v="5"/>
    <x v="9"/>
  </r>
  <r>
    <n v="3250"/>
    <n v="75"/>
    <x v="1"/>
    <x v="1"/>
    <s v="GBP"/>
    <n v="1418469569"/>
    <n v="1414577969"/>
    <b v="0"/>
    <n v="3"/>
    <b v="0"/>
    <s v="photography/places"/>
    <n v="2.3076923076923079"/>
    <n v="25"/>
    <x v="7"/>
    <x v="16"/>
  </r>
  <r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1"/>
    <x v="4"/>
  </r>
  <r>
    <n v="75000"/>
    <n v="1748"/>
    <x v="0"/>
    <x v="0"/>
    <s v="USD"/>
    <n v="1476458734"/>
    <n v="1472570734"/>
    <b v="0"/>
    <n v="15"/>
    <b v="0"/>
    <s v="technology/wearables"/>
    <n v="2.3306666666666667"/>
    <n v="116.53333333333333"/>
    <x v="1"/>
    <x v="4"/>
  </r>
  <r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1"/>
    <x v="4"/>
  </r>
  <r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x v="0"/>
  </r>
  <r>
    <n v="8500"/>
    <n v="202"/>
    <x v="1"/>
    <x v="0"/>
    <s v="USD"/>
    <n v="1475918439"/>
    <n v="1473326439"/>
    <b v="0"/>
    <n v="1"/>
    <b v="0"/>
    <s v="theater/plays"/>
    <n v="2.3764705882352941"/>
    <n v="202"/>
    <x v="8"/>
    <x v="23"/>
  </r>
  <r>
    <n v="1000"/>
    <n v="24"/>
    <x v="1"/>
    <x v="0"/>
    <s v="USD"/>
    <n v="1378866867"/>
    <n v="1377570867"/>
    <b v="0"/>
    <n v="5"/>
    <b v="0"/>
    <s v="film &amp; video/animation"/>
    <n v="2.4"/>
    <n v="4.8"/>
    <x v="0"/>
    <x v="2"/>
  </r>
  <r>
    <n v="15000"/>
    <n v="360"/>
    <x v="1"/>
    <x v="3"/>
    <s v="AUD"/>
    <n v="1388928660"/>
    <n v="1386336660"/>
    <b v="0"/>
    <n v="6"/>
    <b v="0"/>
    <s v="publishing/fiction"/>
    <n v="2.4"/>
    <n v="60"/>
    <x v="2"/>
    <x v="5"/>
  </r>
  <r>
    <n v="2500"/>
    <n v="60"/>
    <x v="1"/>
    <x v="1"/>
    <s v="GBP"/>
    <n v="1440272093"/>
    <n v="1435088093"/>
    <b v="0"/>
    <n v="4"/>
    <b v="0"/>
    <s v="theater/plays"/>
    <n v="2.4"/>
    <n v="15"/>
    <x v="8"/>
    <x v="23"/>
  </r>
  <r>
    <n v="4500"/>
    <n v="109"/>
    <x v="1"/>
    <x v="3"/>
    <s v="AUD"/>
    <n v="1396666779"/>
    <n v="1394078379"/>
    <b v="0"/>
    <n v="3"/>
    <b v="0"/>
    <s v="games/video games"/>
    <n v="2.4222222222222221"/>
    <n v="36.333333333333336"/>
    <x v="5"/>
    <x v="9"/>
  </r>
  <r>
    <n v="20000"/>
    <n v="486"/>
    <x v="0"/>
    <x v="0"/>
    <s v="USD"/>
    <n v="1483063435"/>
    <n v="1480471435"/>
    <b v="0"/>
    <n v="8"/>
    <b v="0"/>
    <s v="technology/wearables"/>
    <n v="2.4299999999999997"/>
    <n v="60.75"/>
    <x v="1"/>
    <x v="4"/>
  </r>
  <r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6"/>
    <x v="11"/>
  </r>
  <r>
    <n v="8000"/>
    <n v="195"/>
    <x v="1"/>
    <x v="0"/>
    <s v="USD"/>
    <n v="1287975829"/>
    <n v="1284087829"/>
    <b v="0"/>
    <n v="7"/>
    <b v="0"/>
    <s v="music/indie rock"/>
    <n v="2.4375"/>
    <n v="27.857142857142858"/>
    <x v="3"/>
    <x v="7"/>
  </r>
  <r>
    <n v="25000"/>
    <n v="610"/>
    <x v="1"/>
    <x v="0"/>
    <s v="USD"/>
    <n v="1443561159"/>
    <n v="1440969159"/>
    <b v="0"/>
    <n v="9"/>
    <b v="0"/>
    <s v="theater/spaces"/>
    <n v="2.44"/>
    <n v="67.777777777777771"/>
    <x v="8"/>
    <x v="24"/>
  </r>
  <r>
    <n v="20000"/>
    <n v="490"/>
    <x v="1"/>
    <x v="0"/>
    <s v="USD"/>
    <n v="1467481468"/>
    <n v="1464889468"/>
    <b v="0"/>
    <n v="3"/>
    <b v="0"/>
    <s v="theater/plays"/>
    <n v="2.4500000000000002"/>
    <n v="163.33333333333334"/>
    <x v="8"/>
    <x v="23"/>
  </r>
  <r>
    <n v="9000"/>
    <n v="223"/>
    <x v="0"/>
    <x v="7"/>
    <s v="CAD"/>
    <n v="1491019140"/>
    <n v="1487548802"/>
    <b v="0"/>
    <n v="3"/>
    <b v="0"/>
    <s v="publishing/art books"/>
    <n v="2.4777777777777779"/>
    <n v="74.333333333333329"/>
    <x v="2"/>
    <x v="15"/>
  </r>
  <r>
    <n v="100000"/>
    <n v="2484"/>
    <x v="1"/>
    <x v="9"/>
    <s v="EUR"/>
    <n v="1487462340"/>
    <n v="1482958626"/>
    <b v="0"/>
    <n v="16"/>
    <b v="0"/>
    <s v="technology/wearables"/>
    <n v="2.484"/>
    <n v="155.25"/>
    <x v="1"/>
    <x v="4"/>
  </r>
  <r>
    <n v="8000"/>
    <n v="200"/>
    <x v="1"/>
    <x v="0"/>
    <s v="USD"/>
    <n v="1452112717"/>
    <n v="1449520717"/>
    <b v="0"/>
    <n v="1"/>
    <b v="0"/>
    <s v="technology/web"/>
    <n v="2.5"/>
    <n v="200"/>
    <x v="1"/>
    <x v="3"/>
  </r>
  <r>
    <n v="4000"/>
    <n v="100"/>
    <x v="1"/>
    <x v="6"/>
    <s v="EUR"/>
    <n v="1455417571"/>
    <n v="1452825571"/>
    <b v="0"/>
    <n v="10"/>
    <b v="0"/>
    <s v="games/video games"/>
    <n v="2.5"/>
    <n v="10"/>
    <x v="5"/>
    <x v="9"/>
  </r>
  <r>
    <n v="4000"/>
    <n v="100"/>
    <x v="0"/>
    <x v="0"/>
    <s v="USD"/>
    <n v="1307554261"/>
    <n v="1304962261"/>
    <b v="0"/>
    <n v="1"/>
    <b v="0"/>
    <s v="publishing/art books"/>
    <n v="2.5"/>
    <n v="100"/>
    <x v="2"/>
    <x v="15"/>
  </r>
  <r>
    <n v="3000"/>
    <n v="75"/>
    <x v="0"/>
    <x v="0"/>
    <s v="USD"/>
    <n v="1438662603"/>
    <n v="1436502603"/>
    <b v="0"/>
    <n v="2"/>
    <b v="0"/>
    <s v="technology/web"/>
    <n v="2.5"/>
    <n v="37.5"/>
    <x v="1"/>
    <x v="3"/>
  </r>
  <r>
    <n v="1000"/>
    <n v="25"/>
    <x v="1"/>
    <x v="0"/>
    <s v="USD"/>
    <n v="1447965917"/>
    <n v="1445370317"/>
    <b v="0"/>
    <n v="2"/>
    <b v="0"/>
    <s v="theater/spaces"/>
    <n v="2.5"/>
    <n v="12.5"/>
    <x v="8"/>
    <x v="24"/>
  </r>
  <r>
    <n v="8000"/>
    <n v="200"/>
    <x v="1"/>
    <x v="11"/>
    <s v="NZD"/>
    <n v="1441837879"/>
    <n v="1439245879"/>
    <b v="0"/>
    <n v="1"/>
    <b v="0"/>
    <s v="theater/spaces"/>
    <n v="2.5"/>
    <n v="200"/>
    <x v="8"/>
    <x v="24"/>
  </r>
  <r>
    <n v="1000"/>
    <n v="25"/>
    <x v="1"/>
    <x v="0"/>
    <s v="USD"/>
    <n v="1427408271"/>
    <n v="1424819871"/>
    <b v="0"/>
    <n v="1"/>
    <b v="0"/>
    <s v="theater/plays"/>
    <n v="2.5"/>
    <n v="25"/>
    <x v="8"/>
    <x v="23"/>
  </r>
  <r>
    <n v="10000"/>
    <n v="250"/>
    <x v="1"/>
    <x v="7"/>
    <s v="CAD"/>
    <n v="1410836400"/>
    <n v="1408116152"/>
    <b v="0"/>
    <n v="7"/>
    <b v="0"/>
    <s v="theater/plays"/>
    <n v="2.5"/>
    <n v="35.714285714285715"/>
    <x v="8"/>
    <x v="23"/>
  </r>
  <r>
    <n v="3750"/>
    <n v="95"/>
    <x v="1"/>
    <x v="0"/>
    <s v="USD"/>
    <n v="1459483140"/>
    <n v="1458178044"/>
    <b v="0"/>
    <n v="4"/>
    <b v="0"/>
    <s v="theater/plays"/>
    <n v="2.5333333333333332"/>
    <n v="23.75"/>
    <x v="8"/>
    <x v="23"/>
  </r>
  <r>
    <n v="11000"/>
    <n v="281"/>
    <x v="1"/>
    <x v="7"/>
    <s v="CAD"/>
    <n v="1443379104"/>
    <n v="1440787104"/>
    <b v="0"/>
    <n v="7"/>
    <b v="0"/>
    <s v="food/restaurants"/>
    <n v="2.5545454545454547"/>
    <n v="40.142857142857146"/>
    <x v="6"/>
    <x v="20"/>
  </r>
  <r>
    <n v="100000"/>
    <n v="2607"/>
    <x v="1"/>
    <x v="0"/>
    <s v="USD"/>
    <n v="1467132185"/>
    <n v="1461948185"/>
    <b v="0"/>
    <n v="24"/>
    <b v="0"/>
    <s v="technology/wearables"/>
    <n v="2.6069999999999998"/>
    <n v="108.625"/>
    <x v="1"/>
    <x v="4"/>
  </r>
  <r>
    <n v="26000"/>
    <n v="678"/>
    <x v="1"/>
    <x v="6"/>
    <s v="EUR"/>
    <n v="1463232936"/>
    <n v="1461072936"/>
    <b v="0"/>
    <n v="18"/>
    <b v="0"/>
    <s v="games/video games"/>
    <n v="2.6076923076923078"/>
    <n v="37.666666666666664"/>
    <x v="5"/>
    <x v="9"/>
  </r>
  <r>
    <n v="5000"/>
    <n v="131"/>
    <x v="0"/>
    <x v="0"/>
    <s v="USD"/>
    <n v="1440318908"/>
    <n v="1436430908"/>
    <b v="0"/>
    <n v="8"/>
    <b v="0"/>
    <s v="technology/web"/>
    <n v="2.62"/>
    <n v="16.375"/>
    <x v="1"/>
    <x v="3"/>
  </r>
  <r>
    <n v="10000"/>
    <n v="266"/>
    <x v="0"/>
    <x v="0"/>
    <s v="USD"/>
    <n v="1408827550"/>
    <n v="1406235550"/>
    <b v="0"/>
    <n v="8"/>
    <b v="0"/>
    <s v="journalism/audio"/>
    <n v="2.6599999999999997"/>
    <n v="33.25"/>
    <x v="4"/>
    <x v="8"/>
  </r>
  <r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5"/>
    <x v="9"/>
  </r>
  <r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0"/>
  </r>
  <r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2"/>
    <x v="5"/>
  </r>
  <r>
    <n v="6000"/>
    <n v="160"/>
    <x v="1"/>
    <x v="0"/>
    <s v="USD"/>
    <n v="1385590111"/>
    <n v="1382994511"/>
    <b v="0"/>
    <n v="5"/>
    <b v="0"/>
    <s v="music/jazz"/>
    <n v="2.666666666666667"/>
    <n v="32"/>
    <x v="3"/>
    <x v="6"/>
  </r>
  <r>
    <n v="9000"/>
    <n v="240"/>
    <x v="0"/>
    <x v="14"/>
    <s v="CHF"/>
    <n v="1448489095"/>
    <n v="1445893495"/>
    <b v="0"/>
    <n v="6"/>
    <b v="0"/>
    <s v="technology/wearables"/>
    <n v="2.666666666666667"/>
    <n v="40"/>
    <x v="1"/>
    <x v="4"/>
  </r>
  <r>
    <n v="1500"/>
    <n v="40"/>
    <x v="0"/>
    <x v="0"/>
    <s v="USD"/>
    <n v="1490809450"/>
    <n v="1485629050"/>
    <b v="0"/>
    <n v="3"/>
    <b v="0"/>
    <s v="theater/musical"/>
    <n v="2.666666666666667"/>
    <n v="13.333333333333334"/>
    <x v="8"/>
    <x v="25"/>
  </r>
  <r>
    <n v="30000"/>
    <n v="800"/>
    <x v="1"/>
    <x v="12"/>
    <s v="MXN"/>
    <n v="1482108350"/>
    <n v="1479516350"/>
    <b v="0"/>
    <n v="1"/>
    <b v="0"/>
    <s v="theater/plays"/>
    <n v="2.666666666666667"/>
    <n v="800"/>
    <x v="8"/>
    <x v="23"/>
  </r>
  <r>
    <n v="15000"/>
    <n v="403"/>
    <x v="1"/>
    <x v="5"/>
    <s v="EUR"/>
    <n v="1484065881"/>
    <n v="1481473881"/>
    <b v="0"/>
    <n v="31"/>
    <b v="0"/>
    <s v="technology/wearables"/>
    <n v="2.6866666666666665"/>
    <n v="13"/>
    <x v="1"/>
    <x v="4"/>
  </r>
  <r>
    <n v="99000"/>
    <n v="2670"/>
    <x v="1"/>
    <x v="1"/>
    <s v="GBP"/>
    <n v="1432299600"/>
    <n v="1429707729"/>
    <b v="0"/>
    <n v="25"/>
    <b v="0"/>
    <s v="technology/gadgets"/>
    <n v="2.6969696969696968"/>
    <n v="106.8"/>
    <x v="1"/>
    <x v="27"/>
  </r>
  <r>
    <n v="3000"/>
    <n v="81"/>
    <x v="1"/>
    <x v="3"/>
    <s v="AUD"/>
    <n v="1392800922"/>
    <n v="1390381722"/>
    <b v="0"/>
    <n v="5"/>
    <b v="0"/>
    <s v="games/video games"/>
    <n v="2.7"/>
    <n v="16.2"/>
    <x v="5"/>
    <x v="9"/>
  </r>
  <r>
    <n v="7000"/>
    <n v="189"/>
    <x v="1"/>
    <x v="0"/>
    <s v="USD"/>
    <n v="1412405940"/>
    <n v="1409721542"/>
    <b v="1"/>
    <n v="8"/>
    <b v="0"/>
    <s v="theater/plays"/>
    <n v="2.7"/>
    <n v="23.625"/>
    <x v="8"/>
    <x v="23"/>
  </r>
  <r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7"/>
    <x v="18"/>
  </r>
  <r>
    <n v="2500"/>
    <n v="68"/>
    <x v="1"/>
    <x v="1"/>
    <s v="GBP"/>
    <n v="1436368622"/>
    <n v="1433776622"/>
    <b v="0"/>
    <n v="8"/>
    <b v="0"/>
    <s v="technology/web"/>
    <n v="2.7199999999999998"/>
    <n v="8.5"/>
    <x v="1"/>
    <x v="3"/>
  </r>
  <r>
    <n v="49000"/>
    <n v="1333"/>
    <x v="0"/>
    <x v="0"/>
    <s v="USD"/>
    <n v="1429321210"/>
    <n v="1426729210"/>
    <b v="0"/>
    <n v="10"/>
    <b v="0"/>
    <s v="technology/space exploration"/>
    <n v="2.7204081632653061"/>
    <n v="133.30000000000001"/>
    <x v="1"/>
    <x v="21"/>
  </r>
  <r>
    <n v="110"/>
    <n v="3"/>
    <x v="1"/>
    <x v="0"/>
    <s v="USD"/>
    <n v="1467129686"/>
    <n v="1464969686"/>
    <b v="0"/>
    <n v="3"/>
    <b v="0"/>
    <s v="publishing/translations"/>
    <n v="2.7272727272727271"/>
    <n v="1"/>
    <x v="2"/>
    <x v="13"/>
  </r>
  <r>
    <n v="10000"/>
    <n v="273"/>
    <x v="1"/>
    <x v="0"/>
    <s v="USD"/>
    <n v="1460751128"/>
    <n v="1455570728"/>
    <b v="0"/>
    <n v="10"/>
    <b v="0"/>
    <s v="theater/plays"/>
    <n v="2.73"/>
    <n v="27.3"/>
    <x v="8"/>
    <x v="23"/>
  </r>
  <r>
    <n v="4000"/>
    <n v="110"/>
    <x v="1"/>
    <x v="1"/>
    <s v="GBP"/>
    <n v="1425066546"/>
    <n v="1422474546"/>
    <b v="0"/>
    <n v="7"/>
    <b v="0"/>
    <s v="film &amp; video/drama"/>
    <n v="2.75"/>
    <n v="15.714285714285714"/>
    <x v="0"/>
    <x v="1"/>
  </r>
  <r>
    <n v="9600"/>
    <n v="264"/>
    <x v="1"/>
    <x v="0"/>
    <s v="USD"/>
    <n v="1465407219"/>
    <n v="1462815219"/>
    <b v="0"/>
    <n v="5"/>
    <b v="0"/>
    <s v="theater/plays"/>
    <n v="2.75"/>
    <n v="52.8"/>
    <x v="8"/>
    <x v="23"/>
  </r>
  <r>
    <n v="7534"/>
    <n v="210"/>
    <x v="0"/>
    <x v="0"/>
    <s v="USD"/>
    <n v="1387077299"/>
    <n v="1383621299"/>
    <b v="0"/>
    <n v="6"/>
    <b v="0"/>
    <s v="music/world music"/>
    <n v="2.7873639500929119"/>
    <n v="35"/>
    <x v="3"/>
    <x v="12"/>
  </r>
  <r>
    <n v="2500"/>
    <n v="70"/>
    <x v="1"/>
    <x v="0"/>
    <s v="USD"/>
    <n v="1326651110"/>
    <n v="1322763110"/>
    <b v="0"/>
    <n v="2"/>
    <b v="0"/>
    <s v="music/indie rock"/>
    <n v="2.8000000000000003"/>
    <n v="35"/>
    <x v="3"/>
    <x v="7"/>
  </r>
  <r>
    <n v="100000"/>
    <n v="2842"/>
    <x v="0"/>
    <x v="0"/>
    <s v="USD"/>
    <n v="1459992856"/>
    <n v="1456108456"/>
    <b v="0"/>
    <n v="38"/>
    <b v="0"/>
    <s v="technology/wearables"/>
    <n v="2.8420000000000001"/>
    <n v="74.78947368421052"/>
    <x v="1"/>
    <x v="4"/>
  </r>
  <r>
    <n v="10000"/>
    <n v="285"/>
    <x v="1"/>
    <x v="7"/>
    <s v="CAD"/>
    <n v="1403539200"/>
    <n v="1400604056"/>
    <b v="0"/>
    <n v="5"/>
    <b v="0"/>
    <s v="theater/plays"/>
    <n v="2.85"/>
    <n v="57"/>
    <x v="8"/>
    <x v="23"/>
  </r>
  <r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2"/>
  </r>
  <r>
    <n v="5000"/>
    <n v="145"/>
    <x v="0"/>
    <x v="10"/>
    <s v="EUR"/>
    <n v="1483459365"/>
    <n v="1480867365"/>
    <b v="0"/>
    <n v="3"/>
    <b v="0"/>
    <s v="publishing/translations"/>
    <n v="2.9000000000000004"/>
    <n v="48.333333333333336"/>
    <x v="2"/>
    <x v="13"/>
  </r>
  <r>
    <n v="20000"/>
    <n v="585"/>
    <x v="1"/>
    <x v="0"/>
    <s v="USD"/>
    <n v="1436981339"/>
    <n v="1434389339"/>
    <b v="0"/>
    <n v="9"/>
    <b v="0"/>
    <s v="food/food trucks"/>
    <n v="2.9250000000000003"/>
    <n v="65"/>
    <x v="6"/>
    <x v="11"/>
  </r>
  <r>
    <n v="25000"/>
    <n v="732.5"/>
    <x v="1"/>
    <x v="0"/>
    <s v="USD"/>
    <n v="1334326635"/>
    <n v="1329146235"/>
    <b v="0"/>
    <n v="21"/>
    <b v="0"/>
    <s v="games/video games"/>
    <n v="2.93"/>
    <n v="34.88095238095238"/>
    <x v="5"/>
    <x v="9"/>
  </r>
  <r>
    <n v="20000"/>
    <n v="591"/>
    <x v="1"/>
    <x v="1"/>
    <s v="GBP"/>
    <n v="1412090349"/>
    <n v="1409066349"/>
    <b v="1"/>
    <n v="8"/>
    <b v="0"/>
    <s v="photography/photobooks"/>
    <n v="2.9550000000000001"/>
    <n v="73.875"/>
    <x v="7"/>
    <x v="18"/>
  </r>
  <r>
    <n v="3780"/>
    <n v="113"/>
    <x v="1"/>
    <x v="0"/>
    <s v="USD"/>
    <n v="1351582938"/>
    <n v="1348731738"/>
    <b v="0"/>
    <n v="8"/>
    <b v="0"/>
    <s v="music/indie rock"/>
    <n v="2.9894179894179893"/>
    <n v="14.125"/>
    <x v="3"/>
    <x v="7"/>
  </r>
  <r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15000"/>
    <n v="451"/>
    <x v="1"/>
    <x v="0"/>
    <s v="USD"/>
    <n v="1407536846"/>
    <n v="1404944846"/>
    <b v="0"/>
    <n v="11"/>
    <b v="0"/>
    <s v="theater/spaces"/>
    <n v="3.0066666666666664"/>
    <n v="41"/>
    <x v="8"/>
    <x v="24"/>
  </r>
  <r>
    <n v="8000"/>
    <n v="241"/>
    <x v="0"/>
    <x v="0"/>
    <s v="USD"/>
    <n v="1373665860"/>
    <n v="1368579457"/>
    <b v="0"/>
    <n v="8"/>
    <b v="0"/>
    <s v="music/world music"/>
    <n v="3.0124999999999997"/>
    <n v="30.125"/>
    <x v="3"/>
    <x v="12"/>
  </r>
  <r>
    <n v="6500"/>
    <n v="196"/>
    <x v="1"/>
    <x v="0"/>
    <s v="USD"/>
    <n v="1295847926"/>
    <n v="1290663926"/>
    <b v="0"/>
    <n v="6"/>
    <b v="0"/>
    <s v="music/jazz"/>
    <n v="3.0153846153846153"/>
    <n v="32.666666666666664"/>
    <x v="3"/>
    <x v="6"/>
  </r>
  <r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1"/>
    <x v="4"/>
  </r>
  <r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6"/>
    <x v="11"/>
  </r>
  <r>
    <n v="6000"/>
    <n v="185"/>
    <x v="1"/>
    <x v="0"/>
    <s v="USD"/>
    <n v="1441649397"/>
    <n v="1439057397"/>
    <b v="0"/>
    <n v="3"/>
    <b v="0"/>
    <s v="theater/plays"/>
    <n v="3.0833333333333335"/>
    <n v="61.666666666666664"/>
    <x v="8"/>
    <x v="23"/>
  </r>
  <r>
    <n v="20000"/>
    <n v="621"/>
    <x v="0"/>
    <x v="0"/>
    <s v="USD"/>
    <n v="1468496933"/>
    <n v="1465904933"/>
    <b v="0"/>
    <n v="7"/>
    <b v="0"/>
    <s v="technology/wearables"/>
    <n v="3.105"/>
    <n v="88.714285714285708"/>
    <x v="1"/>
    <x v="4"/>
  </r>
  <r>
    <n v="3000"/>
    <n v="94"/>
    <x v="1"/>
    <x v="0"/>
    <s v="USD"/>
    <n v="1424747740"/>
    <n v="1422155740"/>
    <b v="0"/>
    <n v="6"/>
    <b v="0"/>
    <s v="theater/plays"/>
    <n v="3.1333333333333333"/>
    <n v="15.666666666666666"/>
    <x v="8"/>
    <x v="23"/>
  </r>
  <r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0"/>
  </r>
  <r>
    <n v="2700"/>
    <n v="85"/>
    <x v="2"/>
    <x v="0"/>
    <s v="USD"/>
    <n v="1491769769"/>
    <n v="1489181369"/>
    <b v="0"/>
    <n v="4"/>
    <b v="0"/>
    <s v="food/small batch"/>
    <n v="3.1481481481481479"/>
    <n v="21.25"/>
    <x v="6"/>
    <x v="28"/>
  </r>
  <r>
    <n v="1600"/>
    <n v="51"/>
    <x v="1"/>
    <x v="1"/>
    <s v="GBP"/>
    <n v="1470178800"/>
    <n v="1467650771"/>
    <b v="0"/>
    <n v="4"/>
    <b v="0"/>
    <s v="photography/people"/>
    <n v="3.1875"/>
    <n v="12.75"/>
    <x v="7"/>
    <x v="19"/>
  </r>
  <r>
    <n v="20000"/>
    <n v="640"/>
    <x v="1"/>
    <x v="0"/>
    <s v="USD"/>
    <n v="1350687657"/>
    <n v="1346799657"/>
    <b v="0"/>
    <n v="10"/>
    <b v="0"/>
    <s v="film &amp; video/animation"/>
    <n v="3.2"/>
    <n v="64"/>
    <x v="0"/>
    <x v="2"/>
  </r>
  <r>
    <n v="5000"/>
    <n v="160"/>
    <x v="1"/>
    <x v="0"/>
    <s v="USD"/>
    <n v="1348367100"/>
    <n v="1346180780"/>
    <b v="0"/>
    <n v="4"/>
    <b v="0"/>
    <s v="music/jazz"/>
    <n v="3.2"/>
    <n v="40"/>
    <x v="3"/>
    <x v="6"/>
  </r>
  <r>
    <n v="1000"/>
    <n v="32"/>
    <x v="1"/>
    <x v="0"/>
    <s v="USD"/>
    <n v="1438959600"/>
    <n v="1437754137"/>
    <b v="0"/>
    <n v="3"/>
    <b v="0"/>
    <s v="theater/plays"/>
    <n v="3.2"/>
    <n v="10.666666666666666"/>
    <x v="8"/>
    <x v="23"/>
  </r>
  <r>
    <n v="1400"/>
    <n v="45"/>
    <x v="1"/>
    <x v="1"/>
    <s v="GBP"/>
    <n v="1448722494"/>
    <n v="1446562494"/>
    <b v="0"/>
    <n v="3"/>
    <b v="0"/>
    <s v="theater/plays"/>
    <n v="3.214285714285714"/>
    <n v="15"/>
    <x v="8"/>
    <x v="23"/>
  </r>
  <r>
    <n v="10000"/>
    <n v="325"/>
    <x v="1"/>
    <x v="0"/>
    <s v="USD"/>
    <n v="1440912480"/>
    <n v="1438385283"/>
    <b v="0"/>
    <n v="10"/>
    <b v="0"/>
    <s v="film &amp; video/drama"/>
    <n v="3.25"/>
    <n v="32.5"/>
    <x v="0"/>
    <x v="1"/>
  </r>
  <r>
    <n v="8000"/>
    <n v="260"/>
    <x v="1"/>
    <x v="0"/>
    <s v="USD"/>
    <n v="1408581930"/>
    <n v="1405989930"/>
    <b v="0"/>
    <n v="9"/>
    <b v="0"/>
    <s v="music/indie rock"/>
    <n v="3.25"/>
    <n v="28.888888888888889"/>
    <x v="3"/>
    <x v="7"/>
  </r>
  <r>
    <n v="16000"/>
    <n v="520"/>
    <x v="1"/>
    <x v="0"/>
    <s v="USD"/>
    <n v="1343016000"/>
    <n v="1340296440"/>
    <b v="0"/>
    <n v="8"/>
    <b v="0"/>
    <s v="music/jazz"/>
    <n v="3.25"/>
    <n v="65"/>
    <x v="3"/>
    <x v="6"/>
  </r>
  <r>
    <n v="6000"/>
    <n v="195"/>
    <x v="1"/>
    <x v="0"/>
    <s v="USD"/>
    <n v="1425110400"/>
    <n v="1422388822"/>
    <b v="0"/>
    <n v="5"/>
    <b v="0"/>
    <s v="theater/plays"/>
    <n v="3.25"/>
    <n v="39"/>
    <x v="8"/>
    <x v="23"/>
  </r>
  <r>
    <n v="3550"/>
    <n v="116"/>
    <x v="1"/>
    <x v="1"/>
    <s v="GBP"/>
    <n v="1434395418"/>
    <n v="1431630618"/>
    <b v="0"/>
    <n v="4"/>
    <b v="0"/>
    <s v="theater/musical"/>
    <n v="3.267605633802817"/>
    <n v="29"/>
    <x v="8"/>
    <x v="25"/>
  </r>
  <r>
    <n v="5500"/>
    <n v="180"/>
    <x v="0"/>
    <x v="3"/>
    <s v="AUD"/>
    <n v="1429839571"/>
    <n v="1427247571"/>
    <b v="0"/>
    <n v="6"/>
    <b v="0"/>
    <s v="technology/web"/>
    <n v="3.2727272727272729"/>
    <n v="30"/>
    <x v="1"/>
    <x v="3"/>
  </r>
  <r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2"/>
  </r>
  <r>
    <n v="30000"/>
    <n v="991"/>
    <x v="0"/>
    <x v="0"/>
    <s v="USD"/>
    <n v="1438543033"/>
    <n v="1435951033"/>
    <b v="0"/>
    <n v="15"/>
    <b v="0"/>
    <s v="technology/wearables"/>
    <n v="3.3033333333333332"/>
    <n v="66.066666666666663"/>
    <x v="1"/>
    <x v="4"/>
  </r>
  <r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x v="2"/>
  </r>
  <r>
    <n v="1500"/>
    <n v="50"/>
    <x v="1"/>
    <x v="7"/>
    <s v="CAD"/>
    <n v="1407595447"/>
    <n v="1405003447"/>
    <b v="0"/>
    <n v="3"/>
    <b v="0"/>
    <s v="film &amp; video/animation"/>
    <n v="3.3333333333333335"/>
    <n v="16.666666666666668"/>
    <x v="0"/>
    <x v="2"/>
  </r>
  <r>
    <n v="7500"/>
    <n v="250"/>
    <x v="1"/>
    <x v="0"/>
    <s v="USD"/>
    <n v="1417584860"/>
    <n v="1414992860"/>
    <b v="0"/>
    <n v="1"/>
    <b v="0"/>
    <s v="technology/web"/>
    <n v="3.3333333333333335"/>
    <n v="250"/>
    <x v="1"/>
    <x v="3"/>
  </r>
  <r>
    <n v="1500"/>
    <n v="50"/>
    <x v="1"/>
    <x v="0"/>
    <s v="USD"/>
    <n v="1257047940"/>
    <n v="1252718519"/>
    <b v="0"/>
    <n v="1"/>
    <b v="0"/>
    <s v="publishing/fiction"/>
    <n v="3.3333333333333335"/>
    <n v="50"/>
    <x v="2"/>
    <x v="5"/>
  </r>
  <r>
    <n v="450"/>
    <n v="15"/>
    <x v="1"/>
    <x v="0"/>
    <s v="USD"/>
    <n v="1408657826"/>
    <n v="1407621026"/>
    <b v="0"/>
    <n v="2"/>
    <b v="0"/>
    <s v="photography/photobooks"/>
    <n v="3.3333333333333335"/>
    <n v="7.5"/>
    <x v="7"/>
    <x v="18"/>
  </r>
  <r>
    <n v="1500"/>
    <n v="50"/>
    <x v="2"/>
    <x v="0"/>
    <s v="USD"/>
    <n v="1493838720"/>
    <n v="1489439669"/>
    <b v="0"/>
    <n v="1"/>
    <b v="0"/>
    <s v="theater/plays"/>
    <n v="3.3333333333333335"/>
    <n v="50"/>
    <x v="8"/>
    <x v="23"/>
  </r>
  <r>
    <n v="10000"/>
    <n v="334"/>
    <x v="1"/>
    <x v="1"/>
    <s v="GBP"/>
    <n v="1481132169"/>
    <n v="1479317769"/>
    <b v="0"/>
    <n v="16"/>
    <b v="0"/>
    <s v="theater/spaces"/>
    <n v="3.34"/>
    <n v="20.875"/>
    <x v="8"/>
    <x v="24"/>
  </r>
  <r>
    <n v="9000"/>
    <n v="301"/>
    <x v="1"/>
    <x v="10"/>
    <s v="EUR"/>
    <n v="1479410886"/>
    <n v="1474223286"/>
    <b v="0"/>
    <n v="2"/>
    <b v="0"/>
    <s v="technology/web"/>
    <n v="3.3444444444444441"/>
    <n v="150.5"/>
    <x v="1"/>
    <x v="3"/>
  </r>
  <r>
    <n v="3000"/>
    <n v="101"/>
    <x v="1"/>
    <x v="0"/>
    <s v="USD"/>
    <n v="1475378744"/>
    <n v="1472786744"/>
    <b v="0"/>
    <n v="2"/>
    <b v="0"/>
    <s v="theater/plays"/>
    <n v="3.3666666666666663"/>
    <n v="50.5"/>
    <x v="8"/>
    <x v="23"/>
  </r>
  <r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5"/>
    <x v="9"/>
  </r>
  <r>
    <n v="1500"/>
    <n v="51"/>
    <x v="1"/>
    <x v="7"/>
    <s v="CAD"/>
    <n v="1409543940"/>
    <n v="1404586762"/>
    <b v="0"/>
    <n v="2"/>
    <b v="0"/>
    <s v="film &amp; video/drama"/>
    <n v="3.4000000000000004"/>
    <n v="25.5"/>
    <x v="0"/>
    <x v="1"/>
  </r>
  <r>
    <n v="8000"/>
    <n v="273"/>
    <x v="1"/>
    <x v="1"/>
    <s v="GBP"/>
    <n v="1430470772"/>
    <n v="1427878772"/>
    <b v="0"/>
    <n v="12"/>
    <b v="0"/>
    <s v="theater/musical"/>
    <n v="3.4125000000000001"/>
    <n v="22.75"/>
    <x v="8"/>
    <x v="25"/>
  </r>
  <r>
    <n v="30000"/>
    <n v="1026"/>
    <x v="1"/>
    <x v="7"/>
    <s v="CAD"/>
    <n v="1457967975"/>
    <n v="1455379575"/>
    <b v="0"/>
    <n v="9"/>
    <b v="0"/>
    <s v="games/video games"/>
    <n v="3.42"/>
    <n v="114"/>
    <x v="5"/>
    <x v="9"/>
  </r>
  <r>
    <n v="13111"/>
    <n v="452"/>
    <x v="0"/>
    <x v="0"/>
    <s v="USD"/>
    <n v="1426302660"/>
    <n v="1423761792"/>
    <b v="0"/>
    <n v="15"/>
    <b v="0"/>
    <s v="theater/musical"/>
    <n v="3.4474868431088401"/>
    <n v="30.133333333333333"/>
    <x v="8"/>
    <x v="25"/>
  </r>
  <r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8"/>
    <x v="23"/>
  </r>
  <r>
    <n v="5000"/>
    <n v="177"/>
    <x v="1"/>
    <x v="0"/>
    <s v="USD"/>
    <n v="1432178810"/>
    <n v="1429586810"/>
    <b v="0"/>
    <n v="3"/>
    <b v="0"/>
    <s v="publishing/fiction"/>
    <n v="3.54"/>
    <n v="59"/>
    <x v="2"/>
    <x v="5"/>
  </r>
  <r>
    <n v="100000"/>
    <n v="3550"/>
    <x v="1"/>
    <x v="12"/>
    <s v="MXN"/>
    <n v="1486317653"/>
    <n v="1481133653"/>
    <b v="0"/>
    <n v="6"/>
    <b v="0"/>
    <s v="technology/wearables"/>
    <n v="3.55"/>
    <n v="591.66666666666663"/>
    <x v="1"/>
    <x v="4"/>
  </r>
  <r>
    <n v="48000"/>
    <n v="1705"/>
    <x v="0"/>
    <x v="0"/>
    <s v="USD"/>
    <n v="1432916235"/>
    <n v="1430324235"/>
    <b v="0"/>
    <n v="41"/>
    <b v="0"/>
    <s v="technology/wearables"/>
    <n v="3.5520833333333335"/>
    <n v="41.585365853658537"/>
    <x v="1"/>
    <x v="4"/>
  </r>
  <r>
    <n v="3000"/>
    <n v="107"/>
    <x v="1"/>
    <x v="1"/>
    <s v="GBP"/>
    <n v="1422553565"/>
    <n v="1417369565"/>
    <b v="1"/>
    <n v="4"/>
    <b v="0"/>
    <s v="photography/photobooks"/>
    <n v="3.5666666666666664"/>
    <n v="26.75"/>
    <x v="7"/>
    <x v="18"/>
  </r>
  <r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8"/>
    <x v="24"/>
  </r>
  <r>
    <n v="5000"/>
    <n v="187"/>
    <x v="1"/>
    <x v="0"/>
    <s v="USD"/>
    <n v="1411824444"/>
    <n v="1406640444"/>
    <b v="1"/>
    <n v="15"/>
    <b v="0"/>
    <s v="photography/photobooks"/>
    <n v="3.74"/>
    <n v="12.466666666666667"/>
    <x v="7"/>
    <x v="18"/>
  </r>
  <r>
    <n v="10000"/>
    <n v="375"/>
    <x v="2"/>
    <x v="0"/>
    <s v="USD"/>
    <n v="1492145940"/>
    <n v="1489504916"/>
    <b v="0"/>
    <n v="4"/>
    <b v="0"/>
    <s v="theater/plays"/>
    <n v="3.75"/>
    <n v="93.75"/>
    <x v="8"/>
    <x v="23"/>
  </r>
  <r>
    <n v="2500"/>
    <n v="94"/>
    <x v="1"/>
    <x v="0"/>
    <s v="USD"/>
    <n v="1415842193"/>
    <n v="1414110593"/>
    <b v="0"/>
    <n v="4"/>
    <b v="0"/>
    <s v="photography/nature"/>
    <n v="3.7600000000000002"/>
    <n v="23.5"/>
    <x v="7"/>
    <x v="14"/>
  </r>
  <r>
    <n v="1000"/>
    <n v="38"/>
    <x v="1"/>
    <x v="0"/>
    <s v="USD"/>
    <n v="1420081143"/>
    <n v="1417489143"/>
    <b v="1"/>
    <n v="4"/>
    <b v="0"/>
    <s v="theater/plays"/>
    <n v="3.8"/>
    <n v="9.5"/>
    <x v="8"/>
    <x v="23"/>
  </r>
  <r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1"/>
    <x v="4"/>
  </r>
  <r>
    <n v="30000"/>
    <n v="1155"/>
    <x v="1"/>
    <x v="0"/>
    <s v="USD"/>
    <n v="1427510586"/>
    <n v="1424922186"/>
    <b v="0"/>
    <n v="19"/>
    <b v="0"/>
    <s v="food/food trucks"/>
    <n v="3.85"/>
    <n v="60.789473684210527"/>
    <x v="6"/>
    <x v="11"/>
  </r>
  <r>
    <n v="50000"/>
    <n v="1937"/>
    <x v="0"/>
    <x v="0"/>
    <s v="USD"/>
    <n v="1398042000"/>
    <n v="1395089981"/>
    <b v="0"/>
    <n v="40"/>
    <b v="0"/>
    <s v="music/world music"/>
    <n v="3.8739999999999997"/>
    <n v="48.424999999999997"/>
    <x v="3"/>
    <x v="12"/>
  </r>
  <r>
    <n v="6000"/>
    <n v="233"/>
    <x v="1"/>
    <x v="0"/>
    <s v="USD"/>
    <n v="1427807640"/>
    <n v="1423325626"/>
    <b v="0"/>
    <n v="8"/>
    <b v="0"/>
    <s v="food/food trucks"/>
    <n v="3.8833333333333329"/>
    <n v="29.125"/>
    <x v="6"/>
    <x v="11"/>
  </r>
  <r>
    <n v="1930"/>
    <n v="75"/>
    <x v="1"/>
    <x v="1"/>
    <s v="GBP"/>
    <n v="1410281360"/>
    <n v="1406825360"/>
    <b v="0"/>
    <n v="3"/>
    <b v="0"/>
    <s v="theater/plays"/>
    <n v="3.8860103626943006"/>
    <n v="25"/>
    <x v="8"/>
    <x v="23"/>
  </r>
  <r>
    <n v="8000"/>
    <n v="311"/>
    <x v="1"/>
    <x v="0"/>
    <s v="USD"/>
    <n v="1409962211"/>
    <n v="1407370211"/>
    <b v="0"/>
    <n v="13"/>
    <b v="0"/>
    <s v="theater/plays"/>
    <n v="3.8875000000000002"/>
    <n v="23.923076923076923"/>
    <x v="8"/>
    <x v="23"/>
  </r>
  <r>
    <n v="15000"/>
    <n v="590.02"/>
    <x v="0"/>
    <x v="0"/>
    <s v="USD"/>
    <n v="1408029623"/>
    <n v="1405437623"/>
    <b v="0"/>
    <n v="13"/>
    <b v="0"/>
    <s v="technology/web"/>
    <n v="3.9334666666666664"/>
    <n v="45.386153846153846"/>
    <x v="1"/>
    <x v="3"/>
  </r>
  <r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8"/>
    <x v="24"/>
  </r>
  <r>
    <n v="2500"/>
    <n v="100"/>
    <x v="1"/>
    <x v="0"/>
    <s v="USD"/>
    <n v="1478059140"/>
    <n v="1476391223"/>
    <b v="0"/>
    <n v="3"/>
    <b v="0"/>
    <s v="food/food trucks"/>
    <n v="4"/>
    <n v="33.333333333333336"/>
    <x v="6"/>
    <x v="11"/>
  </r>
  <r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22000"/>
    <n v="881"/>
    <x v="1"/>
    <x v="0"/>
    <s v="USD"/>
    <n v="1420952340"/>
    <n v="1418146883"/>
    <b v="0"/>
    <n v="16"/>
    <b v="0"/>
    <s v="theater/musical"/>
    <n v="4.004545454545454"/>
    <n v="55.0625"/>
    <x v="8"/>
    <x v="25"/>
  </r>
  <r>
    <n v="10000"/>
    <n v="402"/>
    <x v="1"/>
    <x v="0"/>
    <s v="USD"/>
    <n v="1457734843"/>
    <n v="1455142843"/>
    <b v="0"/>
    <n v="4"/>
    <b v="0"/>
    <s v="theater/musical"/>
    <n v="4.0199999999999996"/>
    <n v="100.5"/>
    <x v="8"/>
    <x v="25"/>
  </r>
  <r>
    <n v="3750"/>
    <n v="151"/>
    <x v="1"/>
    <x v="0"/>
    <s v="USD"/>
    <n v="1471370869"/>
    <n v="1466186869"/>
    <b v="0"/>
    <n v="4"/>
    <b v="0"/>
    <s v="theater/musical"/>
    <n v="4.0266666666666664"/>
    <n v="37.75"/>
    <x v="8"/>
    <x v="25"/>
  </r>
  <r>
    <n v="8000"/>
    <n v="325"/>
    <x v="1"/>
    <x v="0"/>
    <s v="USD"/>
    <n v="1426791770"/>
    <n v="1424203370"/>
    <b v="0"/>
    <n v="3"/>
    <b v="0"/>
    <s v="film &amp; video/drama"/>
    <n v="4.0625"/>
    <n v="108.33333333333333"/>
    <x v="0"/>
    <x v="1"/>
  </r>
  <r>
    <n v="30000"/>
    <n v="1225"/>
    <x v="1"/>
    <x v="0"/>
    <s v="USD"/>
    <n v="1468729149"/>
    <n v="1463545149"/>
    <b v="0"/>
    <n v="7"/>
    <b v="0"/>
    <s v="theater/plays"/>
    <n v="4.083333333333333"/>
    <n v="175"/>
    <x v="8"/>
    <x v="23"/>
  </r>
  <r>
    <n v="1000"/>
    <n v="41"/>
    <x v="1"/>
    <x v="1"/>
    <s v="GBP"/>
    <n v="1442440800"/>
    <n v="1440497876"/>
    <b v="0"/>
    <n v="4"/>
    <b v="0"/>
    <s v="theater/spaces"/>
    <n v="4.1000000000000005"/>
    <n v="10.25"/>
    <x v="8"/>
    <x v="24"/>
  </r>
  <r>
    <n v="8500"/>
    <n v="350"/>
    <x v="0"/>
    <x v="0"/>
    <s v="USD"/>
    <n v="1392595200"/>
    <n v="1391293745"/>
    <b v="0"/>
    <n v="13"/>
    <b v="0"/>
    <s v="publishing/art books"/>
    <n v="4.117647058823529"/>
    <n v="26.923076923076923"/>
    <x v="2"/>
    <x v="15"/>
  </r>
  <r>
    <n v="25000"/>
    <n v="1040"/>
    <x v="0"/>
    <x v="0"/>
    <s v="USD"/>
    <n v="1459121162"/>
    <n v="1456532762"/>
    <b v="0"/>
    <n v="17"/>
    <b v="0"/>
    <s v="theater/spaces"/>
    <n v="4.16"/>
    <n v="61.176470588235297"/>
    <x v="8"/>
    <x v="24"/>
  </r>
  <r>
    <n v="3000"/>
    <n v="125"/>
    <x v="1"/>
    <x v="0"/>
    <s v="USD"/>
    <n v="1385055979"/>
    <n v="1382460379"/>
    <b v="0"/>
    <n v="4"/>
    <b v="0"/>
    <s v="music/indie rock"/>
    <n v="4.1666666666666661"/>
    <n v="31.25"/>
    <x v="3"/>
    <x v="7"/>
  </r>
  <r>
    <n v="1650"/>
    <n v="69"/>
    <x v="1"/>
    <x v="1"/>
    <s v="GBP"/>
    <n v="1456934893"/>
    <n v="1454342893"/>
    <b v="0"/>
    <n v="3"/>
    <b v="0"/>
    <s v="theater/plays"/>
    <n v="4.1818181818181817"/>
    <n v="23"/>
    <x v="8"/>
    <x v="23"/>
  </r>
  <r>
    <n v="1000"/>
    <n v="42"/>
    <x v="1"/>
    <x v="0"/>
    <s v="USD"/>
    <n v="1484239320"/>
    <n v="1482609088"/>
    <b v="0"/>
    <n v="4"/>
    <b v="0"/>
    <s v="food/food trucks"/>
    <n v="4.2"/>
    <n v="10.5"/>
    <x v="6"/>
    <x v="11"/>
  </r>
  <r>
    <n v="7500"/>
    <n v="316"/>
    <x v="1"/>
    <x v="0"/>
    <s v="USD"/>
    <n v="1446307053"/>
    <n v="1443715053"/>
    <b v="0"/>
    <n v="12"/>
    <b v="0"/>
    <s v="theater/plays"/>
    <n v="4.2133333333333338"/>
    <n v="26.333333333333332"/>
    <x v="8"/>
    <x v="23"/>
  </r>
  <r>
    <n v="5105"/>
    <n v="216"/>
    <x v="2"/>
    <x v="0"/>
    <s v="USD"/>
    <n v="1491943445"/>
    <n v="1489351445"/>
    <b v="0"/>
    <n v="4"/>
    <b v="0"/>
    <s v="music/faith"/>
    <n v="4.2311459353574925"/>
    <n v="54"/>
    <x v="3"/>
    <x v="17"/>
  </r>
  <r>
    <n v="5000"/>
    <n v="212"/>
    <x v="1"/>
    <x v="1"/>
    <s v="GBP"/>
    <n v="1468349460"/>
    <n v="1466186988"/>
    <b v="0"/>
    <n v="7"/>
    <b v="0"/>
    <s v="technology/wearables"/>
    <n v="4.24"/>
    <n v="30.285714285714285"/>
    <x v="1"/>
    <x v="4"/>
  </r>
  <r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8"/>
    <x v="24"/>
  </r>
  <r>
    <n v="75000"/>
    <n v="3185"/>
    <x v="1"/>
    <x v="7"/>
    <s v="CAD"/>
    <n v="1484366340"/>
    <n v="1480219174"/>
    <b v="0"/>
    <n v="18"/>
    <b v="0"/>
    <s v="theater/musical"/>
    <n v="4.246666666666667"/>
    <n v="176.94444444444446"/>
    <x v="8"/>
    <x v="25"/>
  </r>
  <r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8"/>
    <x v="24"/>
  </r>
  <r>
    <n v="33000"/>
    <n v="1419"/>
    <x v="1"/>
    <x v="0"/>
    <s v="USD"/>
    <n v="1472799600"/>
    <n v="1470874618"/>
    <b v="0"/>
    <n v="16"/>
    <b v="0"/>
    <s v="photography/people"/>
    <n v="4.3"/>
    <n v="88.6875"/>
    <x v="7"/>
    <x v="19"/>
  </r>
  <r>
    <n v="10000"/>
    <n v="435"/>
    <x v="0"/>
    <x v="11"/>
    <s v="NZD"/>
    <n v="1424568107"/>
    <n v="1421976107"/>
    <b v="0"/>
    <n v="3"/>
    <b v="0"/>
    <s v="technology/web"/>
    <n v="4.3499999999999996"/>
    <n v="145"/>
    <x v="1"/>
    <x v="3"/>
  </r>
  <r>
    <n v="3000"/>
    <n v="132"/>
    <x v="0"/>
    <x v="0"/>
    <s v="USD"/>
    <n v="1382478278"/>
    <n v="1377294278"/>
    <b v="0"/>
    <n v="3"/>
    <b v="0"/>
    <s v="music/world music"/>
    <n v="4.3999999999999995"/>
    <n v="44"/>
    <x v="3"/>
    <x v="12"/>
  </r>
  <r>
    <n v="5000"/>
    <n v="223"/>
    <x v="1"/>
    <x v="1"/>
    <s v="GBP"/>
    <n v="1454936460"/>
    <n v="1452259131"/>
    <b v="0"/>
    <n v="9"/>
    <b v="0"/>
    <s v="technology/web"/>
    <n v="4.46"/>
    <n v="24.777777777777779"/>
    <x v="1"/>
    <x v="3"/>
  </r>
  <r>
    <n v="2000"/>
    <n v="90"/>
    <x v="1"/>
    <x v="0"/>
    <s v="USD"/>
    <n v="1329014966"/>
    <n v="1326422966"/>
    <b v="0"/>
    <n v="5"/>
    <b v="0"/>
    <s v="music/jazz"/>
    <n v="4.5"/>
    <n v="18"/>
    <x v="3"/>
    <x v="6"/>
  </r>
  <r>
    <n v="1000"/>
    <n v="45"/>
    <x v="1"/>
    <x v="0"/>
    <s v="USD"/>
    <n v="1336340516"/>
    <n v="1333748516"/>
    <b v="0"/>
    <n v="3"/>
    <b v="0"/>
    <s v="games/video games"/>
    <n v="4.5"/>
    <n v="15"/>
    <x v="5"/>
    <x v="9"/>
  </r>
  <r>
    <n v="1000"/>
    <n v="45"/>
    <x v="1"/>
    <x v="5"/>
    <s v="EUR"/>
    <n v="1459584417"/>
    <n v="1456996017"/>
    <b v="0"/>
    <n v="3"/>
    <b v="0"/>
    <s v="publishing/translations"/>
    <n v="4.5"/>
    <n v="15"/>
    <x v="2"/>
    <x v="13"/>
  </r>
  <r>
    <n v="15000"/>
    <n v="684"/>
    <x v="1"/>
    <x v="0"/>
    <s v="USD"/>
    <n v="1431374222"/>
    <n v="1427486222"/>
    <b v="0"/>
    <n v="25"/>
    <b v="0"/>
    <s v="technology/wearables"/>
    <n v="4.5600000000000005"/>
    <n v="27.36"/>
    <x v="1"/>
    <x v="4"/>
  </r>
  <r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2"/>
    <x v="13"/>
  </r>
  <r>
    <n v="12000"/>
    <n v="550"/>
    <x v="1"/>
    <x v="0"/>
    <s v="USD"/>
    <n v="1444577345"/>
    <n v="1441985458"/>
    <b v="0"/>
    <n v="3"/>
    <b v="0"/>
    <s v="theater/plays"/>
    <n v="4.583333333333333"/>
    <n v="183.33333333333334"/>
    <x v="8"/>
    <x v="23"/>
  </r>
  <r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2"/>
  </r>
  <r>
    <n v="500"/>
    <n v="23"/>
    <x v="1"/>
    <x v="0"/>
    <s v="USD"/>
    <n v="1403470800"/>
    <n v="1403356792"/>
    <b v="0"/>
    <n v="4"/>
    <b v="0"/>
    <s v="theater/plays"/>
    <n v="4.5999999999999996"/>
    <n v="5.75"/>
    <x v="8"/>
    <x v="23"/>
  </r>
  <r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7"/>
    <x v="14"/>
  </r>
  <r>
    <n v="10000"/>
    <n v="467"/>
    <x v="1"/>
    <x v="0"/>
    <s v="USD"/>
    <n v="1419183813"/>
    <n v="1417455813"/>
    <b v="0"/>
    <n v="13"/>
    <b v="0"/>
    <s v="theater/plays"/>
    <n v="4.67"/>
    <n v="35.92307692307692"/>
    <x v="8"/>
    <x v="23"/>
  </r>
  <r>
    <n v="5000"/>
    <n v="235"/>
    <x v="1"/>
    <x v="0"/>
    <s v="USD"/>
    <n v="1391364126"/>
    <n v="1388772126"/>
    <b v="0"/>
    <n v="6"/>
    <b v="0"/>
    <s v="publishing/fiction"/>
    <n v="4.7"/>
    <n v="39.166666666666664"/>
    <x v="2"/>
    <x v="5"/>
  </r>
  <r>
    <n v="1000"/>
    <n v="47"/>
    <x v="1"/>
    <x v="0"/>
    <s v="USD"/>
    <n v="1448078400"/>
    <n v="1445985299"/>
    <b v="0"/>
    <n v="5"/>
    <b v="0"/>
    <s v="theater/plays"/>
    <n v="4.7"/>
    <n v="9.4"/>
    <x v="8"/>
    <x v="23"/>
  </r>
  <r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8"/>
    <x v="24"/>
  </r>
  <r>
    <n v="5000"/>
    <n v="240"/>
    <x v="1"/>
    <x v="0"/>
    <s v="USD"/>
    <n v="1433093700"/>
    <n v="1430242488"/>
    <b v="0"/>
    <n v="8"/>
    <b v="0"/>
    <s v="theater/plays"/>
    <n v="4.8"/>
    <n v="30"/>
    <x v="8"/>
    <x v="23"/>
  </r>
  <r>
    <n v="10000"/>
    <n v="481"/>
    <x v="1"/>
    <x v="0"/>
    <s v="USD"/>
    <n v="1434497400"/>
    <n v="1431770802"/>
    <b v="0"/>
    <n v="8"/>
    <b v="0"/>
    <s v="theater/musical"/>
    <n v="4.8099999999999996"/>
    <n v="60.125"/>
    <x v="8"/>
    <x v="25"/>
  </r>
  <r>
    <n v="1750"/>
    <n v="85"/>
    <x v="1"/>
    <x v="0"/>
    <s v="USD"/>
    <n v="1409513940"/>
    <n v="1405949514"/>
    <b v="0"/>
    <n v="4"/>
    <b v="0"/>
    <s v="music/faith"/>
    <n v="4.8571428571428568"/>
    <n v="21.25"/>
    <x v="3"/>
    <x v="17"/>
  </r>
  <r>
    <n v="3000"/>
    <n v="146"/>
    <x v="1"/>
    <x v="0"/>
    <s v="USD"/>
    <n v="1439069640"/>
    <n v="1433897647"/>
    <b v="0"/>
    <n v="6"/>
    <b v="0"/>
    <s v="theater/plays"/>
    <n v="4.8666666666666663"/>
    <n v="24.333333333333332"/>
    <x v="8"/>
    <x v="23"/>
  </r>
  <r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5"/>
    <x v="10"/>
  </r>
  <r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5"/>
    <x v="9"/>
  </r>
  <r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7"/>
    <x v="18"/>
  </r>
  <r>
    <n v="25000"/>
    <n v="1241"/>
    <x v="0"/>
    <x v="0"/>
    <s v="USD"/>
    <n v="1481213752"/>
    <n v="1478621752"/>
    <b v="0"/>
    <n v="14"/>
    <b v="0"/>
    <s v="theater/musical"/>
    <n v="4.9639999999999995"/>
    <n v="88.642857142857139"/>
    <x v="8"/>
    <x v="25"/>
  </r>
  <r>
    <n v="5000"/>
    <n v="250"/>
    <x v="1"/>
    <x v="3"/>
    <s v="AUD"/>
    <n v="1443782138"/>
    <n v="1440326138"/>
    <b v="0"/>
    <n v="3"/>
    <b v="0"/>
    <s v="film &amp; video/drama"/>
    <n v="5"/>
    <n v="83.333333333333329"/>
    <x v="0"/>
    <x v="1"/>
  </r>
  <r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2500"/>
    <n v="125"/>
    <x v="0"/>
    <x v="1"/>
    <s v="GBP"/>
    <n v="1456703940"/>
    <n v="1454546859"/>
    <b v="0"/>
    <n v="3"/>
    <b v="0"/>
    <s v="publishing/art books"/>
    <n v="5"/>
    <n v="41.666666666666664"/>
    <x v="2"/>
    <x v="15"/>
  </r>
  <r>
    <n v="500"/>
    <n v="25"/>
    <x v="1"/>
    <x v="0"/>
    <s v="USD"/>
    <n v="1436677091"/>
    <n v="1434085091"/>
    <b v="0"/>
    <n v="3"/>
    <b v="0"/>
    <s v="games/video games"/>
    <n v="5"/>
    <n v="8.3333333333333339"/>
    <x v="5"/>
    <x v="9"/>
  </r>
  <r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3900"/>
    <n v="196"/>
    <x v="1"/>
    <x v="1"/>
    <s v="GBP"/>
    <n v="1417474761"/>
    <n v="1414879161"/>
    <b v="0"/>
    <n v="10"/>
    <b v="0"/>
    <s v="music/jazz"/>
    <n v="5.0256410256410255"/>
    <n v="19.600000000000001"/>
    <x v="3"/>
    <x v="6"/>
  </r>
  <r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5"/>
    <x v="9"/>
  </r>
  <r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1"/>
    <x v="3"/>
  </r>
  <r>
    <n v="27500"/>
    <n v="1389"/>
    <x v="1"/>
    <x v="0"/>
    <s v="USD"/>
    <n v="1446693040"/>
    <n v="1443233440"/>
    <b v="0"/>
    <n v="12"/>
    <b v="0"/>
    <s v="technology/wearables"/>
    <n v="5.0509090909090908"/>
    <n v="115.75"/>
    <x v="1"/>
    <x v="4"/>
  </r>
  <r>
    <n v="10000"/>
    <n v="506"/>
    <x v="0"/>
    <x v="0"/>
    <s v="USD"/>
    <n v="1424211329"/>
    <n v="1421187329"/>
    <b v="0"/>
    <n v="6"/>
    <b v="0"/>
    <s v="publishing/art books"/>
    <n v="5.0599999999999996"/>
    <n v="84.333333333333329"/>
    <x v="2"/>
    <x v="15"/>
  </r>
  <r>
    <n v="7500"/>
    <n v="381"/>
    <x v="1"/>
    <x v="7"/>
    <s v="CAD"/>
    <n v="1404926665"/>
    <n v="1402334665"/>
    <b v="0"/>
    <n v="12"/>
    <b v="0"/>
    <s v="photography/people"/>
    <n v="5.08"/>
    <n v="31.75"/>
    <x v="7"/>
    <x v="19"/>
  </r>
  <r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8"/>
    <x v="24"/>
  </r>
  <r>
    <n v="35000"/>
    <n v="1785"/>
    <x v="0"/>
    <x v="7"/>
    <s v="CAD"/>
    <n v="1407034796"/>
    <n v="1401850796"/>
    <b v="0"/>
    <n v="15"/>
    <b v="0"/>
    <s v="film &amp; video/science fiction"/>
    <n v="5.0999999999999996"/>
    <n v="119"/>
    <x v="0"/>
    <x v="0"/>
  </r>
  <r>
    <n v="5000"/>
    <n v="260"/>
    <x v="1"/>
    <x v="0"/>
    <s v="USD"/>
    <n v="1406913120"/>
    <n v="1404927690"/>
    <b v="0"/>
    <n v="4"/>
    <b v="0"/>
    <s v="theater/plays"/>
    <n v="5.2"/>
    <n v="65"/>
    <x v="8"/>
    <x v="23"/>
  </r>
  <r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2"/>
    <x v="22"/>
  </r>
  <r>
    <n v="8000"/>
    <n v="425"/>
    <x v="1"/>
    <x v="0"/>
    <s v="USD"/>
    <n v="1386568740"/>
    <n v="1383095125"/>
    <b v="0"/>
    <n v="24"/>
    <b v="0"/>
    <s v="games/video games"/>
    <n v="5.3125"/>
    <n v="17.708333333333332"/>
    <x v="5"/>
    <x v="9"/>
  </r>
  <r>
    <n v="60000"/>
    <n v="3200"/>
    <x v="1"/>
    <x v="7"/>
    <s v="CAD"/>
    <n v="1446052627"/>
    <n v="1443460627"/>
    <b v="0"/>
    <n v="5"/>
    <b v="0"/>
    <s v="food/food trucks"/>
    <n v="5.3333333333333339"/>
    <n v="640"/>
    <x v="6"/>
    <x v="11"/>
  </r>
  <r>
    <n v="50000"/>
    <n v="2700"/>
    <x v="2"/>
    <x v="12"/>
    <s v="MXN"/>
    <n v="1490416380"/>
    <n v="1487485760"/>
    <b v="0"/>
    <n v="6"/>
    <b v="0"/>
    <s v="theater/plays"/>
    <n v="5.4"/>
    <n v="450"/>
    <x v="8"/>
    <x v="23"/>
  </r>
  <r>
    <n v="2500"/>
    <n v="135"/>
    <x v="1"/>
    <x v="0"/>
    <s v="USD"/>
    <n v="1433988791"/>
    <n v="1431396791"/>
    <b v="0"/>
    <n v="5"/>
    <b v="0"/>
    <s v="theater/plays"/>
    <n v="5.4"/>
    <n v="27"/>
    <x v="8"/>
    <x v="23"/>
  </r>
  <r>
    <n v="2500"/>
    <n v="135"/>
    <x v="1"/>
    <x v="1"/>
    <s v="GBP"/>
    <n v="1479032260"/>
    <n v="1476436660"/>
    <b v="0"/>
    <n v="3"/>
    <b v="0"/>
    <s v="theater/plays"/>
    <n v="5.4"/>
    <n v="45"/>
    <x v="8"/>
    <x v="23"/>
  </r>
  <r>
    <n v="10000"/>
    <n v="541"/>
    <x v="1"/>
    <x v="0"/>
    <s v="USD"/>
    <n v="1449876859"/>
    <n v="1444689259"/>
    <b v="0"/>
    <n v="9"/>
    <b v="0"/>
    <s v="theater/plays"/>
    <n v="5.41"/>
    <n v="60.111111111111114"/>
    <x v="8"/>
    <x v="23"/>
  </r>
  <r>
    <n v="6000"/>
    <n v="325"/>
    <x v="1"/>
    <x v="0"/>
    <s v="USD"/>
    <n v="1385735295"/>
    <n v="1383139695"/>
    <b v="0"/>
    <n v="12"/>
    <b v="0"/>
    <s v="music/jazz"/>
    <n v="5.416666666666667"/>
    <n v="27.083333333333332"/>
    <x v="3"/>
    <x v="6"/>
  </r>
  <r>
    <n v="30000"/>
    <n v="1626"/>
    <x v="1"/>
    <x v="0"/>
    <s v="USD"/>
    <n v="1478196008"/>
    <n v="1475604008"/>
    <b v="0"/>
    <n v="56"/>
    <b v="0"/>
    <s v="games/video games"/>
    <n v="5.42"/>
    <n v="29.035714285714285"/>
    <x v="5"/>
    <x v="9"/>
  </r>
  <r>
    <n v="5000"/>
    <n v="271"/>
    <x v="1"/>
    <x v="0"/>
    <s v="USD"/>
    <n v="1484684186"/>
    <n v="1482092186"/>
    <b v="0"/>
    <n v="3"/>
    <b v="0"/>
    <s v="theater/plays"/>
    <n v="5.42"/>
    <n v="90.333333333333329"/>
    <x v="8"/>
    <x v="23"/>
  </r>
  <r>
    <n v="550"/>
    <n v="30"/>
    <x v="1"/>
    <x v="18"/>
    <s v="EUR"/>
    <n v="1483535180"/>
    <n v="1480943180"/>
    <b v="0"/>
    <n v="1"/>
    <b v="0"/>
    <s v="theater/plays"/>
    <n v="5.4545454545454541"/>
    <n v="30"/>
    <x v="8"/>
    <x v="23"/>
  </r>
  <r>
    <n v="40000"/>
    <n v="2200"/>
    <x v="1"/>
    <x v="13"/>
    <s v="NOK"/>
    <n v="1471557139"/>
    <n v="1468965139"/>
    <b v="0"/>
    <n v="10"/>
    <b v="0"/>
    <s v="film &amp; video/drama"/>
    <n v="5.5"/>
    <n v="220"/>
    <x v="0"/>
    <x v="1"/>
  </r>
  <r>
    <n v="1000"/>
    <n v="55"/>
    <x v="1"/>
    <x v="0"/>
    <s v="USD"/>
    <n v="1431283530"/>
    <n v="1428691530"/>
    <b v="0"/>
    <n v="3"/>
    <b v="0"/>
    <s v="theater/musical"/>
    <n v="5.5"/>
    <n v="18.333333333333332"/>
    <x v="8"/>
    <x v="25"/>
  </r>
  <r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0"/>
  </r>
  <r>
    <n v="15000"/>
    <n v="837"/>
    <x v="1"/>
    <x v="0"/>
    <s v="USD"/>
    <n v="1485905520"/>
    <n v="1481150949"/>
    <b v="0"/>
    <n v="7"/>
    <b v="0"/>
    <s v="technology/wearables"/>
    <n v="5.58"/>
    <n v="119.57142857142857"/>
    <x v="1"/>
    <x v="4"/>
  </r>
  <r>
    <n v="4000"/>
    <n v="225"/>
    <x v="1"/>
    <x v="0"/>
    <s v="USD"/>
    <n v="1415562471"/>
    <n v="1412966871"/>
    <b v="0"/>
    <n v="8"/>
    <b v="0"/>
    <s v="music/faith"/>
    <n v="5.625"/>
    <n v="28.125"/>
    <x v="3"/>
    <x v="17"/>
  </r>
  <r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x v="2"/>
  </r>
  <r>
    <n v="60000"/>
    <n v="3390"/>
    <x v="1"/>
    <x v="0"/>
    <s v="USD"/>
    <n v="1419538560"/>
    <n v="1416600960"/>
    <b v="0"/>
    <n v="38"/>
    <b v="0"/>
    <s v="food/food trucks"/>
    <n v="5.65"/>
    <n v="89.21052631578948"/>
    <x v="6"/>
    <x v="11"/>
  </r>
  <r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1"/>
    <x v="4"/>
  </r>
  <r>
    <n v="18000"/>
    <n v="1020"/>
    <x v="1"/>
    <x v="0"/>
    <s v="USD"/>
    <n v="1474507065"/>
    <n v="1471915065"/>
    <b v="0"/>
    <n v="3"/>
    <b v="0"/>
    <s v="food/food trucks"/>
    <n v="5.6666666666666661"/>
    <n v="340"/>
    <x v="6"/>
    <x v="11"/>
  </r>
  <r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6"/>
    <x v="11"/>
  </r>
  <r>
    <n v="6000"/>
    <n v="341"/>
    <x v="0"/>
    <x v="0"/>
    <s v="USD"/>
    <n v="1467398138"/>
    <n v="1465670138"/>
    <b v="0"/>
    <n v="9"/>
    <b v="0"/>
    <s v="technology/web"/>
    <n v="5.6833333333333336"/>
    <n v="37.888888888888886"/>
    <x v="1"/>
    <x v="3"/>
  </r>
  <r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6"/>
    <x v="11"/>
  </r>
  <r>
    <n v="10500"/>
    <n v="601"/>
    <x v="1"/>
    <x v="6"/>
    <s v="EUR"/>
    <n v="1451494210"/>
    <n v="1449075010"/>
    <b v="0"/>
    <n v="12"/>
    <b v="0"/>
    <s v="games/video games"/>
    <n v="5.7238095238095239"/>
    <n v="50.083333333333336"/>
    <x v="5"/>
    <x v="9"/>
  </r>
  <r>
    <n v="200000"/>
    <n v="11467"/>
    <x v="0"/>
    <x v="2"/>
    <s v="DKK"/>
    <n v="1469109600"/>
    <n v="1464586746"/>
    <b v="0"/>
    <n v="19"/>
    <b v="0"/>
    <s v="technology/wearables"/>
    <n v="5.7334999999999994"/>
    <n v="603.52631578947364"/>
    <x v="1"/>
    <x v="4"/>
  </r>
  <r>
    <n v="6500"/>
    <n v="375"/>
    <x v="1"/>
    <x v="0"/>
    <s v="USD"/>
    <n v="1330577940"/>
    <n v="1327853914"/>
    <b v="0"/>
    <n v="9"/>
    <b v="0"/>
    <s v="music/jazz"/>
    <n v="5.7692307692307692"/>
    <n v="41.666666666666664"/>
    <x v="3"/>
    <x v="6"/>
  </r>
  <r>
    <n v="4000"/>
    <n v="234"/>
    <x v="0"/>
    <x v="0"/>
    <s v="USD"/>
    <n v="1418368260"/>
    <n v="1417654672"/>
    <b v="0"/>
    <n v="8"/>
    <b v="0"/>
    <s v="technology/wearables"/>
    <n v="5.8500000000000005"/>
    <n v="29.25"/>
    <x v="1"/>
    <x v="4"/>
  </r>
  <r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6"/>
    <x v="11"/>
  </r>
  <r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19000"/>
    <n v="1145"/>
    <x v="2"/>
    <x v="0"/>
    <s v="USD"/>
    <n v="1491421314"/>
    <n v="1487709714"/>
    <b v="0"/>
    <n v="7"/>
    <b v="0"/>
    <s v="theater/spaces"/>
    <n v="6.0263157894736841"/>
    <n v="163.57142857142858"/>
    <x v="8"/>
    <x v="24"/>
  </r>
  <r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x v="2"/>
  </r>
  <r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7"/>
    <x v="18"/>
  </r>
  <r>
    <n v="30000"/>
    <n v="1888"/>
    <x v="1"/>
    <x v="6"/>
    <s v="EUR"/>
    <n v="1451602800"/>
    <n v="1449011610"/>
    <b v="0"/>
    <n v="23"/>
    <b v="0"/>
    <s v="technology/wearables"/>
    <n v="6.293333333333333"/>
    <n v="82.086956521739125"/>
    <x v="1"/>
    <x v="4"/>
  </r>
  <r>
    <n v="2000"/>
    <n v="126"/>
    <x v="1"/>
    <x v="0"/>
    <s v="USD"/>
    <n v="1429460386"/>
    <n v="1424279986"/>
    <b v="0"/>
    <n v="3"/>
    <b v="0"/>
    <s v="theater/plays"/>
    <n v="6.3"/>
    <n v="42"/>
    <x v="8"/>
    <x v="23"/>
  </r>
  <r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5"/>
    <x v="9"/>
  </r>
  <r>
    <n v="1500"/>
    <n v="95"/>
    <x v="1"/>
    <x v="1"/>
    <s v="GBP"/>
    <n v="1415404800"/>
    <n v="1412809644"/>
    <b v="0"/>
    <n v="10"/>
    <b v="0"/>
    <s v="theater/plays"/>
    <n v="6.3333333333333339"/>
    <n v="9.5"/>
    <x v="8"/>
    <x v="23"/>
  </r>
  <r>
    <n v="38888"/>
    <n v="2495"/>
    <x v="1"/>
    <x v="3"/>
    <s v="AUD"/>
    <n v="1406593780"/>
    <n v="1404174580"/>
    <b v="1"/>
    <n v="60"/>
    <b v="0"/>
    <s v="technology/makerspaces"/>
    <n v="6.4158609339642041"/>
    <n v="41.583333333333336"/>
    <x v="1"/>
    <x v="26"/>
  </r>
  <r>
    <n v="4190"/>
    <n v="270"/>
    <x v="1"/>
    <x v="9"/>
    <s v="EUR"/>
    <n v="1450541229"/>
    <n v="1447949229"/>
    <b v="0"/>
    <n v="6"/>
    <b v="0"/>
    <s v="games/mobile games"/>
    <n v="6.4439140811455857"/>
    <n v="45"/>
    <x v="5"/>
    <x v="10"/>
  </r>
  <r>
    <n v="20000"/>
    <n v="1297"/>
    <x v="1"/>
    <x v="1"/>
    <s v="GBP"/>
    <n v="1409337611"/>
    <n v="1407177611"/>
    <b v="0"/>
    <n v="26"/>
    <b v="0"/>
    <s v="film &amp; video/drama"/>
    <n v="6.4850000000000003"/>
    <n v="49.884615384615387"/>
    <x v="0"/>
    <x v="1"/>
  </r>
  <r>
    <n v="5000"/>
    <n v="325"/>
    <x v="1"/>
    <x v="0"/>
    <s v="USD"/>
    <n v="1441507006"/>
    <n v="1438915006"/>
    <b v="0"/>
    <n v="3"/>
    <b v="0"/>
    <s v="food/food trucks"/>
    <n v="6.5"/>
    <n v="108.33333333333333"/>
    <x v="6"/>
    <x v="11"/>
  </r>
  <r>
    <n v="10000"/>
    <n v="650"/>
    <x v="1"/>
    <x v="0"/>
    <s v="USD"/>
    <n v="1435730400"/>
    <n v="1430855315"/>
    <b v="0"/>
    <n v="3"/>
    <b v="0"/>
    <s v="music/faith"/>
    <n v="6.5"/>
    <n v="216.66666666666666"/>
    <x v="3"/>
    <x v="17"/>
  </r>
  <r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1"/>
    <x v="4"/>
  </r>
  <r>
    <n v="3300"/>
    <n v="216"/>
    <x v="1"/>
    <x v="7"/>
    <s v="CAD"/>
    <n v="1429456132"/>
    <n v="1424275732"/>
    <b v="0"/>
    <n v="2"/>
    <b v="0"/>
    <s v="theater/musical"/>
    <n v="6.5454545454545459"/>
    <n v="108"/>
    <x v="8"/>
    <x v="25"/>
  </r>
  <r>
    <n v="2000"/>
    <n v="131"/>
    <x v="1"/>
    <x v="1"/>
    <s v="GBP"/>
    <n v="1395007200"/>
    <n v="1392021502"/>
    <b v="0"/>
    <n v="7"/>
    <b v="0"/>
    <s v="music/jazz"/>
    <n v="6.5500000000000007"/>
    <n v="18.714285714285715"/>
    <x v="3"/>
    <x v="6"/>
  </r>
  <r>
    <n v="26000"/>
    <n v="1707"/>
    <x v="1"/>
    <x v="0"/>
    <s v="USD"/>
    <n v="1427850090"/>
    <n v="1425261690"/>
    <b v="0"/>
    <n v="8"/>
    <b v="0"/>
    <s v="photography/photobooks"/>
    <n v="6.565384615384616"/>
    <n v="213.375"/>
    <x v="7"/>
    <x v="18"/>
  </r>
  <r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5"/>
    <x v="9"/>
  </r>
  <r>
    <n v="2725"/>
    <n v="180"/>
    <x v="1"/>
    <x v="7"/>
    <s v="CAD"/>
    <n v="1425758101"/>
    <n v="1423166101"/>
    <b v="0"/>
    <n v="6"/>
    <b v="0"/>
    <s v="publishing/translations"/>
    <n v="6.6055045871559637"/>
    <n v="30"/>
    <x v="2"/>
    <x v="13"/>
  </r>
  <r>
    <n v="30000"/>
    <n v="1982"/>
    <x v="1"/>
    <x v="0"/>
    <s v="USD"/>
    <n v="1336188019"/>
    <n v="1333596019"/>
    <b v="0"/>
    <n v="24"/>
    <b v="0"/>
    <s v="music/jazz"/>
    <n v="6.6066666666666665"/>
    <n v="82.583333333333329"/>
    <x v="3"/>
    <x v="6"/>
  </r>
  <r>
    <n v="50000"/>
    <n v="3317"/>
    <x v="0"/>
    <x v="0"/>
    <s v="USD"/>
    <n v="1418056315"/>
    <n v="1414164715"/>
    <b v="0"/>
    <n v="37"/>
    <b v="0"/>
    <s v="technology/wearables"/>
    <n v="6.6339999999999995"/>
    <n v="89.648648648648646"/>
    <x v="1"/>
    <x v="4"/>
  </r>
  <r>
    <n v="4000"/>
    <n v="266"/>
    <x v="1"/>
    <x v="0"/>
    <s v="USD"/>
    <n v="1466363576"/>
    <n v="1461179576"/>
    <b v="0"/>
    <n v="9"/>
    <b v="0"/>
    <s v="theater/plays"/>
    <n v="6.65"/>
    <n v="29.555555555555557"/>
    <x v="8"/>
    <x v="23"/>
  </r>
  <r>
    <n v="5000"/>
    <n v="335"/>
    <x v="1"/>
    <x v="1"/>
    <s v="GBP"/>
    <n v="1414623471"/>
    <n v="1411513071"/>
    <b v="1"/>
    <n v="4"/>
    <b v="0"/>
    <s v="photography/photobooks"/>
    <n v="6.7"/>
    <n v="83.75"/>
    <x v="7"/>
    <x v="18"/>
  </r>
  <r>
    <n v="12000"/>
    <n v="805"/>
    <x v="1"/>
    <x v="10"/>
    <s v="EUR"/>
    <n v="1481367600"/>
    <n v="1477839675"/>
    <b v="0"/>
    <n v="10"/>
    <b v="0"/>
    <s v="publishing/translations"/>
    <n v="6.708333333333333"/>
    <n v="80.5"/>
    <x v="2"/>
    <x v="13"/>
  </r>
  <r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x v="2"/>
  </r>
  <r>
    <n v="6048"/>
    <n v="413"/>
    <x v="1"/>
    <x v="0"/>
    <s v="USD"/>
    <n v="1450211116"/>
    <n v="1445023516"/>
    <b v="0"/>
    <n v="7"/>
    <b v="0"/>
    <s v="theater/plays"/>
    <n v="6.8287037037037033"/>
    <n v="59"/>
    <x v="8"/>
    <x v="23"/>
  </r>
  <r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6"/>
    <x v="11"/>
  </r>
  <r>
    <n v="33000"/>
    <n v="2300"/>
    <x v="1"/>
    <x v="12"/>
    <s v="MXN"/>
    <n v="1482711309"/>
    <n v="1479860109"/>
    <b v="0"/>
    <n v="6"/>
    <b v="0"/>
    <s v="theater/plays"/>
    <n v="6.9696969696969706"/>
    <n v="383.33333333333331"/>
    <x v="8"/>
    <x v="23"/>
  </r>
  <r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7"/>
    <x v="19"/>
  </r>
  <r>
    <n v="30000"/>
    <n v="2113"/>
    <x v="1"/>
    <x v="6"/>
    <s v="EUR"/>
    <n v="1434047084"/>
    <n v="1431455084"/>
    <b v="1"/>
    <n v="28"/>
    <b v="0"/>
    <s v="theater/plays"/>
    <n v="7.043333333333333"/>
    <n v="75.464285714285708"/>
    <x v="8"/>
    <x v="23"/>
  </r>
  <r>
    <n v="6300"/>
    <n v="445"/>
    <x v="1"/>
    <x v="0"/>
    <s v="USD"/>
    <n v="1476010619"/>
    <n v="1473418619"/>
    <b v="0"/>
    <n v="10"/>
    <b v="0"/>
    <s v="publishing/translations"/>
    <n v="7.0634920634920633"/>
    <n v="44.5"/>
    <x v="2"/>
    <x v="13"/>
  </r>
  <r>
    <n v="15000"/>
    <n v="1060"/>
    <x v="0"/>
    <x v="0"/>
    <s v="USD"/>
    <n v="1402060302"/>
    <n v="1396876302"/>
    <b v="0"/>
    <n v="18"/>
    <b v="0"/>
    <s v="music/world music"/>
    <n v="7.0666666666666673"/>
    <n v="58.888888888888886"/>
    <x v="3"/>
    <x v="12"/>
  </r>
  <r>
    <n v="3000"/>
    <n v="215"/>
    <x v="1"/>
    <x v="0"/>
    <s v="USD"/>
    <n v="1487811600"/>
    <n v="1486077481"/>
    <b v="0"/>
    <n v="7"/>
    <b v="0"/>
    <s v="theater/plays"/>
    <n v="7.166666666666667"/>
    <n v="30.714285714285715"/>
    <x v="8"/>
    <x v="23"/>
  </r>
  <r>
    <n v="1000"/>
    <n v="72"/>
    <x v="1"/>
    <x v="0"/>
    <s v="USD"/>
    <n v="1314856800"/>
    <n v="1311789885"/>
    <b v="0"/>
    <n v="4"/>
    <b v="0"/>
    <s v="music/indie rock"/>
    <n v="7.1999999999999993"/>
    <n v="18"/>
    <x v="3"/>
    <x v="7"/>
  </r>
  <r>
    <n v="1000"/>
    <n v="72"/>
    <x v="1"/>
    <x v="1"/>
    <s v="GBP"/>
    <n v="1447451756"/>
    <n v="1444856156"/>
    <b v="0"/>
    <n v="6"/>
    <b v="0"/>
    <s v="publishing/translations"/>
    <n v="7.1999999999999993"/>
    <n v="12"/>
    <x v="2"/>
    <x v="13"/>
  </r>
  <r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5"/>
    <x v="9"/>
  </r>
  <r>
    <n v="5000"/>
    <n v="362"/>
    <x v="1"/>
    <x v="0"/>
    <s v="USD"/>
    <n v="1427082912"/>
    <n v="1423198512"/>
    <b v="0"/>
    <n v="5"/>
    <b v="0"/>
    <s v="theater/plays"/>
    <n v="7.24"/>
    <n v="72.400000000000006"/>
    <x v="8"/>
    <x v="23"/>
  </r>
  <r>
    <n v="10000"/>
    <n v="726"/>
    <x v="1"/>
    <x v="0"/>
    <s v="USD"/>
    <n v="1417276800"/>
    <n v="1415140480"/>
    <b v="0"/>
    <n v="9"/>
    <b v="0"/>
    <s v="technology/wearables"/>
    <n v="7.26"/>
    <n v="80.666666666666671"/>
    <x v="1"/>
    <x v="4"/>
  </r>
  <r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x v="2"/>
  </r>
  <r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7"/>
    <x v="16"/>
  </r>
  <r>
    <n v="2825"/>
    <n v="211"/>
    <x v="1"/>
    <x v="0"/>
    <s v="USD"/>
    <n v="1472442900"/>
    <n v="1471638646"/>
    <b v="0"/>
    <n v="6"/>
    <b v="0"/>
    <s v="theater/plays"/>
    <n v="7.4690265486725664"/>
    <n v="35.166666666666664"/>
    <x v="8"/>
    <x v="23"/>
  </r>
  <r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1"/>
    <x v="4"/>
  </r>
  <r>
    <n v="600"/>
    <n v="45"/>
    <x v="1"/>
    <x v="0"/>
    <s v="USD"/>
    <n v="1311309721"/>
    <n v="1307421721"/>
    <b v="0"/>
    <n v="5"/>
    <b v="0"/>
    <s v="games/video games"/>
    <n v="7.5"/>
    <n v="9"/>
    <x v="5"/>
    <x v="9"/>
  </r>
  <r>
    <n v="2000"/>
    <n v="150"/>
    <x v="1"/>
    <x v="0"/>
    <s v="USD"/>
    <n v="1481295099"/>
    <n v="1477835499"/>
    <b v="0"/>
    <n v="3"/>
    <b v="0"/>
    <s v="music/faith"/>
    <n v="7.5"/>
    <n v="50"/>
    <x v="3"/>
    <x v="17"/>
  </r>
  <r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0"/>
  </r>
  <r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1"/>
    <x v="4"/>
  </r>
  <r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1"/>
    <x v="26"/>
  </r>
  <r>
    <n v="250"/>
    <n v="19"/>
    <x v="1"/>
    <x v="1"/>
    <s v="GBP"/>
    <n v="1422450278"/>
    <n v="1419858278"/>
    <b v="0"/>
    <n v="4"/>
    <b v="0"/>
    <s v="theater/plays"/>
    <n v="7.6"/>
    <n v="4.75"/>
    <x v="8"/>
    <x v="23"/>
  </r>
  <r>
    <n v="150000"/>
    <n v="11683"/>
    <x v="1"/>
    <x v="7"/>
    <s v="CAD"/>
    <n v="1415865720"/>
    <n v="1413270690"/>
    <b v="0"/>
    <n v="40"/>
    <b v="0"/>
    <s v="technology/wearables"/>
    <n v="7.7886666666666677"/>
    <n v="292.07499999999999"/>
    <x v="1"/>
    <x v="4"/>
  </r>
  <r>
    <n v="1000"/>
    <n v="78"/>
    <x v="1"/>
    <x v="7"/>
    <s v="CAD"/>
    <n v="1437082736"/>
    <n v="1435354736"/>
    <b v="0"/>
    <n v="3"/>
    <b v="0"/>
    <s v="photography/people"/>
    <n v="7.8"/>
    <n v="26"/>
    <x v="7"/>
    <x v="19"/>
  </r>
  <r>
    <n v="15000"/>
    <n v="1174"/>
    <x v="1"/>
    <x v="9"/>
    <s v="EUR"/>
    <n v="1435293175"/>
    <n v="1432701175"/>
    <b v="0"/>
    <n v="49"/>
    <b v="0"/>
    <s v="games/video games"/>
    <n v="7.8266666666666662"/>
    <n v="23.959183673469386"/>
    <x v="5"/>
    <x v="9"/>
  </r>
  <r>
    <n v="1850"/>
    <n v="145"/>
    <x v="1"/>
    <x v="1"/>
    <s v="GBP"/>
    <n v="1400498789"/>
    <n v="1398511589"/>
    <b v="0"/>
    <n v="7"/>
    <b v="0"/>
    <s v="theater/plays"/>
    <n v="7.8378378378378386"/>
    <n v="20.714285714285715"/>
    <x v="8"/>
    <x v="23"/>
  </r>
  <r>
    <n v="25000"/>
    <n v="1967"/>
    <x v="1"/>
    <x v="0"/>
    <s v="USD"/>
    <n v="1430517761"/>
    <n v="1427925761"/>
    <b v="0"/>
    <n v="17"/>
    <b v="0"/>
    <s v="music/faith"/>
    <n v="7.8680000000000003"/>
    <n v="115.70588235294117"/>
    <x v="3"/>
    <x v="17"/>
  </r>
  <r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2"/>
    <x v="22"/>
  </r>
  <r>
    <n v="1000"/>
    <n v="80"/>
    <x v="2"/>
    <x v="0"/>
    <s v="USD"/>
    <n v="1490830331"/>
    <n v="1488241931"/>
    <b v="0"/>
    <n v="7"/>
    <b v="0"/>
    <s v="food/small batch"/>
    <n v="8"/>
    <n v="11.428571428571429"/>
    <x v="6"/>
    <x v="28"/>
  </r>
  <r>
    <n v="20000"/>
    <n v="1605"/>
    <x v="0"/>
    <x v="0"/>
    <s v="USD"/>
    <n v="1476676800"/>
    <n v="1473957239"/>
    <b v="0"/>
    <n v="8"/>
    <b v="0"/>
    <s v="theater/spaces"/>
    <n v="8.0250000000000004"/>
    <n v="200.625"/>
    <x v="8"/>
    <x v="24"/>
  </r>
  <r>
    <n v="5000"/>
    <n v="403"/>
    <x v="1"/>
    <x v="0"/>
    <s v="USD"/>
    <n v="1419017488"/>
    <n v="1416339088"/>
    <b v="0"/>
    <n v="5"/>
    <b v="0"/>
    <s v="publishing/translations"/>
    <n v="8.06"/>
    <n v="80.599999999999994"/>
    <x v="2"/>
    <x v="13"/>
  </r>
  <r>
    <n v="18000"/>
    <n v="1455"/>
    <x v="1"/>
    <x v="0"/>
    <s v="USD"/>
    <n v="1488958200"/>
    <n v="1484912974"/>
    <b v="0"/>
    <n v="16"/>
    <b v="0"/>
    <s v="games/mobile games"/>
    <n v="8.0833333333333321"/>
    <n v="90.9375"/>
    <x v="5"/>
    <x v="10"/>
  </r>
  <r>
    <n v="750"/>
    <n v="61"/>
    <x v="1"/>
    <x v="0"/>
    <s v="USD"/>
    <n v="1425337200"/>
    <n v="1421432810"/>
    <b v="0"/>
    <n v="6"/>
    <b v="0"/>
    <s v="theater/plays"/>
    <n v="8.1333333333333329"/>
    <n v="10.166666666666666"/>
    <x v="8"/>
    <x v="23"/>
  </r>
  <r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2"/>
  </r>
  <r>
    <n v="5600"/>
    <n v="460"/>
    <x v="1"/>
    <x v="0"/>
    <s v="USD"/>
    <n v="1413992210"/>
    <n v="1411400210"/>
    <b v="0"/>
    <n v="12"/>
    <b v="0"/>
    <s v="theater/plays"/>
    <n v="8.2142857142857135"/>
    <n v="38.333333333333336"/>
    <x v="8"/>
    <x v="23"/>
  </r>
  <r>
    <n v="1000"/>
    <n v="83"/>
    <x v="1"/>
    <x v="6"/>
    <s v="EUR"/>
    <n v="1451053313"/>
    <n v="1448461313"/>
    <b v="0"/>
    <n v="8"/>
    <b v="0"/>
    <s v="games/video games"/>
    <n v="8.3000000000000007"/>
    <n v="10.375"/>
    <x v="5"/>
    <x v="9"/>
  </r>
  <r>
    <n v="1200"/>
    <n v="100"/>
    <x v="1"/>
    <x v="0"/>
    <s v="USD"/>
    <n v="1424014680"/>
    <n v="1418922443"/>
    <b v="0"/>
    <n v="1"/>
    <b v="0"/>
    <s v="publishing/fiction"/>
    <n v="8.3333333333333321"/>
    <n v="100"/>
    <x v="2"/>
    <x v="5"/>
  </r>
  <r>
    <n v="5000"/>
    <n v="419"/>
    <x v="1"/>
    <x v="6"/>
    <s v="EUR"/>
    <n v="1474230385"/>
    <n v="1471638385"/>
    <b v="0"/>
    <n v="4"/>
    <b v="0"/>
    <s v="publishing/translations"/>
    <n v="8.3800000000000008"/>
    <n v="104.75"/>
    <x v="2"/>
    <x v="13"/>
  </r>
  <r>
    <n v="500000"/>
    <n v="42086.42"/>
    <x v="0"/>
    <x v="0"/>
    <s v="USD"/>
    <n v="1441783869"/>
    <n v="1439191869"/>
    <b v="1"/>
    <n v="535"/>
    <b v="0"/>
    <s v="technology/space exploration"/>
    <n v="8.4172840000000004"/>
    <n v="78.666205607476627"/>
    <x v="1"/>
    <x v="21"/>
  </r>
  <r>
    <n v="600"/>
    <n v="51"/>
    <x v="1"/>
    <x v="0"/>
    <s v="USD"/>
    <n v="1407250329"/>
    <n v="1404658329"/>
    <b v="0"/>
    <n v="6"/>
    <b v="0"/>
    <s v="theater/plays"/>
    <n v="8.5"/>
    <n v="8.5"/>
    <x v="8"/>
    <x v="23"/>
  </r>
  <r>
    <n v="5000"/>
    <n v="426"/>
    <x v="1"/>
    <x v="0"/>
    <s v="USD"/>
    <n v="1420215216"/>
    <n v="1417536816"/>
    <b v="0"/>
    <n v="9"/>
    <b v="0"/>
    <s v="theater/musical"/>
    <n v="8.52"/>
    <n v="47.333333333333336"/>
    <x v="8"/>
    <x v="25"/>
  </r>
  <r>
    <n v="100000"/>
    <n v="8537"/>
    <x v="0"/>
    <x v="0"/>
    <s v="USD"/>
    <n v="1432101855"/>
    <n v="1429509855"/>
    <b v="0"/>
    <n v="292"/>
    <b v="0"/>
    <s v="journalism/audio"/>
    <n v="8.5370000000000008"/>
    <n v="29.236301369863014"/>
    <x v="4"/>
    <x v="8"/>
  </r>
  <r>
    <n v="700"/>
    <n v="60"/>
    <x v="1"/>
    <x v="0"/>
    <s v="USD"/>
    <n v="1447020620"/>
    <n v="1444425020"/>
    <b v="0"/>
    <n v="1"/>
    <b v="0"/>
    <s v="photography/nature"/>
    <n v="8.5714285714285712"/>
    <n v="60"/>
    <x v="7"/>
    <x v="14"/>
  </r>
  <r>
    <n v="15000"/>
    <n v="1296"/>
    <x v="1"/>
    <x v="0"/>
    <s v="USD"/>
    <n v="1471573640"/>
    <n v="1467253640"/>
    <b v="0"/>
    <n v="20"/>
    <b v="0"/>
    <s v="theater/spaces"/>
    <n v="8.64"/>
    <n v="64.8"/>
    <x v="8"/>
    <x v="24"/>
  </r>
  <r>
    <n v="750"/>
    <n v="65"/>
    <x v="1"/>
    <x v="0"/>
    <s v="USD"/>
    <n v="1406603696"/>
    <n v="1405307696"/>
    <b v="0"/>
    <n v="4"/>
    <b v="0"/>
    <s v="theater/plays"/>
    <n v="8.6666666666666679"/>
    <n v="16.25"/>
    <x v="8"/>
    <x v="23"/>
  </r>
  <r>
    <n v="1500"/>
    <n v="130"/>
    <x v="1"/>
    <x v="1"/>
    <s v="GBP"/>
    <n v="1475877108"/>
    <n v="1473285108"/>
    <b v="0"/>
    <n v="4"/>
    <b v="0"/>
    <s v="theater/plays"/>
    <n v="8.6666666666666679"/>
    <n v="32.5"/>
    <x v="8"/>
    <x v="23"/>
  </r>
  <r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8"/>
    <x v="23"/>
  </r>
  <r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6"/>
    <x v="11"/>
  </r>
  <r>
    <n v="15000"/>
    <n v="1332"/>
    <x v="0"/>
    <x v="0"/>
    <s v="USD"/>
    <n v="1461653700"/>
    <n v="1458665146"/>
    <b v="0"/>
    <n v="44"/>
    <b v="0"/>
    <s v="technology/wearables"/>
    <n v="8.8800000000000008"/>
    <n v="30.272727272727273"/>
    <x v="1"/>
    <x v="4"/>
  </r>
  <r>
    <n v="5000"/>
    <n v="445"/>
    <x v="1"/>
    <x v="0"/>
    <s v="USD"/>
    <n v="1428075480"/>
    <n v="1425489613"/>
    <b v="0"/>
    <n v="11"/>
    <b v="0"/>
    <s v="publishing/fiction"/>
    <n v="8.9"/>
    <n v="40.454545454545453"/>
    <x v="2"/>
    <x v="5"/>
  </r>
  <r>
    <n v="15000"/>
    <n v="1335"/>
    <x v="1"/>
    <x v="0"/>
    <s v="USD"/>
    <n v="1482339794"/>
    <n v="1479747794"/>
    <b v="0"/>
    <n v="6"/>
    <b v="0"/>
    <s v="theater/plays"/>
    <n v="8.9"/>
    <n v="222.5"/>
    <x v="8"/>
    <x v="23"/>
  </r>
  <r>
    <n v="7500"/>
    <n v="668"/>
    <x v="1"/>
    <x v="0"/>
    <s v="USD"/>
    <n v="1455826460"/>
    <n v="1452716060"/>
    <b v="0"/>
    <n v="16"/>
    <b v="0"/>
    <s v="technology/wearables"/>
    <n v="8.9066666666666663"/>
    <n v="41.75"/>
    <x v="1"/>
    <x v="4"/>
  </r>
  <r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5"/>
    <x v="9"/>
  </r>
  <r>
    <n v="666"/>
    <n v="60"/>
    <x v="1"/>
    <x v="0"/>
    <s v="USD"/>
    <n v="1414814340"/>
    <n v="1413519073"/>
    <b v="0"/>
    <n v="2"/>
    <b v="0"/>
    <s v="technology/gadgets"/>
    <n v="9.0090090090090094"/>
    <n v="30"/>
    <x v="1"/>
    <x v="27"/>
  </r>
  <r>
    <n v="30000"/>
    <n v="2725"/>
    <x v="1"/>
    <x v="7"/>
    <s v="CAD"/>
    <n v="1429207833"/>
    <n v="1426615833"/>
    <b v="0"/>
    <n v="7"/>
    <b v="0"/>
    <s v="technology/web"/>
    <n v="9.0833333333333339"/>
    <n v="389.28571428571428"/>
    <x v="1"/>
    <x v="3"/>
  </r>
  <r>
    <n v="5500"/>
    <n v="500"/>
    <x v="1"/>
    <x v="0"/>
    <s v="USD"/>
    <n v="1409000400"/>
    <n v="1408381704"/>
    <b v="0"/>
    <n v="17"/>
    <b v="0"/>
    <s v="theater/plays"/>
    <n v="9.0909090909090917"/>
    <n v="29.411764705882351"/>
    <x v="8"/>
    <x v="23"/>
  </r>
  <r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5"/>
    <x v="9"/>
  </r>
  <r>
    <n v="1000"/>
    <n v="93"/>
    <x v="1"/>
    <x v="0"/>
    <s v="USD"/>
    <n v="1445894400"/>
    <n v="1440961053"/>
    <b v="0"/>
    <n v="3"/>
    <b v="0"/>
    <s v="photography/places"/>
    <n v="9.3000000000000007"/>
    <n v="31"/>
    <x v="7"/>
    <x v="16"/>
  </r>
  <r>
    <n v="20000"/>
    <n v="1862"/>
    <x v="1"/>
    <x v="0"/>
    <s v="USD"/>
    <n v="1439957176"/>
    <n v="1437365176"/>
    <b v="0"/>
    <n v="31"/>
    <b v="0"/>
    <s v="theater/plays"/>
    <n v="9.31"/>
    <n v="60.064516129032256"/>
    <x v="8"/>
    <x v="23"/>
  </r>
  <r>
    <n v="3000"/>
    <n v="280"/>
    <x v="2"/>
    <x v="1"/>
    <s v="GBP"/>
    <n v="1491768000"/>
    <n v="1489097112"/>
    <b v="0"/>
    <n v="8"/>
    <b v="0"/>
    <s v="music/faith"/>
    <n v="9.3333333333333339"/>
    <n v="35"/>
    <x v="3"/>
    <x v="17"/>
  </r>
  <r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2"/>
  </r>
  <r>
    <n v="6000"/>
    <n v="565"/>
    <x v="1"/>
    <x v="0"/>
    <s v="USD"/>
    <n v="1438390800"/>
    <n v="1436888066"/>
    <b v="0"/>
    <n v="7"/>
    <b v="0"/>
    <s v="theater/plays"/>
    <n v="9.4166666666666661"/>
    <n v="80.714285714285708"/>
    <x v="8"/>
    <x v="23"/>
  </r>
  <r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3"/>
    <x v="7"/>
  </r>
  <r>
    <n v="6000"/>
    <n v="570"/>
    <x v="1"/>
    <x v="0"/>
    <s v="USD"/>
    <n v="1445448381"/>
    <n v="1440264381"/>
    <b v="0"/>
    <n v="8"/>
    <b v="0"/>
    <s v="film &amp; video/animation"/>
    <n v="9.5"/>
    <n v="71.25"/>
    <x v="0"/>
    <x v="2"/>
  </r>
  <r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2"/>
  </r>
  <r>
    <n v="5000"/>
    <n v="478"/>
    <x v="1"/>
    <x v="0"/>
    <s v="USD"/>
    <n v="1349392033"/>
    <n v="1346800033"/>
    <b v="0"/>
    <n v="22"/>
    <b v="0"/>
    <s v="games/video games"/>
    <n v="9.56"/>
    <n v="21.727272727272727"/>
    <x v="5"/>
    <x v="9"/>
  </r>
  <r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0"/>
  </r>
  <r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1"/>
    <x v="4"/>
  </r>
  <r>
    <n v="5000"/>
    <n v="487"/>
    <x v="1"/>
    <x v="0"/>
    <s v="USD"/>
    <n v="1459181895"/>
    <n v="1456593495"/>
    <b v="0"/>
    <n v="9"/>
    <b v="0"/>
    <s v="music/faith"/>
    <n v="9.74"/>
    <n v="54.111111111111114"/>
    <x v="3"/>
    <x v="17"/>
  </r>
  <r>
    <n v="5000"/>
    <n v="488"/>
    <x v="1"/>
    <x v="1"/>
    <s v="GBP"/>
    <n v="1462539840"/>
    <n v="1460034594"/>
    <b v="0"/>
    <n v="13"/>
    <b v="0"/>
    <s v="theater/plays"/>
    <n v="9.76"/>
    <n v="37.53846153846154"/>
    <x v="8"/>
    <x v="23"/>
  </r>
  <r>
    <n v="18000"/>
    <n v="1767"/>
    <x v="1"/>
    <x v="7"/>
    <s v="CAD"/>
    <n v="1426788930"/>
    <n v="1424200530"/>
    <b v="0"/>
    <n v="33"/>
    <b v="0"/>
    <s v="food/restaurants"/>
    <n v="9.8166666666666664"/>
    <n v="53.545454545454547"/>
    <x v="6"/>
    <x v="20"/>
  </r>
  <r>
    <n v="50000"/>
    <n v="4920"/>
    <x v="0"/>
    <x v="0"/>
    <s v="USD"/>
    <n v="1476371552"/>
    <n v="1473779552"/>
    <b v="0"/>
    <n v="90"/>
    <b v="0"/>
    <s v="technology/wearables"/>
    <n v="9.84"/>
    <n v="54.666666666666664"/>
    <x v="1"/>
    <x v="4"/>
  </r>
  <r>
    <n v="82000"/>
    <n v="8190"/>
    <x v="1"/>
    <x v="2"/>
    <s v="DKK"/>
    <n v="1433775600"/>
    <n v="1431973478"/>
    <b v="0"/>
    <n v="11"/>
    <b v="0"/>
    <s v="publishing/translations"/>
    <n v="9.9878048780487809"/>
    <n v="744.5454545454545"/>
    <x v="2"/>
    <x v="13"/>
  </r>
  <r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10000"/>
    <n v="1000"/>
    <x v="1"/>
    <x v="0"/>
    <s v="USD"/>
    <n v="1448863449"/>
    <n v="1446267849"/>
    <b v="0"/>
    <n v="7"/>
    <b v="0"/>
    <s v="theater/plays"/>
    <n v="10"/>
    <n v="142.85714285714286"/>
    <x v="8"/>
    <x v="23"/>
  </r>
  <r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1000"/>
    <n v="100"/>
    <x v="1"/>
    <x v="0"/>
    <s v="USD"/>
    <n v="1440613920"/>
    <n v="1435953566"/>
    <b v="0"/>
    <n v="6"/>
    <b v="0"/>
    <s v="theater/plays"/>
    <n v="10"/>
    <n v="16.666666666666668"/>
    <x v="8"/>
    <x v="23"/>
  </r>
  <r>
    <n v="50000"/>
    <n v="5010"/>
    <x v="1"/>
    <x v="10"/>
    <s v="EUR"/>
    <n v="1477731463"/>
    <n v="1474275463"/>
    <b v="0"/>
    <n v="28"/>
    <b v="0"/>
    <s v="technology/wearables"/>
    <n v="10.02"/>
    <n v="178.92857142857142"/>
    <x v="1"/>
    <x v="4"/>
  </r>
  <r>
    <n v="2000"/>
    <n v="201"/>
    <x v="1"/>
    <x v="0"/>
    <s v="USD"/>
    <n v="1424009147"/>
    <n v="1421417147"/>
    <b v="0"/>
    <n v="2"/>
    <b v="0"/>
    <s v="theater/plays"/>
    <n v="10.050000000000001"/>
    <n v="100.5"/>
    <x v="8"/>
    <x v="23"/>
  </r>
  <r>
    <n v="2500"/>
    <n v="252"/>
    <x v="1"/>
    <x v="0"/>
    <s v="USD"/>
    <n v="1452293675"/>
    <n v="1447109675"/>
    <b v="0"/>
    <n v="6"/>
    <b v="0"/>
    <s v="food/food trucks"/>
    <n v="10.08"/>
    <n v="42"/>
    <x v="6"/>
    <x v="11"/>
  </r>
  <r>
    <n v="5500"/>
    <n v="560"/>
    <x v="1"/>
    <x v="0"/>
    <s v="USD"/>
    <n v="1408922049"/>
    <n v="1406330049"/>
    <b v="0"/>
    <n v="9"/>
    <b v="0"/>
    <s v="music/faith"/>
    <n v="10.181818181818182"/>
    <n v="62.222222222222221"/>
    <x v="3"/>
    <x v="17"/>
  </r>
  <r>
    <n v="7000"/>
    <n v="715"/>
    <x v="1"/>
    <x v="0"/>
    <s v="USD"/>
    <n v="1417392000"/>
    <n v="1414511307"/>
    <b v="0"/>
    <n v="16"/>
    <b v="0"/>
    <s v="technology/wearables"/>
    <n v="10.214285714285715"/>
    <n v="44.6875"/>
    <x v="1"/>
    <x v="4"/>
  </r>
  <r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5"/>
    <x v="10"/>
  </r>
  <r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2"/>
    <x v="22"/>
  </r>
  <r>
    <n v="1100"/>
    <n v="115"/>
    <x v="1"/>
    <x v="0"/>
    <s v="USD"/>
    <n v="1291093200"/>
    <n v="1286930435"/>
    <b v="0"/>
    <n v="5"/>
    <b v="0"/>
    <s v="games/video games"/>
    <n v="10.454545454545453"/>
    <n v="23"/>
    <x v="5"/>
    <x v="9"/>
  </r>
  <r>
    <n v="2500"/>
    <n v="262"/>
    <x v="1"/>
    <x v="1"/>
    <s v="GBP"/>
    <n v="1487365200"/>
    <n v="1483734100"/>
    <b v="0"/>
    <n v="8"/>
    <b v="0"/>
    <s v="film &amp; video/drama"/>
    <n v="10.48"/>
    <n v="32.75"/>
    <x v="0"/>
    <x v="1"/>
  </r>
  <r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2"/>
    <x v="22"/>
  </r>
  <r>
    <n v="15000"/>
    <n v="1575"/>
    <x v="0"/>
    <x v="0"/>
    <s v="USD"/>
    <n v="1409924340"/>
    <n v="1405181320"/>
    <b v="0"/>
    <n v="7"/>
    <b v="0"/>
    <s v="publishing/translations"/>
    <n v="10.5"/>
    <n v="225"/>
    <x v="2"/>
    <x v="13"/>
  </r>
  <r>
    <n v="10000"/>
    <n v="1050"/>
    <x v="1"/>
    <x v="0"/>
    <s v="USD"/>
    <n v="1409585434"/>
    <n v="1406907034"/>
    <b v="0"/>
    <n v="2"/>
    <b v="0"/>
    <s v="music/faith"/>
    <n v="10.5"/>
    <n v="525"/>
    <x v="3"/>
    <x v="17"/>
  </r>
  <r>
    <n v="20000"/>
    <n v="2100"/>
    <x v="0"/>
    <x v="3"/>
    <s v="AUD"/>
    <n v="1415481203"/>
    <n v="1412885603"/>
    <b v="1"/>
    <n v="23"/>
    <b v="0"/>
    <s v="technology/space exploration"/>
    <n v="10.5"/>
    <n v="91.304347826086953"/>
    <x v="1"/>
    <x v="21"/>
  </r>
  <r>
    <n v="1000"/>
    <n v="105"/>
    <x v="1"/>
    <x v="3"/>
    <s v="AUD"/>
    <n v="1468658866"/>
    <n v="1464943666"/>
    <b v="0"/>
    <n v="2"/>
    <b v="0"/>
    <s v="publishing/children's books"/>
    <n v="10.5"/>
    <n v="52.5"/>
    <x v="2"/>
    <x v="22"/>
  </r>
  <r>
    <n v="50000"/>
    <n v="5250"/>
    <x v="2"/>
    <x v="12"/>
    <s v="MXN"/>
    <n v="1492356166"/>
    <n v="1488471766"/>
    <b v="0"/>
    <n v="12"/>
    <b v="0"/>
    <s v="theater/plays"/>
    <n v="10.5"/>
    <n v="437.5"/>
    <x v="8"/>
    <x v="23"/>
  </r>
  <r>
    <n v="25000"/>
    <n v="2630"/>
    <x v="0"/>
    <x v="1"/>
    <s v="GBP"/>
    <n v="1445431533"/>
    <n v="1442839533"/>
    <b v="0"/>
    <n v="27"/>
    <b v="0"/>
    <s v="technology/web"/>
    <n v="10.52"/>
    <n v="97.407407407407405"/>
    <x v="1"/>
    <x v="3"/>
  </r>
  <r>
    <n v="16500"/>
    <n v="1739"/>
    <x v="2"/>
    <x v="0"/>
    <s v="USD"/>
    <n v="1490389158"/>
    <n v="1486504758"/>
    <b v="0"/>
    <n v="8"/>
    <b v="0"/>
    <s v="theater/spaces"/>
    <n v="10.539393939393939"/>
    <n v="217.375"/>
    <x v="8"/>
    <x v="24"/>
  </r>
  <r>
    <n v="5000"/>
    <n v="527"/>
    <x v="1"/>
    <x v="0"/>
    <s v="USD"/>
    <n v="1463945673"/>
    <n v="1458761673"/>
    <b v="0"/>
    <n v="11"/>
    <b v="0"/>
    <s v="theater/plays"/>
    <n v="10.54"/>
    <n v="47.909090909090907"/>
    <x v="8"/>
    <x v="23"/>
  </r>
  <r>
    <n v="5000"/>
    <n v="530"/>
    <x v="1"/>
    <x v="0"/>
    <s v="USD"/>
    <n v="1447689898"/>
    <n v="1445094298"/>
    <b v="0"/>
    <n v="11"/>
    <b v="0"/>
    <s v="food/food trucks"/>
    <n v="10.6"/>
    <n v="48.18181818181818"/>
    <x v="6"/>
    <x v="11"/>
  </r>
  <r>
    <n v="1600"/>
    <n v="170"/>
    <x v="1"/>
    <x v="0"/>
    <s v="USD"/>
    <n v="1402979778"/>
    <n v="1401770178"/>
    <b v="0"/>
    <n v="4"/>
    <b v="0"/>
    <s v="theater/plays"/>
    <n v="10.625"/>
    <n v="42.5"/>
    <x v="8"/>
    <x v="23"/>
  </r>
  <r>
    <n v="2000"/>
    <n v="214"/>
    <x v="1"/>
    <x v="0"/>
    <s v="USD"/>
    <n v="1422717953"/>
    <n v="1417533953"/>
    <b v="0"/>
    <n v="8"/>
    <b v="0"/>
    <s v="theater/plays"/>
    <n v="10.7"/>
    <n v="26.75"/>
    <x v="8"/>
    <x v="23"/>
  </r>
  <r>
    <n v="80000"/>
    <n v="8586"/>
    <x v="1"/>
    <x v="0"/>
    <s v="USD"/>
    <n v="1433298676"/>
    <n v="1429410676"/>
    <b v="0"/>
    <n v="118"/>
    <b v="0"/>
    <s v="food/food trucks"/>
    <n v="10.7325"/>
    <n v="72.762711864406782"/>
    <x v="6"/>
    <x v="11"/>
  </r>
  <r>
    <n v="133000"/>
    <n v="14303"/>
    <x v="0"/>
    <x v="0"/>
    <s v="USD"/>
    <n v="1457721287"/>
    <n v="1455129287"/>
    <b v="0"/>
    <n v="276"/>
    <b v="0"/>
    <s v="technology/wearables"/>
    <n v="10.754135338345865"/>
    <n v="51.822463768115945"/>
    <x v="1"/>
    <x v="4"/>
  </r>
  <r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0"/>
  </r>
  <r>
    <n v="2000"/>
    <n v="216"/>
    <x v="1"/>
    <x v="1"/>
    <s v="GBP"/>
    <n v="1421403960"/>
    <n v="1418827324"/>
    <b v="0"/>
    <n v="3"/>
    <b v="0"/>
    <s v="theater/plays"/>
    <n v="10.8"/>
    <n v="72"/>
    <x v="8"/>
    <x v="23"/>
  </r>
  <r>
    <n v="1897"/>
    <n v="205"/>
    <x v="0"/>
    <x v="0"/>
    <s v="USD"/>
    <n v="1283392800"/>
    <n v="1281317691"/>
    <b v="0"/>
    <n v="4"/>
    <b v="0"/>
    <s v="publishing/art books"/>
    <n v="10.806536636794938"/>
    <n v="51.25"/>
    <x v="2"/>
    <x v="15"/>
  </r>
  <r>
    <n v="6000"/>
    <n v="650"/>
    <x v="1"/>
    <x v="0"/>
    <s v="USD"/>
    <n v="1480525200"/>
    <n v="1477781724"/>
    <b v="0"/>
    <n v="6"/>
    <b v="0"/>
    <s v="theater/plays"/>
    <n v="10.833333333333334"/>
    <n v="108.33333333333333"/>
    <x v="8"/>
    <x v="23"/>
  </r>
  <r>
    <n v="3500"/>
    <n v="380"/>
    <x v="1"/>
    <x v="7"/>
    <s v="CAD"/>
    <n v="1425246439"/>
    <n v="1422222439"/>
    <b v="1"/>
    <n v="9"/>
    <b v="0"/>
    <s v="photography/photobooks"/>
    <n v="10.857142857142858"/>
    <n v="42.222222222222221"/>
    <x v="7"/>
    <x v="18"/>
  </r>
  <r>
    <n v="14500"/>
    <n v="1575"/>
    <x v="1"/>
    <x v="0"/>
    <s v="USD"/>
    <n v="1353196800"/>
    <n v="1348864913"/>
    <b v="0"/>
    <n v="28"/>
    <b v="0"/>
    <s v="music/jazz"/>
    <n v="10.86206896551724"/>
    <n v="56.25"/>
    <x v="3"/>
    <x v="6"/>
  </r>
  <r>
    <n v="3000"/>
    <n v="326.33"/>
    <x v="0"/>
    <x v="0"/>
    <s v="USD"/>
    <n v="1449785566"/>
    <n v="1447193566"/>
    <b v="0"/>
    <n v="4"/>
    <b v="0"/>
    <s v="technology/web"/>
    <n v="10.877666666666666"/>
    <n v="81.582499999999996"/>
    <x v="1"/>
    <x v="3"/>
  </r>
  <r>
    <n v="3000"/>
    <n v="327"/>
    <x v="1"/>
    <x v="0"/>
    <s v="USD"/>
    <n v="1360795069"/>
    <n v="1358203069"/>
    <b v="0"/>
    <n v="15"/>
    <b v="0"/>
    <s v="music/jazz"/>
    <n v="10.9"/>
    <n v="21.8"/>
    <x v="3"/>
    <x v="6"/>
  </r>
  <r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5000"/>
    <n v="550"/>
    <x v="1"/>
    <x v="0"/>
    <s v="USD"/>
    <n v="1443704400"/>
    <n v="1439827639"/>
    <b v="0"/>
    <n v="12"/>
    <b v="0"/>
    <s v="theater/plays"/>
    <n v="11"/>
    <n v="45.833333333333336"/>
    <x v="8"/>
    <x v="23"/>
  </r>
  <r>
    <n v="5000"/>
    <n v="553"/>
    <x v="1"/>
    <x v="0"/>
    <s v="USD"/>
    <n v="1411868313"/>
    <n v="1409276313"/>
    <b v="1"/>
    <n v="8"/>
    <b v="0"/>
    <s v="photography/photobooks"/>
    <n v="11.06"/>
    <n v="69.125"/>
    <x v="7"/>
    <x v="18"/>
  </r>
  <r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7"/>
    <x v="18"/>
  </r>
  <r>
    <n v="2000"/>
    <n v="225"/>
    <x v="1"/>
    <x v="0"/>
    <s v="USD"/>
    <n v="1279738800"/>
    <n v="1275599812"/>
    <b v="0"/>
    <n v="5"/>
    <b v="0"/>
    <s v="games/video games"/>
    <n v="11.25"/>
    <n v="45"/>
    <x v="5"/>
    <x v="9"/>
  </r>
  <r>
    <n v="5500"/>
    <n v="620"/>
    <x v="1"/>
    <x v="0"/>
    <s v="USD"/>
    <n v="1420860180"/>
    <n v="1418234646"/>
    <b v="0"/>
    <n v="12"/>
    <b v="0"/>
    <s v="theater/plays"/>
    <n v="11.272727272727273"/>
    <n v="51.666666666666664"/>
    <x v="8"/>
    <x v="23"/>
  </r>
  <r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8"/>
    <x v="24"/>
  </r>
  <r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1"/>
    <x v="4"/>
  </r>
  <r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1"/>
    <x v="26"/>
  </r>
  <r>
    <n v="10000"/>
    <n v="1136"/>
    <x v="0"/>
    <x v="0"/>
    <s v="USD"/>
    <n v="1475937812"/>
    <n v="1472481812"/>
    <b v="0"/>
    <n v="38"/>
    <b v="0"/>
    <s v="technology/wearables"/>
    <n v="11.360000000000001"/>
    <n v="29.894736842105264"/>
    <x v="1"/>
    <x v="4"/>
  </r>
  <r>
    <n v="700"/>
    <n v="80"/>
    <x v="1"/>
    <x v="0"/>
    <s v="USD"/>
    <n v="1464099900"/>
    <n v="1462585315"/>
    <b v="0"/>
    <n v="2"/>
    <b v="0"/>
    <s v="theater/plays"/>
    <n v="11.428571428571429"/>
    <n v="40"/>
    <x v="8"/>
    <x v="23"/>
  </r>
  <r>
    <n v="3500"/>
    <n v="400"/>
    <x v="1"/>
    <x v="1"/>
    <s v="GBP"/>
    <n v="1488271860"/>
    <n v="1484484219"/>
    <b v="0"/>
    <n v="5"/>
    <b v="0"/>
    <s v="theater/plays"/>
    <n v="11.428571428571429"/>
    <n v="80"/>
    <x v="8"/>
    <x v="23"/>
  </r>
  <r>
    <n v="150000"/>
    <n v="17155"/>
    <x v="0"/>
    <x v="0"/>
    <s v="USD"/>
    <n v="1489345200"/>
    <n v="1485966688"/>
    <b v="0"/>
    <n v="152"/>
    <b v="0"/>
    <s v="technology/space exploration"/>
    <n v="11.436666666666667"/>
    <n v="112.86184210526316"/>
    <x v="1"/>
    <x v="21"/>
  </r>
  <r>
    <n v="10000"/>
    <n v="1145"/>
    <x v="1"/>
    <x v="13"/>
    <s v="NOK"/>
    <n v="1423050618"/>
    <n v="1420458618"/>
    <b v="0"/>
    <n v="4"/>
    <b v="0"/>
    <s v="theater/musical"/>
    <n v="11.450000000000001"/>
    <n v="286.25"/>
    <x v="8"/>
    <x v="25"/>
  </r>
  <r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2"/>
    <x v="22"/>
  </r>
  <r>
    <n v="50000"/>
    <n v="5757"/>
    <x v="0"/>
    <x v="0"/>
    <s v="USD"/>
    <n v="1455710679"/>
    <n v="1453118679"/>
    <b v="0"/>
    <n v="45"/>
    <b v="0"/>
    <s v="technology/wearables"/>
    <n v="11.514000000000001"/>
    <n v="127.93333333333334"/>
    <x v="1"/>
    <x v="4"/>
  </r>
  <r>
    <n v="51000"/>
    <n v="5876"/>
    <x v="0"/>
    <x v="0"/>
    <s v="USD"/>
    <n v="1402632000"/>
    <n v="1399909127"/>
    <b v="0"/>
    <n v="70"/>
    <b v="0"/>
    <s v="technology/space exploration"/>
    <n v="11.52156862745098"/>
    <n v="83.942857142857136"/>
    <x v="1"/>
    <x v="21"/>
  </r>
  <r>
    <n v="1500"/>
    <n v="173"/>
    <x v="1"/>
    <x v="1"/>
    <s v="GBP"/>
    <n v="1434063600"/>
    <n v="1430405903"/>
    <b v="0"/>
    <n v="7"/>
    <b v="0"/>
    <s v="theater/plays"/>
    <n v="11.533333333333333"/>
    <n v="24.714285714285715"/>
    <x v="8"/>
    <x v="23"/>
  </r>
  <r>
    <n v="4059"/>
    <n v="470"/>
    <x v="1"/>
    <x v="0"/>
    <s v="USD"/>
    <n v="1430851680"/>
    <n v="1428340931"/>
    <b v="0"/>
    <n v="6"/>
    <b v="0"/>
    <s v="theater/spaces"/>
    <n v="11.57920670115792"/>
    <n v="78.333333333333329"/>
    <x v="8"/>
    <x v="24"/>
  </r>
  <r>
    <n v="1000"/>
    <n v="116"/>
    <x v="0"/>
    <x v="0"/>
    <s v="USD"/>
    <n v="1329864374"/>
    <n v="1328049974"/>
    <b v="0"/>
    <n v="6"/>
    <b v="0"/>
    <s v="music/world music"/>
    <n v="11.600000000000001"/>
    <n v="19.333333333333332"/>
    <x v="3"/>
    <x v="12"/>
  </r>
  <r>
    <n v="2000"/>
    <n v="234"/>
    <x v="1"/>
    <x v="3"/>
    <s v="AUD"/>
    <n v="1476095783"/>
    <n v="1474886183"/>
    <b v="0"/>
    <n v="6"/>
    <b v="0"/>
    <s v="publishing/children's books"/>
    <n v="11.700000000000001"/>
    <n v="39"/>
    <x v="2"/>
    <x v="22"/>
  </r>
  <r>
    <n v="12000"/>
    <n v="1405"/>
    <x v="2"/>
    <x v="0"/>
    <s v="USD"/>
    <n v="1491786000"/>
    <n v="1488847514"/>
    <b v="0"/>
    <n v="23"/>
    <b v="0"/>
    <s v="music/faith"/>
    <n v="11.708333333333334"/>
    <n v="61.086956521739133"/>
    <x v="3"/>
    <x v="17"/>
  </r>
  <r>
    <n v="5000"/>
    <n v="587"/>
    <x v="1"/>
    <x v="1"/>
    <s v="GBP"/>
    <n v="1424474056"/>
    <n v="1420586056"/>
    <b v="0"/>
    <n v="24"/>
    <b v="0"/>
    <s v="theater/musical"/>
    <n v="11.74"/>
    <n v="24.458333333333332"/>
    <x v="8"/>
    <x v="25"/>
  </r>
  <r>
    <n v="50000"/>
    <n v="5875"/>
    <x v="1"/>
    <x v="0"/>
    <s v="USD"/>
    <n v="1403983314"/>
    <n v="1400786514"/>
    <b v="0"/>
    <n v="85"/>
    <b v="0"/>
    <s v="food/food trucks"/>
    <n v="11.75"/>
    <n v="69.117647058823536"/>
    <x v="6"/>
    <x v="11"/>
  </r>
  <r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5"/>
    <x v="9"/>
  </r>
  <r>
    <n v="8800"/>
    <n v="1040"/>
    <x v="1"/>
    <x v="0"/>
    <s v="USD"/>
    <n v="1365448657"/>
    <n v="1362860257"/>
    <b v="0"/>
    <n v="3"/>
    <b v="0"/>
    <s v="music/jazz"/>
    <n v="11.818181818181818"/>
    <n v="346.66666666666669"/>
    <x v="3"/>
    <x v="6"/>
  </r>
  <r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2"/>
  </r>
  <r>
    <n v="100000"/>
    <n v="11943"/>
    <x v="1"/>
    <x v="8"/>
    <s v="SEK"/>
    <n v="1419780149"/>
    <n v="1417101749"/>
    <b v="0"/>
    <n v="38"/>
    <b v="0"/>
    <s v="film &amp; video/drama"/>
    <n v="11.943"/>
    <n v="314.28947368421052"/>
    <x v="0"/>
    <x v="1"/>
  </r>
  <r>
    <n v="350000"/>
    <n v="41950"/>
    <x v="1"/>
    <x v="3"/>
    <s v="AUD"/>
    <n v="1468128537"/>
    <n v="1465536537"/>
    <b v="0"/>
    <n v="15"/>
    <b v="0"/>
    <s v="theater/spaces"/>
    <n v="11.985714285714286"/>
    <n v="2796.6666666666665"/>
    <x v="8"/>
    <x v="24"/>
  </r>
  <r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8"/>
    <x v="23"/>
  </r>
  <r>
    <n v="2500"/>
    <n v="301"/>
    <x v="1"/>
    <x v="0"/>
    <s v="USD"/>
    <n v="1413573010"/>
    <n v="1408389010"/>
    <b v="0"/>
    <n v="4"/>
    <b v="0"/>
    <s v="theater/plays"/>
    <n v="12.04"/>
    <n v="75.25"/>
    <x v="8"/>
    <x v="23"/>
  </r>
  <r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6"/>
    <x v="11"/>
  </r>
  <r>
    <n v="3255"/>
    <n v="397"/>
    <x v="1"/>
    <x v="0"/>
    <s v="USD"/>
    <n v="1435441454"/>
    <n v="1432763054"/>
    <b v="0"/>
    <n v="5"/>
    <b v="0"/>
    <s v="theater/plays"/>
    <n v="12.196620583717358"/>
    <n v="79.400000000000006"/>
    <x v="8"/>
    <x v="23"/>
  </r>
  <r>
    <n v="55000"/>
    <n v="6780"/>
    <x v="1"/>
    <x v="8"/>
    <s v="SEK"/>
    <n v="1432455532"/>
    <n v="1429863532"/>
    <b v="0"/>
    <n v="19"/>
    <b v="0"/>
    <s v="theater/musical"/>
    <n v="12.327272727272726"/>
    <n v="356.84210526315792"/>
    <x v="8"/>
    <x v="25"/>
  </r>
  <r>
    <n v="20000"/>
    <n v="2468"/>
    <x v="1"/>
    <x v="0"/>
    <s v="USD"/>
    <n v="1473400800"/>
    <n v="1469718841"/>
    <b v="0"/>
    <n v="34"/>
    <b v="0"/>
    <s v="technology/wearables"/>
    <n v="12.34"/>
    <n v="72.588235294117652"/>
    <x v="1"/>
    <x v="4"/>
  </r>
  <r>
    <n v="10000"/>
    <n v="1245"/>
    <x v="0"/>
    <x v="0"/>
    <s v="USD"/>
    <n v="1466204400"/>
    <n v="1463469062"/>
    <b v="0"/>
    <n v="25"/>
    <b v="0"/>
    <s v="technology/web"/>
    <n v="12.45"/>
    <n v="49.8"/>
    <x v="1"/>
    <x v="3"/>
  </r>
  <r>
    <n v="200"/>
    <n v="25"/>
    <x v="1"/>
    <x v="1"/>
    <s v="GBP"/>
    <n v="1460313672"/>
    <n v="1457725272"/>
    <b v="0"/>
    <n v="2"/>
    <b v="0"/>
    <s v="games/video games"/>
    <n v="12.5"/>
    <n v="12.5"/>
    <x v="5"/>
    <x v="9"/>
  </r>
  <r>
    <n v="5000"/>
    <n v="625"/>
    <x v="1"/>
    <x v="7"/>
    <s v="CAD"/>
    <n v="1452120613"/>
    <n v="1449528613"/>
    <b v="0"/>
    <n v="25"/>
    <b v="0"/>
    <s v="photography/people"/>
    <n v="12.5"/>
    <n v="25"/>
    <x v="7"/>
    <x v="19"/>
  </r>
  <r>
    <n v="2000"/>
    <n v="251"/>
    <x v="1"/>
    <x v="0"/>
    <s v="USD"/>
    <n v="1466278339"/>
    <n v="1463686339"/>
    <b v="0"/>
    <n v="5"/>
    <b v="0"/>
    <s v="theater/plays"/>
    <n v="12.55"/>
    <n v="50.2"/>
    <x v="8"/>
    <x v="23"/>
  </r>
  <r>
    <n v="20000"/>
    <n v="2550"/>
    <x v="1"/>
    <x v="1"/>
    <s v="GBP"/>
    <n v="1452384000"/>
    <n v="1447698300"/>
    <b v="0"/>
    <n v="23"/>
    <b v="0"/>
    <s v="technology/wearables"/>
    <n v="12.75"/>
    <n v="110.8695652173913"/>
    <x v="1"/>
    <x v="4"/>
  </r>
  <r>
    <n v="1600"/>
    <n v="204"/>
    <x v="1"/>
    <x v="0"/>
    <s v="USD"/>
    <n v="1421410151"/>
    <n v="1418818151"/>
    <b v="0"/>
    <n v="8"/>
    <b v="0"/>
    <s v="theater/plays"/>
    <n v="12.75"/>
    <n v="25.5"/>
    <x v="8"/>
    <x v="23"/>
  </r>
  <r>
    <n v="1000"/>
    <n v="128"/>
    <x v="1"/>
    <x v="1"/>
    <s v="GBP"/>
    <n v="1383959939"/>
    <n v="1381364339"/>
    <b v="0"/>
    <n v="12"/>
    <b v="0"/>
    <s v="games/video games"/>
    <n v="12.8"/>
    <n v="10.666666666666666"/>
    <x v="5"/>
    <x v="9"/>
  </r>
  <r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5000"/>
    <n v="651"/>
    <x v="1"/>
    <x v="0"/>
    <s v="USD"/>
    <n v="1444971540"/>
    <n v="1442593427"/>
    <b v="0"/>
    <n v="7"/>
    <b v="0"/>
    <s v="theater/plays"/>
    <n v="13.020000000000001"/>
    <n v="93"/>
    <x v="8"/>
    <x v="23"/>
  </r>
  <r>
    <n v="7500"/>
    <n v="980"/>
    <x v="0"/>
    <x v="1"/>
    <s v="GBP"/>
    <n v="1406761200"/>
    <n v="1403724820"/>
    <b v="0"/>
    <n v="17"/>
    <b v="0"/>
    <s v="theater/musical"/>
    <n v="13.066666666666665"/>
    <n v="57.647058823529413"/>
    <x v="8"/>
    <x v="25"/>
  </r>
  <r>
    <n v="50000"/>
    <n v="6565"/>
    <x v="0"/>
    <x v="0"/>
    <s v="USD"/>
    <n v="1466346646"/>
    <n v="1463754646"/>
    <b v="0"/>
    <n v="101"/>
    <b v="0"/>
    <s v="technology/wearables"/>
    <n v="13.13"/>
    <n v="65"/>
    <x v="1"/>
    <x v="4"/>
  </r>
  <r>
    <n v="50000"/>
    <n v="6610"/>
    <x v="1"/>
    <x v="4"/>
    <s v="EUR"/>
    <n v="1403507050"/>
    <n v="1400051050"/>
    <b v="0"/>
    <n v="41"/>
    <b v="0"/>
    <s v="technology/wearables"/>
    <n v="13.22"/>
    <n v="161.21951219512195"/>
    <x v="1"/>
    <x v="4"/>
  </r>
  <r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7"/>
    <x v="18"/>
  </r>
  <r>
    <n v="50000"/>
    <n v="6663"/>
    <x v="1"/>
    <x v="0"/>
    <s v="USD"/>
    <n v="1460988000"/>
    <n v="1458050450"/>
    <b v="0"/>
    <n v="96"/>
    <b v="0"/>
    <s v="technology/wearables"/>
    <n v="13.325999999999999"/>
    <n v="69.40625"/>
    <x v="1"/>
    <x v="4"/>
  </r>
  <r>
    <n v="150"/>
    <n v="20"/>
    <x v="1"/>
    <x v="1"/>
    <s v="GBP"/>
    <n v="1432831089"/>
    <n v="1430239089"/>
    <b v="0"/>
    <n v="2"/>
    <b v="0"/>
    <s v="theater/plays"/>
    <n v="13.333333333333334"/>
    <n v="10"/>
    <x v="8"/>
    <x v="23"/>
  </r>
  <r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0"/>
  </r>
  <r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7"/>
    <x v="14"/>
  </r>
  <r>
    <n v="4800"/>
    <n v="651"/>
    <x v="1"/>
    <x v="4"/>
    <s v="EUR"/>
    <n v="1424421253"/>
    <n v="1421829253"/>
    <b v="1"/>
    <n v="10"/>
    <b v="0"/>
    <s v="photography/photobooks"/>
    <n v="13.5625"/>
    <n v="65.099999999999994"/>
    <x v="7"/>
    <x v="18"/>
  </r>
  <r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7"/>
    <x v="18"/>
  </r>
  <r>
    <n v="25000"/>
    <n v="3410"/>
    <x v="0"/>
    <x v="0"/>
    <s v="USD"/>
    <n v="1419384585"/>
    <n v="1416360585"/>
    <b v="0"/>
    <n v="22"/>
    <b v="0"/>
    <s v="publishing/art books"/>
    <n v="13.639999999999999"/>
    <n v="155"/>
    <x v="2"/>
    <x v="15"/>
  </r>
  <r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x v="2"/>
  </r>
  <r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7"/>
    <x v="18"/>
  </r>
  <r>
    <n v="2000"/>
    <n v="278"/>
    <x v="1"/>
    <x v="0"/>
    <s v="USD"/>
    <n v="1455251591"/>
    <n v="1452659591"/>
    <b v="0"/>
    <n v="5"/>
    <b v="0"/>
    <s v="theater/spaces"/>
    <n v="13.900000000000002"/>
    <n v="55.6"/>
    <x v="8"/>
    <x v="24"/>
  </r>
  <r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2"/>
  </r>
  <r>
    <n v="500"/>
    <n v="70"/>
    <x v="0"/>
    <x v="7"/>
    <s v="CAD"/>
    <n v="1486165880"/>
    <n v="1480981880"/>
    <b v="0"/>
    <n v="6"/>
    <b v="0"/>
    <s v="film &amp; video/science fiction"/>
    <n v="14.000000000000002"/>
    <n v="11.666666666666666"/>
    <x v="0"/>
    <x v="0"/>
  </r>
  <r>
    <n v="500"/>
    <n v="70"/>
    <x v="1"/>
    <x v="1"/>
    <s v="GBP"/>
    <n v="1410987400"/>
    <n v="1408395400"/>
    <b v="0"/>
    <n v="7"/>
    <b v="0"/>
    <s v="theater/plays"/>
    <n v="14.000000000000002"/>
    <n v="10"/>
    <x v="8"/>
    <x v="23"/>
  </r>
  <r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8"/>
    <x v="23"/>
  </r>
  <r>
    <n v="300"/>
    <n v="42.25"/>
    <x v="1"/>
    <x v="7"/>
    <s v="CAD"/>
    <n v="1455232937"/>
    <n v="1453936937"/>
    <b v="0"/>
    <n v="4"/>
    <b v="0"/>
    <s v="games/video games"/>
    <n v="14.083333333333334"/>
    <n v="10.5625"/>
    <x v="5"/>
    <x v="9"/>
  </r>
  <r>
    <n v="12000"/>
    <n v="1691"/>
    <x v="0"/>
    <x v="0"/>
    <s v="USD"/>
    <n v="1310158800"/>
    <n v="1304888771"/>
    <b v="0"/>
    <n v="38"/>
    <b v="0"/>
    <s v="music/world music"/>
    <n v="14.091666666666667"/>
    <n v="44.5"/>
    <x v="3"/>
    <x v="12"/>
  </r>
  <r>
    <n v="1000"/>
    <n v="141"/>
    <x v="1"/>
    <x v="0"/>
    <s v="USD"/>
    <n v="1418587234"/>
    <n v="1415995234"/>
    <b v="0"/>
    <n v="7"/>
    <b v="0"/>
    <s v="theater/spaces"/>
    <n v="14.099999999999998"/>
    <n v="20.142857142857142"/>
    <x v="8"/>
    <x v="24"/>
  </r>
  <r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1"/>
    <x v="27"/>
  </r>
  <r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5"/>
    <x v="9"/>
  </r>
  <r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2"/>
    <x v="22"/>
  </r>
  <r>
    <n v="2000"/>
    <n v="285"/>
    <x v="1"/>
    <x v="0"/>
    <s v="USD"/>
    <n v="1460608780"/>
    <n v="1455428380"/>
    <b v="0"/>
    <n v="4"/>
    <b v="0"/>
    <s v="theater/plays"/>
    <n v="14.249999999999998"/>
    <n v="71.25"/>
    <x v="8"/>
    <x v="23"/>
  </r>
  <r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2"/>
    <x v="22"/>
  </r>
  <r>
    <n v="10000"/>
    <n v="1438"/>
    <x v="1"/>
    <x v="7"/>
    <s v="CAD"/>
    <n v="1483238771"/>
    <n v="1480646771"/>
    <b v="0"/>
    <n v="13"/>
    <b v="0"/>
    <s v="games/mobile games"/>
    <n v="14.38"/>
    <n v="110.61538461538461"/>
    <x v="5"/>
    <x v="10"/>
  </r>
  <r>
    <n v="9500"/>
    <n v="1381"/>
    <x v="1"/>
    <x v="0"/>
    <s v="USD"/>
    <n v="1363990545"/>
    <n v="1360106145"/>
    <b v="0"/>
    <n v="30"/>
    <b v="0"/>
    <s v="music/jazz"/>
    <n v="14.536842105263158"/>
    <n v="46.033333333333331"/>
    <x v="3"/>
    <x v="6"/>
  </r>
  <r>
    <n v="7500"/>
    <n v="1101"/>
    <x v="0"/>
    <x v="0"/>
    <s v="USD"/>
    <n v="1438616124"/>
    <n v="1433432124"/>
    <b v="0"/>
    <n v="3"/>
    <b v="0"/>
    <s v="technology/web"/>
    <n v="14.680000000000001"/>
    <n v="367"/>
    <x v="1"/>
    <x v="3"/>
  </r>
  <r>
    <n v="12000"/>
    <n v="1776"/>
    <x v="1"/>
    <x v="0"/>
    <s v="USD"/>
    <n v="1475766932"/>
    <n v="1473174932"/>
    <b v="0"/>
    <n v="30"/>
    <b v="0"/>
    <s v="technology/wearables"/>
    <n v="14.799999999999999"/>
    <n v="59.2"/>
    <x v="1"/>
    <x v="4"/>
  </r>
  <r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6"/>
    <x v="11"/>
  </r>
  <r>
    <n v="6000"/>
    <n v="891"/>
    <x v="1"/>
    <x v="0"/>
    <s v="USD"/>
    <n v="1420095540"/>
    <n v="1417558804"/>
    <b v="0"/>
    <n v="26"/>
    <b v="0"/>
    <s v="technology/wearables"/>
    <n v="14.85"/>
    <n v="34.269230769230766"/>
    <x v="1"/>
    <x v="4"/>
  </r>
  <r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1"/>
    <x v="4"/>
  </r>
  <r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1"/>
    <x v="4"/>
  </r>
  <r>
    <n v="5000"/>
    <n v="750"/>
    <x v="1"/>
    <x v="0"/>
    <s v="USD"/>
    <n v="1400301165"/>
    <n v="1397709165"/>
    <b v="0"/>
    <n v="9"/>
    <b v="0"/>
    <s v="theater/plays"/>
    <n v="15"/>
    <n v="83.333333333333329"/>
    <x v="8"/>
    <x v="23"/>
  </r>
  <r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10000"/>
    <n v="1506"/>
    <x v="1"/>
    <x v="0"/>
    <s v="USD"/>
    <n v="1444405123"/>
    <n v="1439221123"/>
    <b v="0"/>
    <n v="50"/>
    <b v="0"/>
    <s v="theater/spaces"/>
    <n v="15.06"/>
    <n v="30.12"/>
    <x v="8"/>
    <x v="24"/>
  </r>
  <r>
    <n v="5800"/>
    <n v="876"/>
    <x v="0"/>
    <x v="1"/>
    <s v="GBP"/>
    <n v="1405094400"/>
    <n v="1403810965"/>
    <b v="0"/>
    <n v="9"/>
    <b v="0"/>
    <s v="technology/wearables"/>
    <n v="15.103448275862069"/>
    <n v="97.333333333333329"/>
    <x v="1"/>
    <x v="4"/>
  </r>
  <r>
    <n v="14000"/>
    <n v="2130"/>
    <x v="1"/>
    <x v="7"/>
    <s v="CAD"/>
    <n v="1420346638"/>
    <n v="1417754638"/>
    <b v="0"/>
    <n v="13"/>
    <b v="0"/>
    <s v="film &amp; video/drama"/>
    <n v="15.214285714285714"/>
    <n v="163.84615384615384"/>
    <x v="0"/>
    <x v="1"/>
  </r>
  <r>
    <n v="12000"/>
    <n v="1827"/>
    <x v="1"/>
    <x v="0"/>
    <s v="USD"/>
    <n v="1413816975"/>
    <n v="1411224975"/>
    <b v="0"/>
    <n v="13"/>
    <b v="0"/>
    <s v="theater/spaces"/>
    <n v="15.225"/>
    <n v="140.53846153846155"/>
    <x v="8"/>
    <x v="24"/>
  </r>
  <r>
    <n v="15000"/>
    <n v="2290"/>
    <x v="1"/>
    <x v="0"/>
    <s v="USD"/>
    <n v="1403823722"/>
    <n v="1401231722"/>
    <b v="0"/>
    <n v="40"/>
    <b v="0"/>
    <s v="theater/plays"/>
    <n v="15.266666666666667"/>
    <n v="57.25"/>
    <x v="8"/>
    <x v="23"/>
  </r>
  <r>
    <n v="1000"/>
    <n v="153"/>
    <x v="1"/>
    <x v="0"/>
    <s v="USD"/>
    <n v="1414354080"/>
    <n v="1411587606"/>
    <b v="0"/>
    <n v="4"/>
    <b v="0"/>
    <s v="theater/plays"/>
    <n v="15.299999999999999"/>
    <n v="38.25"/>
    <x v="8"/>
    <x v="23"/>
  </r>
  <r>
    <n v="40000"/>
    <n v="6130"/>
    <x v="0"/>
    <x v="0"/>
    <s v="USD"/>
    <n v="1420938172"/>
    <n v="1418346172"/>
    <b v="0"/>
    <n v="135"/>
    <b v="0"/>
    <s v="technology/wearables"/>
    <n v="15.324999999999999"/>
    <n v="45.407407407407405"/>
    <x v="1"/>
    <x v="4"/>
  </r>
  <r>
    <n v="10000"/>
    <n v="1533"/>
    <x v="1"/>
    <x v="0"/>
    <s v="USD"/>
    <n v="1428158637"/>
    <n v="1425570237"/>
    <b v="1"/>
    <n v="24"/>
    <b v="0"/>
    <s v="photography/photobooks"/>
    <n v="15.329999999999998"/>
    <n v="63.875"/>
    <x v="7"/>
    <x v="18"/>
  </r>
  <r>
    <n v="100000"/>
    <n v="15390"/>
    <x v="1"/>
    <x v="0"/>
    <s v="USD"/>
    <n v="1411005600"/>
    <n v="1408141245"/>
    <b v="0"/>
    <n v="29"/>
    <b v="0"/>
    <s v="technology/wearables"/>
    <n v="15.39"/>
    <n v="530.68965517241384"/>
    <x v="1"/>
    <x v="4"/>
  </r>
  <r>
    <n v="850"/>
    <n v="131"/>
    <x v="1"/>
    <x v="4"/>
    <s v="EUR"/>
    <n v="1422100800"/>
    <n v="1416932133"/>
    <b v="0"/>
    <n v="4"/>
    <b v="0"/>
    <s v="theater/plays"/>
    <n v="15.411764705882353"/>
    <n v="32.75"/>
    <x v="8"/>
    <x v="23"/>
  </r>
  <r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1"/>
    <x v="4"/>
  </r>
  <r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7"/>
    <x v="18"/>
  </r>
  <r>
    <n v="20000"/>
    <n v="3100"/>
    <x v="0"/>
    <x v="0"/>
    <s v="USD"/>
    <n v="1471622450"/>
    <n v="1467734450"/>
    <b v="0"/>
    <n v="24"/>
    <b v="0"/>
    <s v="technology/wearables"/>
    <n v="15.5"/>
    <n v="129.16666666666666"/>
    <x v="1"/>
    <x v="4"/>
  </r>
  <r>
    <n v="2800"/>
    <n v="435"/>
    <x v="1"/>
    <x v="0"/>
    <s v="USD"/>
    <n v="1408232520"/>
    <n v="1405393356"/>
    <b v="0"/>
    <n v="10"/>
    <b v="0"/>
    <s v="film &amp; video/drama"/>
    <n v="15.535714285714286"/>
    <n v="43.5"/>
    <x v="0"/>
    <x v="1"/>
  </r>
  <r>
    <n v="5500"/>
    <n v="858"/>
    <x v="1"/>
    <x v="1"/>
    <s v="GBP"/>
    <n v="1404666836"/>
    <n v="1399482836"/>
    <b v="1"/>
    <n v="19"/>
    <b v="0"/>
    <s v="photography/photobooks"/>
    <n v="15.6"/>
    <n v="45.157894736842103"/>
    <x v="7"/>
    <x v="18"/>
  </r>
  <r>
    <n v="4100"/>
    <n v="645"/>
    <x v="2"/>
    <x v="0"/>
    <s v="USD"/>
    <n v="1491656045"/>
    <n v="1489067645"/>
    <b v="0"/>
    <n v="12"/>
    <b v="0"/>
    <s v="theater/plays"/>
    <n v="15.731707317073171"/>
    <n v="53.75"/>
    <x v="8"/>
    <x v="23"/>
  </r>
  <r>
    <n v="2224"/>
    <n v="350"/>
    <x v="1"/>
    <x v="0"/>
    <s v="USD"/>
    <n v="1425819425"/>
    <n v="1423231025"/>
    <b v="0"/>
    <n v="12"/>
    <b v="0"/>
    <s v="theater/plays"/>
    <n v="15.737410071942445"/>
    <n v="29.166666666666668"/>
    <x v="8"/>
    <x v="23"/>
  </r>
  <r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8"/>
    <x v="23"/>
  </r>
  <r>
    <n v="10000"/>
    <n v="1577"/>
    <x v="1"/>
    <x v="3"/>
    <s v="AUD"/>
    <n v="1423623221"/>
    <n v="1421031221"/>
    <b v="0"/>
    <n v="32"/>
    <b v="0"/>
    <s v="theater/plays"/>
    <n v="15.770000000000001"/>
    <n v="49.28125"/>
    <x v="8"/>
    <x v="23"/>
  </r>
  <r>
    <n v="5000"/>
    <n v="796"/>
    <x v="1"/>
    <x v="0"/>
    <s v="USD"/>
    <n v="1471214743"/>
    <n v="1468622743"/>
    <b v="0"/>
    <n v="9"/>
    <b v="0"/>
    <s v="theater/spaces"/>
    <n v="15.920000000000002"/>
    <n v="88.444444444444443"/>
    <x v="8"/>
    <x v="24"/>
  </r>
  <r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2500"/>
    <n v="400"/>
    <x v="1"/>
    <x v="0"/>
    <s v="USD"/>
    <n v="1454525340"/>
    <n v="1452008599"/>
    <b v="0"/>
    <n v="6"/>
    <b v="0"/>
    <s v="theater/plays"/>
    <n v="16"/>
    <n v="66.666666666666671"/>
    <x v="8"/>
    <x v="23"/>
  </r>
  <r>
    <n v="20000"/>
    <n v="3211"/>
    <x v="0"/>
    <x v="9"/>
    <s v="EUR"/>
    <n v="1489680061"/>
    <n v="1487091661"/>
    <b v="0"/>
    <n v="15"/>
    <b v="0"/>
    <s v="technology/wearables"/>
    <n v="16.055"/>
    <n v="214.06666666666666"/>
    <x v="1"/>
    <x v="4"/>
  </r>
  <r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8"/>
    <x v="23"/>
  </r>
  <r>
    <n v="8000"/>
    <n v="1300"/>
    <x v="1"/>
    <x v="0"/>
    <s v="USD"/>
    <n v="1444144222"/>
    <n v="1441120222"/>
    <b v="0"/>
    <n v="17"/>
    <b v="0"/>
    <s v="film &amp; video/drama"/>
    <n v="16.25"/>
    <n v="76.470588235294116"/>
    <x v="0"/>
    <x v="1"/>
  </r>
  <r>
    <n v="11000"/>
    <n v="1788"/>
    <x v="1"/>
    <x v="0"/>
    <s v="USD"/>
    <n v="1431206058"/>
    <n v="1428614058"/>
    <b v="0"/>
    <n v="20"/>
    <b v="0"/>
    <s v="theater/plays"/>
    <n v="16.254545454545454"/>
    <n v="89.4"/>
    <x v="8"/>
    <x v="23"/>
  </r>
  <r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8"/>
    <x v="23"/>
  </r>
  <r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8"/>
    <x v="25"/>
  </r>
  <r>
    <n v="1000"/>
    <n v="165"/>
    <x v="1"/>
    <x v="0"/>
    <s v="USD"/>
    <n v="1425178800"/>
    <n v="1422374420"/>
    <b v="0"/>
    <n v="6"/>
    <b v="0"/>
    <s v="theater/plays"/>
    <n v="16.5"/>
    <n v="27.5"/>
    <x v="8"/>
    <x v="23"/>
  </r>
  <r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8"/>
    <x v="23"/>
  </r>
  <r>
    <n v="3000"/>
    <n v="497"/>
    <x v="1"/>
    <x v="0"/>
    <s v="USD"/>
    <n v="1416499440"/>
    <n v="1415341464"/>
    <b v="0"/>
    <n v="17"/>
    <b v="0"/>
    <s v="theater/plays"/>
    <n v="16.566666666666666"/>
    <n v="29.235294117647058"/>
    <x v="8"/>
    <x v="23"/>
  </r>
  <r>
    <n v="600"/>
    <n v="100"/>
    <x v="1"/>
    <x v="0"/>
    <s v="USD"/>
    <n v="1427168099"/>
    <n v="1424579699"/>
    <b v="0"/>
    <n v="3"/>
    <b v="0"/>
    <s v="theater/plays"/>
    <n v="16.666666666666664"/>
    <n v="33.333333333333336"/>
    <x v="8"/>
    <x v="23"/>
  </r>
  <r>
    <n v="7900"/>
    <n v="1322"/>
    <x v="0"/>
    <x v="0"/>
    <s v="USD"/>
    <n v="1462402850"/>
    <n v="1459810850"/>
    <b v="0"/>
    <n v="20"/>
    <b v="0"/>
    <s v="theater/spaces"/>
    <n v="16.734177215189874"/>
    <n v="66.099999999999994"/>
    <x v="8"/>
    <x v="24"/>
  </r>
  <r>
    <n v="10000"/>
    <n v="1677"/>
    <x v="1"/>
    <x v="0"/>
    <s v="USD"/>
    <n v="1475101495"/>
    <n v="1472509495"/>
    <b v="0"/>
    <n v="32"/>
    <b v="0"/>
    <s v="technology/wearables"/>
    <n v="16.77"/>
    <n v="52.40625"/>
    <x v="1"/>
    <x v="4"/>
  </r>
  <r>
    <n v="15000"/>
    <n v="2524"/>
    <x v="1"/>
    <x v="0"/>
    <s v="USD"/>
    <n v="1439662344"/>
    <n v="1434478344"/>
    <b v="0"/>
    <n v="8"/>
    <b v="0"/>
    <s v="theater/plays"/>
    <n v="16.826666666666668"/>
    <n v="315.5"/>
    <x v="8"/>
    <x v="23"/>
  </r>
  <r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6"/>
    <x v="11"/>
  </r>
  <r>
    <n v="3000"/>
    <n v="509"/>
    <x v="1"/>
    <x v="0"/>
    <s v="USD"/>
    <n v="1455338532"/>
    <n v="1454042532"/>
    <b v="0"/>
    <n v="5"/>
    <b v="0"/>
    <s v="photography/people"/>
    <n v="16.966666666666665"/>
    <n v="101.8"/>
    <x v="7"/>
    <x v="19"/>
  </r>
  <r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8"/>
    <x v="24"/>
  </r>
  <r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1"/>
    <x v="4"/>
  </r>
  <r>
    <n v="25000"/>
    <n v="4345"/>
    <x v="0"/>
    <x v="0"/>
    <s v="USD"/>
    <n v="1439644920"/>
    <n v="1436793939"/>
    <b v="0"/>
    <n v="39"/>
    <b v="0"/>
    <s v="technology/web"/>
    <n v="17.380000000000003"/>
    <n v="111.41025641025641"/>
    <x v="1"/>
    <x v="3"/>
  </r>
  <r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1"/>
    <x v="26"/>
  </r>
  <r>
    <n v="2500"/>
    <n v="440"/>
    <x v="1"/>
    <x v="11"/>
    <s v="NZD"/>
    <n v="1420750683"/>
    <n v="1418158683"/>
    <b v="0"/>
    <n v="10"/>
    <b v="0"/>
    <s v="theater/plays"/>
    <n v="17.599999999999998"/>
    <n v="44"/>
    <x v="8"/>
    <x v="23"/>
  </r>
  <r>
    <n v="5000"/>
    <n v="881"/>
    <x v="1"/>
    <x v="1"/>
    <s v="GBP"/>
    <n v="1403192031"/>
    <n v="1400600031"/>
    <b v="0"/>
    <n v="21"/>
    <b v="0"/>
    <s v="theater/plays"/>
    <n v="17.62"/>
    <n v="41.952380952380949"/>
    <x v="8"/>
    <x v="23"/>
  </r>
  <r>
    <n v="800"/>
    <n v="141"/>
    <x v="1"/>
    <x v="0"/>
    <s v="USD"/>
    <n v="1408831718"/>
    <n v="1406239718"/>
    <b v="0"/>
    <n v="5"/>
    <b v="0"/>
    <s v="film &amp; video/animation"/>
    <n v="17.625"/>
    <n v="28.2"/>
    <x v="0"/>
    <x v="2"/>
  </r>
  <r>
    <n v="50000"/>
    <n v="8815"/>
    <x v="1"/>
    <x v="0"/>
    <s v="USD"/>
    <n v="1459493940"/>
    <n v="1456732225"/>
    <b v="0"/>
    <n v="76"/>
    <b v="0"/>
    <s v="film &amp; video/drama"/>
    <n v="17.630000000000003"/>
    <n v="115.98684210526316"/>
    <x v="0"/>
    <x v="1"/>
  </r>
  <r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8"/>
    <x v="23"/>
  </r>
  <r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8"/>
    <x v="23"/>
  </r>
  <r>
    <n v="3500"/>
    <n v="622"/>
    <x v="1"/>
    <x v="0"/>
    <s v="USD"/>
    <n v="1473211313"/>
    <n v="1472001713"/>
    <b v="0"/>
    <n v="17"/>
    <b v="0"/>
    <s v="theater/plays"/>
    <n v="17.771428571428572"/>
    <n v="36.588235294117645"/>
    <x v="8"/>
    <x v="23"/>
  </r>
  <r>
    <n v="1000"/>
    <n v="178"/>
    <x v="0"/>
    <x v="0"/>
    <s v="USD"/>
    <n v="1312641536"/>
    <n v="1310049536"/>
    <b v="0"/>
    <n v="3"/>
    <b v="0"/>
    <s v="music/world music"/>
    <n v="17.8"/>
    <n v="59.333333333333336"/>
    <x v="3"/>
    <x v="12"/>
  </r>
  <r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1"/>
    <x v="4"/>
  </r>
  <r>
    <n v="2000"/>
    <n v="358"/>
    <x v="1"/>
    <x v="0"/>
    <s v="USD"/>
    <n v="1407808438"/>
    <n v="1405217355"/>
    <b v="0"/>
    <n v="14"/>
    <b v="0"/>
    <s v="theater/plays"/>
    <n v="17.899999999999999"/>
    <n v="25.571428571428573"/>
    <x v="8"/>
    <x v="23"/>
  </r>
  <r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5"/>
    <x v="9"/>
  </r>
  <r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2500"/>
    <n v="450"/>
    <x v="1"/>
    <x v="0"/>
    <s v="USD"/>
    <n v="1404570147"/>
    <n v="1401978147"/>
    <b v="0"/>
    <n v="7"/>
    <b v="0"/>
    <s v="theater/plays"/>
    <n v="18"/>
    <n v="64.285714285714292"/>
    <x v="8"/>
    <x v="23"/>
  </r>
  <r>
    <n v="14000"/>
    <n v="2540"/>
    <x v="1"/>
    <x v="0"/>
    <s v="USD"/>
    <n v="1385123713"/>
    <n v="1382528113"/>
    <b v="0"/>
    <n v="48"/>
    <b v="0"/>
    <s v="music/jazz"/>
    <n v="18.142857142857142"/>
    <n v="52.916666666666664"/>
    <x v="3"/>
    <x v="6"/>
  </r>
  <r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2"/>
    <x v="13"/>
  </r>
  <r>
    <n v="3500"/>
    <n v="640"/>
    <x v="1"/>
    <x v="0"/>
    <s v="USD"/>
    <n v="1425136200"/>
    <n v="1421853518"/>
    <b v="0"/>
    <n v="11"/>
    <b v="0"/>
    <s v="music/jazz"/>
    <n v="18.285714285714285"/>
    <n v="58.18181818181818"/>
    <x v="3"/>
    <x v="6"/>
  </r>
  <r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5"/>
    <x v="9"/>
  </r>
  <r>
    <n v="5000"/>
    <n v="930"/>
    <x v="1"/>
    <x v="0"/>
    <s v="USD"/>
    <n v="1424635753"/>
    <n v="1422043753"/>
    <b v="0"/>
    <n v="12"/>
    <b v="0"/>
    <s v="food/restaurants"/>
    <n v="18.600000000000001"/>
    <n v="77.5"/>
    <x v="6"/>
    <x v="20"/>
  </r>
  <r>
    <n v="10000"/>
    <n v="1864"/>
    <x v="1"/>
    <x v="0"/>
    <s v="USD"/>
    <n v="1484327061"/>
    <n v="1479143061"/>
    <b v="0"/>
    <n v="12"/>
    <b v="0"/>
    <s v="technology/wearables"/>
    <n v="18.64"/>
    <n v="155.33333333333334"/>
    <x v="1"/>
    <x v="4"/>
  </r>
  <r>
    <n v="30000"/>
    <n v="5621.38"/>
    <x v="0"/>
    <x v="0"/>
    <s v="USD"/>
    <n v="1470187800"/>
    <n v="1467325053"/>
    <b v="0"/>
    <n v="59"/>
    <b v="0"/>
    <s v="technology/space exploration"/>
    <n v="18.737933333333334"/>
    <n v="95.277627118644077"/>
    <x v="1"/>
    <x v="21"/>
  </r>
  <r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0000"/>
    <n v="1908"/>
    <x v="1"/>
    <x v="0"/>
    <s v="USD"/>
    <n v="1454734740"/>
    <n v="1451684437"/>
    <b v="0"/>
    <n v="5"/>
    <b v="0"/>
    <s v="theater/plays"/>
    <n v="19.079999999999998"/>
    <n v="381.6"/>
    <x v="8"/>
    <x v="23"/>
  </r>
  <r>
    <n v="15000"/>
    <n v="2871"/>
    <x v="1"/>
    <x v="0"/>
    <s v="USD"/>
    <n v="1435291200"/>
    <n v="1432640342"/>
    <b v="0"/>
    <n v="8"/>
    <b v="0"/>
    <s v="food/food trucks"/>
    <n v="19.139999999999997"/>
    <n v="358.875"/>
    <x v="6"/>
    <x v="11"/>
  </r>
  <r>
    <n v="2000"/>
    <n v="385"/>
    <x v="1"/>
    <x v="3"/>
    <s v="AUD"/>
    <n v="1430316426"/>
    <n v="1427724426"/>
    <b v="0"/>
    <n v="6"/>
    <b v="0"/>
    <s v="theater/plays"/>
    <n v="19.25"/>
    <n v="64.166666666666671"/>
    <x v="8"/>
    <x v="23"/>
  </r>
  <r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2"/>
  </r>
  <r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8"/>
    <x v="24"/>
  </r>
  <r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7"/>
    <x v="18"/>
  </r>
  <r>
    <n v="12000"/>
    <n v="2358"/>
    <x v="1"/>
    <x v="0"/>
    <s v="USD"/>
    <n v="1457133568"/>
    <n v="1454541568"/>
    <b v="0"/>
    <n v="40"/>
    <b v="0"/>
    <s v="theater/musical"/>
    <n v="19.650000000000002"/>
    <n v="58.95"/>
    <x v="8"/>
    <x v="25"/>
  </r>
  <r>
    <n v="38000"/>
    <n v="7500"/>
    <x v="1"/>
    <x v="12"/>
    <s v="MXN"/>
    <n v="1487613600"/>
    <n v="1482444295"/>
    <b v="0"/>
    <n v="15"/>
    <b v="0"/>
    <s v="theater/plays"/>
    <n v="19.736842105263158"/>
    <n v="500"/>
    <x v="8"/>
    <x v="23"/>
  </r>
  <r>
    <n v="25000"/>
    <n v="4940"/>
    <x v="0"/>
    <x v="0"/>
    <s v="USD"/>
    <n v="1449354502"/>
    <n v="1446762502"/>
    <b v="0"/>
    <n v="16"/>
    <b v="0"/>
    <s v="technology/wearables"/>
    <n v="19.759999999999998"/>
    <n v="308.75"/>
    <x v="1"/>
    <x v="4"/>
  </r>
  <r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8"/>
    <x v="24"/>
  </r>
  <r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5"/>
    <x v="10"/>
  </r>
  <r>
    <n v="4000"/>
    <n v="805"/>
    <x v="1"/>
    <x v="1"/>
    <s v="GBP"/>
    <n v="1468752468"/>
    <n v="1467024468"/>
    <b v="0"/>
    <n v="8"/>
    <b v="0"/>
    <s v="theater/plays"/>
    <n v="20.125"/>
    <n v="100.625"/>
    <x v="8"/>
    <x v="23"/>
  </r>
  <r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3"/>
    <x v="7"/>
  </r>
  <r>
    <n v="2500"/>
    <n v="504"/>
    <x v="1"/>
    <x v="0"/>
    <s v="USD"/>
    <n v="1467604800"/>
    <n v="1465533672"/>
    <b v="0"/>
    <n v="10"/>
    <b v="0"/>
    <s v="theater/plays"/>
    <n v="20.16"/>
    <n v="50.4"/>
    <x v="8"/>
    <x v="23"/>
  </r>
  <r>
    <n v="12500"/>
    <n v="2526"/>
    <x v="2"/>
    <x v="0"/>
    <s v="USD"/>
    <n v="1491781648"/>
    <n v="1489193248"/>
    <b v="0"/>
    <n v="22"/>
    <b v="0"/>
    <s v="music/faith"/>
    <n v="20.208000000000002"/>
    <n v="114.81818181818181"/>
    <x v="3"/>
    <x v="17"/>
  </r>
  <r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7"/>
    <x v="18"/>
  </r>
  <r>
    <n v="7500"/>
    <n v="1527"/>
    <x v="1"/>
    <x v="0"/>
    <s v="USD"/>
    <n v="1479233602"/>
    <n v="1478106802"/>
    <b v="0"/>
    <n v="14"/>
    <b v="0"/>
    <s v="publishing/translations"/>
    <n v="20.36"/>
    <n v="109.07142857142857"/>
    <x v="2"/>
    <x v="13"/>
  </r>
  <r>
    <n v="200000"/>
    <n v="40850"/>
    <x v="1"/>
    <x v="7"/>
    <s v="CAD"/>
    <n v="1450297080"/>
    <n v="1448565459"/>
    <b v="0"/>
    <n v="202"/>
    <b v="0"/>
    <s v="theater/spaces"/>
    <n v="20.424999999999997"/>
    <n v="202.22772277227722"/>
    <x v="8"/>
    <x v="24"/>
  </r>
  <r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7"/>
    <x v="18"/>
  </r>
  <r>
    <n v="1000"/>
    <n v="205"/>
    <x v="1"/>
    <x v="0"/>
    <s v="USD"/>
    <n v="1463329260"/>
    <n v="1458147982"/>
    <b v="0"/>
    <n v="10"/>
    <b v="0"/>
    <s v="photography/places"/>
    <n v="20.5"/>
    <n v="20.5"/>
    <x v="7"/>
    <x v="16"/>
  </r>
  <r>
    <n v="10000"/>
    <n v="2070.5"/>
    <x v="1"/>
    <x v="0"/>
    <s v="USD"/>
    <n v="1404623330"/>
    <n v="1401685730"/>
    <b v="0"/>
    <n v="25"/>
    <b v="0"/>
    <s v="food/food trucks"/>
    <n v="20.705000000000002"/>
    <n v="82.82"/>
    <x v="6"/>
    <x v="11"/>
  </r>
  <r>
    <n v="7500"/>
    <n v="1555"/>
    <x v="2"/>
    <x v="1"/>
    <s v="GBP"/>
    <n v="1490559285"/>
    <n v="1487970885"/>
    <b v="0"/>
    <n v="61"/>
    <b v="0"/>
    <s v="food/small batch"/>
    <n v="20.733333333333334"/>
    <n v="25.491803278688526"/>
    <x v="6"/>
    <x v="28"/>
  </r>
  <r>
    <n v="3000"/>
    <n v="625"/>
    <x v="1"/>
    <x v="0"/>
    <s v="USD"/>
    <n v="1481522400"/>
    <n v="1480283321"/>
    <b v="0"/>
    <n v="12"/>
    <b v="0"/>
    <s v="theater/plays"/>
    <n v="20.833333333333336"/>
    <n v="52.083333333333336"/>
    <x v="8"/>
    <x v="23"/>
  </r>
  <r>
    <n v="777"/>
    <n v="162"/>
    <x v="2"/>
    <x v="0"/>
    <s v="USD"/>
    <n v="1491277121"/>
    <n v="1489376321"/>
    <b v="0"/>
    <n v="7"/>
    <b v="0"/>
    <s v="theater/plays"/>
    <n v="20.849420849420849"/>
    <n v="23.142857142857142"/>
    <x v="8"/>
    <x v="23"/>
  </r>
  <r>
    <n v="15000"/>
    <n v="3155"/>
    <x v="0"/>
    <x v="0"/>
    <s v="USD"/>
    <n v="1455048000"/>
    <n v="1452631647"/>
    <b v="0"/>
    <n v="43"/>
    <b v="0"/>
    <s v="technology/space exploration"/>
    <n v="21.033333333333335"/>
    <n v="73.372093023255815"/>
    <x v="1"/>
    <x v="21"/>
  </r>
  <r>
    <n v="27000"/>
    <n v="5680"/>
    <x v="1"/>
    <x v="0"/>
    <s v="USD"/>
    <n v="1412167393"/>
    <n v="1409143393"/>
    <b v="0"/>
    <n v="30"/>
    <b v="0"/>
    <s v="music/jazz"/>
    <n v="21.037037037037038"/>
    <n v="189.33333333333334"/>
    <x v="3"/>
    <x v="6"/>
  </r>
  <r>
    <n v="3423"/>
    <n v="722"/>
    <x v="1"/>
    <x v="1"/>
    <s v="GBP"/>
    <n v="1434995295"/>
    <n v="1432403295"/>
    <b v="0"/>
    <n v="4"/>
    <b v="0"/>
    <s v="film &amp; video/drama"/>
    <n v="21.092608822670172"/>
    <n v="180.5"/>
    <x v="0"/>
    <x v="1"/>
  </r>
  <r>
    <n v="1000"/>
    <n v="211"/>
    <x v="1"/>
    <x v="0"/>
    <s v="USD"/>
    <n v="1423186634"/>
    <n v="1418002634"/>
    <b v="0"/>
    <n v="8"/>
    <b v="0"/>
    <s v="theater/plays"/>
    <n v="21.099999999999998"/>
    <n v="26.375"/>
    <x v="8"/>
    <x v="23"/>
  </r>
  <r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7"/>
    <x v="19"/>
  </r>
  <r>
    <n v="30000"/>
    <n v="6375"/>
    <x v="0"/>
    <x v="0"/>
    <s v="USD"/>
    <n v="1469656800"/>
    <n v="1467151204"/>
    <b v="0"/>
    <n v="59"/>
    <b v="0"/>
    <s v="publishing/art books"/>
    <n v="21.25"/>
    <n v="108.05084745762711"/>
    <x v="2"/>
    <x v="15"/>
  </r>
  <r>
    <n v="4000"/>
    <n v="850"/>
    <x v="1"/>
    <x v="0"/>
    <s v="USD"/>
    <n v="1437432392"/>
    <n v="1434840392"/>
    <b v="0"/>
    <n v="15"/>
    <b v="0"/>
    <s v="music/faith"/>
    <n v="21.25"/>
    <n v="56.666666666666664"/>
    <x v="3"/>
    <x v="17"/>
  </r>
  <r>
    <n v="5000"/>
    <n v="1065"/>
    <x v="1"/>
    <x v="0"/>
    <s v="USD"/>
    <n v="1401587064"/>
    <n v="1399427064"/>
    <b v="1"/>
    <n v="19"/>
    <b v="0"/>
    <s v="theater/plays"/>
    <n v="21.3"/>
    <n v="56.05263157894737"/>
    <x v="8"/>
    <x v="23"/>
  </r>
  <r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7"/>
    <x v="18"/>
  </r>
  <r>
    <n v="60000"/>
    <n v="12818"/>
    <x v="0"/>
    <x v="0"/>
    <s v="USD"/>
    <n v="1443675540"/>
    <n v="1441022120"/>
    <b v="0"/>
    <n v="121"/>
    <b v="0"/>
    <s v="technology/web"/>
    <n v="21.363333333333333"/>
    <n v="105.93388429752066"/>
    <x v="1"/>
    <x v="3"/>
  </r>
  <r>
    <n v="3000"/>
    <n v="641"/>
    <x v="1"/>
    <x v="3"/>
    <s v="AUD"/>
    <n v="1477550434"/>
    <n v="1474958434"/>
    <b v="0"/>
    <n v="14"/>
    <b v="0"/>
    <s v="theater/plays"/>
    <n v="21.366666666666667"/>
    <n v="45.785714285714285"/>
    <x v="8"/>
    <x v="23"/>
  </r>
  <r>
    <n v="700"/>
    <n v="150"/>
    <x v="1"/>
    <x v="0"/>
    <s v="USD"/>
    <n v="1447311540"/>
    <n v="1445358903"/>
    <b v="0"/>
    <n v="4"/>
    <b v="0"/>
    <s v="theater/plays"/>
    <n v="21.428571428571427"/>
    <n v="37.5"/>
    <x v="8"/>
    <x v="23"/>
  </r>
  <r>
    <n v="200000"/>
    <n v="43015"/>
    <x v="1"/>
    <x v="8"/>
    <s v="SEK"/>
    <n v="1467817258"/>
    <n v="1465225258"/>
    <b v="0"/>
    <n v="28"/>
    <b v="0"/>
    <s v="technology/wearables"/>
    <n v="21.5075"/>
    <n v="1536.25"/>
    <x v="1"/>
    <x v="4"/>
  </r>
  <r>
    <n v="50000"/>
    <n v="10775"/>
    <x v="1"/>
    <x v="0"/>
    <s v="USD"/>
    <n v="1404194400"/>
    <n v="1400600840"/>
    <b v="0"/>
    <n v="84"/>
    <b v="0"/>
    <s v="theater/plays"/>
    <n v="21.55"/>
    <n v="128.27380952380952"/>
    <x v="8"/>
    <x v="23"/>
  </r>
  <r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2"/>
  </r>
  <r>
    <n v="50000"/>
    <n v="10814"/>
    <x v="1"/>
    <x v="0"/>
    <s v="USD"/>
    <n v="1420088340"/>
    <n v="1417410964"/>
    <b v="0"/>
    <n v="215"/>
    <b v="0"/>
    <s v="technology/wearables"/>
    <n v="21.628"/>
    <n v="50.29767441860465"/>
    <x v="1"/>
    <x v="4"/>
  </r>
  <r>
    <n v="3500"/>
    <n v="759"/>
    <x v="1"/>
    <x v="0"/>
    <s v="USD"/>
    <n v="1452795416"/>
    <n v="1450203416"/>
    <b v="0"/>
    <n v="6"/>
    <b v="0"/>
    <s v="theater/plays"/>
    <n v="21.685714285714287"/>
    <n v="126.5"/>
    <x v="8"/>
    <x v="23"/>
  </r>
  <r>
    <n v="3500"/>
    <n v="760"/>
    <x v="2"/>
    <x v="9"/>
    <s v="EUR"/>
    <n v="1491590738"/>
    <n v="1489517138"/>
    <b v="0"/>
    <n v="10"/>
    <b v="0"/>
    <s v="music/faith"/>
    <n v="21.714285714285715"/>
    <n v="76"/>
    <x v="3"/>
    <x v="17"/>
  </r>
  <r>
    <n v="2000"/>
    <n v="437"/>
    <x v="1"/>
    <x v="0"/>
    <s v="USD"/>
    <n v="1442381847"/>
    <n v="1440826647"/>
    <b v="0"/>
    <n v="9"/>
    <b v="0"/>
    <s v="theater/plays"/>
    <n v="21.85"/>
    <n v="48.555555555555557"/>
    <x v="8"/>
    <x v="23"/>
  </r>
  <r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2"/>
    <x v="22"/>
  </r>
  <r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2"/>
  </r>
  <r>
    <n v="5000"/>
    <n v="1097"/>
    <x v="1"/>
    <x v="1"/>
    <s v="GBP"/>
    <n v="1399809052"/>
    <n v="1397217052"/>
    <b v="1"/>
    <n v="23"/>
    <b v="0"/>
    <s v="theater/plays"/>
    <n v="21.94"/>
    <n v="47.695652173913047"/>
    <x v="8"/>
    <x v="23"/>
  </r>
  <r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7"/>
    <x v="18"/>
  </r>
  <r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1"/>
    <x v="4"/>
  </r>
  <r>
    <n v="3500"/>
    <n v="775"/>
    <x v="1"/>
    <x v="1"/>
    <s v="GBP"/>
    <n v="1448492400"/>
    <n v="1446506080"/>
    <b v="0"/>
    <n v="6"/>
    <b v="0"/>
    <s v="theater/plays"/>
    <n v="22.142857142857142"/>
    <n v="129.16666666666666"/>
    <x v="8"/>
    <x v="23"/>
  </r>
  <r>
    <n v="550"/>
    <n v="123"/>
    <x v="1"/>
    <x v="1"/>
    <s v="GBP"/>
    <n v="1488546319"/>
    <n v="1483362319"/>
    <b v="0"/>
    <n v="5"/>
    <b v="0"/>
    <s v="music/jazz"/>
    <n v="22.363636363636363"/>
    <n v="24.6"/>
    <x v="3"/>
    <x v="6"/>
  </r>
  <r>
    <n v="2500"/>
    <n v="560"/>
    <x v="1"/>
    <x v="1"/>
    <s v="GBP"/>
    <n v="1413634059"/>
    <n v="1411042059"/>
    <b v="0"/>
    <n v="10"/>
    <b v="0"/>
    <s v="film &amp; video/drama"/>
    <n v="22.400000000000002"/>
    <n v="56"/>
    <x v="0"/>
    <x v="1"/>
  </r>
  <r>
    <n v="35000"/>
    <n v="7873"/>
    <x v="0"/>
    <x v="0"/>
    <s v="USD"/>
    <n v="1467432000"/>
    <n v="1464763109"/>
    <b v="0"/>
    <n v="50"/>
    <b v="0"/>
    <s v="technology/wearables"/>
    <n v="22.494285714285713"/>
    <n v="157.46"/>
    <x v="1"/>
    <x v="4"/>
  </r>
  <r>
    <n v="1000"/>
    <n v="225"/>
    <x v="2"/>
    <x v="1"/>
    <s v="GBP"/>
    <n v="1490631419"/>
    <n v="1488820619"/>
    <b v="0"/>
    <n v="12"/>
    <b v="0"/>
    <s v="theater/plays"/>
    <n v="22.5"/>
    <n v="18.75"/>
    <x v="8"/>
    <x v="23"/>
  </r>
  <r>
    <n v="5000"/>
    <n v="1126"/>
    <x v="1"/>
    <x v="0"/>
    <s v="USD"/>
    <n v="1472911375"/>
    <n v="1471096975"/>
    <b v="0"/>
    <n v="20"/>
    <b v="0"/>
    <s v="food/food trucks"/>
    <n v="22.52"/>
    <n v="56.3"/>
    <x v="6"/>
    <x v="11"/>
  </r>
  <r>
    <n v="4000"/>
    <n v="910"/>
    <x v="1"/>
    <x v="7"/>
    <s v="CAD"/>
    <n v="1401595140"/>
    <n v="1398980941"/>
    <b v="0"/>
    <n v="17"/>
    <b v="0"/>
    <s v="theater/spaces"/>
    <n v="22.75"/>
    <n v="53.529411764705884"/>
    <x v="8"/>
    <x v="24"/>
  </r>
  <r>
    <n v="250000"/>
    <n v="57197"/>
    <x v="0"/>
    <x v="0"/>
    <s v="USD"/>
    <n v="1448125935"/>
    <n v="1444666335"/>
    <b v="0"/>
    <n v="355"/>
    <b v="0"/>
    <s v="technology/wearables"/>
    <n v="22.878799999999998"/>
    <n v="161.11830985915492"/>
    <x v="1"/>
    <x v="4"/>
  </r>
  <r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2"/>
  </r>
  <r>
    <n v="10000"/>
    <n v="2291"/>
    <x v="0"/>
    <x v="0"/>
    <s v="USD"/>
    <n v="1404909296"/>
    <n v="1402317296"/>
    <b v="0"/>
    <n v="35"/>
    <b v="0"/>
    <s v="publishing/art books"/>
    <n v="22.91"/>
    <n v="65.457142857142856"/>
    <x v="2"/>
    <x v="15"/>
  </r>
  <r>
    <n v="500"/>
    <n v="115"/>
    <x v="1"/>
    <x v="1"/>
    <s v="GBP"/>
    <n v="1428333345"/>
    <n v="1425744945"/>
    <b v="0"/>
    <n v="7"/>
    <b v="0"/>
    <s v="technology/web"/>
    <n v="23"/>
    <n v="16.428571428571427"/>
    <x v="1"/>
    <x v="3"/>
  </r>
  <r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0"/>
  </r>
  <r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8"/>
    <x v="23"/>
  </r>
  <r>
    <n v="25000"/>
    <n v="5854"/>
    <x v="1"/>
    <x v="0"/>
    <s v="USD"/>
    <n v="1468029540"/>
    <n v="1465304483"/>
    <b v="0"/>
    <n v="45"/>
    <b v="0"/>
    <s v="theater/spaces"/>
    <n v="23.416"/>
    <n v="130.0888888888889"/>
    <x v="8"/>
    <x v="24"/>
  </r>
  <r>
    <n v="35000"/>
    <n v="8256"/>
    <x v="1"/>
    <x v="7"/>
    <s v="CAD"/>
    <n v="1407427009"/>
    <n v="1404835009"/>
    <b v="0"/>
    <n v="27"/>
    <b v="0"/>
    <s v="food/food trucks"/>
    <n v="23.588571428571427"/>
    <n v="305.77777777777777"/>
    <x v="6"/>
    <x v="11"/>
  </r>
  <r>
    <n v="3500"/>
    <n v="827"/>
    <x v="1"/>
    <x v="1"/>
    <s v="GBP"/>
    <n v="1486547945"/>
    <n v="1483955945"/>
    <b v="1"/>
    <n v="35"/>
    <b v="0"/>
    <s v="theater/spaces"/>
    <n v="23.62857142857143"/>
    <n v="23.62857142857143"/>
    <x v="8"/>
    <x v="24"/>
  </r>
  <r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7"/>
    <x v="18"/>
  </r>
  <r>
    <n v="5000"/>
    <n v="1201"/>
    <x v="1"/>
    <x v="0"/>
    <s v="USD"/>
    <n v="1259643540"/>
    <n v="1254450706"/>
    <b v="0"/>
    <n v="11"/>
    <b v="0"/>
    <s v="music/jazz"/>
    <n v="24.02"/>
    <n v="109.18181818181819"/>
    <x v="3"/>
    <x v="6"/>
  </r>
  <r>
    <n v="1700"/>
    <n v="410"/>
    <x v="1"/>
    <x v="0"/>
    <s v="USD"/>
    <n v="1488783507"/>
    <n v="1486191507"/>
    <b v="0"/>
    <n v="10"/>
    <b v="0"/>
    <s v="theater/plays"/>
    <n v="24.117647058823529"/>
    <n v="41"/>
    <x v="8"/>
    <x v="23"/>
  </r>
  <r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8"/>
    <x v="23"/>
  </r>
  <r>
    <n v="1750"/>
    <n v="425"/>
    <x v="1"/>
    <x v="0"/>
    <s v="USD"/>
    <n v="1448745741"/>
    <n v="1446150141"/>
    <b v="0"/>
    <n v="8"/>
    <b v="0"/>
    <s v="theater/plays"/>
    <n v="24.285714285714285"/>
    <n v="53.125"/>
    <x v="8"/>
    <x v="23"/>
  </r>
  <r>
    <n v="3000"/>
    <n v="730"/>
    <x v="1"/>
    <x v="0"/>
    <s v="USD"/>
    <n v="1367676034"/>
    <n v="1365084034"/>
    <b v="0"/>
    <n v="21"/>
    <b v="0"/>
    <s v="music/jazz"/>
    <n v="24.333333333333336"/>
    <n v="34.761904761904759"/>
    <x v="3"/>
    <x v="6"/>
  </r>
  <r>
    <n v="1200"/>
    <n v="292"/>
    <x v="1"/>
    <x v="0"/>
    <s v="USD"/>
    <n v="1411930556"/>
    <n v="1409338556"/>
    <b v="0"/>
    <n v="12"/>
    <b v="0"/>
    <s v="theater/plays"/>
    <n v="24.333333333333336"/>
    <n v="24.333333333333332"/>
    <x v="8"/>
    <x v="23"/>
  </r>
  <r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1000"/>
    <n v="250"/>
    <x v="1"/>
    <x v="0"/>
    <s v="USD"/>
    <n v="1443224622"/>
    <n v="1440632622"/>
    <b v="0"/>
    <n v="6"/>
    <b v="0"/>
    <s v="theater/musical"/>
    <n v="25"/>
    <n v="41.666666666666664"/>
    <x v="8"/>
    <x v="25"/>
  </r>
  <r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8"/>
    <x v="24"/>
  </r>
  <r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2"/>
    <x v="5"/>
  </r>
  <r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1"/>
    <x v="4"/>
  </r>
  <r>
    <n v="12000"/>
    <n v="3030"/>
    <x v="1"/>
    <x v="0"/>
    <s v="USD"/>
    <n v="1443675600"/>
    <n v="1441157592"/>
    <b v="0"/>
    <n v="33"/>
    <b v="0"/>
    <s v="film &amp; video/drama"/>
    <n v="25.25"/>
    <n v="91.818181818181813"/>
    <x v="0"/>
    <x v="1"/>
  </r>
  <r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6"/>
    <x v="11"/>
  </r>
  <r>
    <n v="2500"/>
    <n v="635"/>
    <x v="2"/>
    <x v="0"/>
    <s v="USD"/>
    <n v="1491470442"/>
    <n v="1488882042"/>
    <b v="0"/>
    <n v="11"/>
    <b v="0"/>
    <s v="music/faith"/>
    <n v="25.4"/>
    <n v="57.727272727272727"/>
    <x v="3"/>
    <x v="17"/>
  </r>
  <r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2"/>
  </r>
  <r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2"/>
    <x v="22"/>
  </r>
  <r>
    <n v="50000"/>
    <n v="12792"/>
    <x v="1"/>
    <x v="10"/>
    <s v="EUR"/>
    <n v="1467106895"/>
    <n v="1463218895"/>
    <b v="0"/>
    <n v="96"/>
    <b v="0"/>
    <s v="technology/wearables"/>
    <n v="25.584"/>
    <n v="133.25"/>
    <x v="1"/>
    <x v="4"/>
  </r>
  <r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8"/>
    <x v="23"/>
  </r>
  <r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7"/>
    <x v="18"/>
  </r>
  <r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1"/>
    <x v="4"/>
  </r>
  <r>
    <n v="30000"/>
    <n v="7793"/>
    <x v="0"/>
    <x v="0"/>
    <s v="USD"/>
    <n v="1469122200"/>
    <n v="1466611108"/>
    <b v="0"/>
    <n v="86"/>
    <b v="0"/>
    <s v="technology/wearables"/>
    <n v="25.976666666666663"/>
    <n v="90.616279069767444"/>
    <x v="1"/>
    <x v="4"/>
  </r>
  <r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20000"/>
    <n v="5212"/>
    <x v="2"/>
    <x v="0"/>
    <s v="USD"/>
    <n v="1491019200"/>
    <n v="1488418990"/>
    <b v="0"/>
    <n v="79"/>
    <b v="0"/>
    <s v="music/faith"/>
    <n v="26.06"/>
    <n v="65.974683544303801"/>
    <x v="3"/>
    <x v="17"/>
  </r>
  <r>
    <n v="6000"/>
    <n v="1571.55"/>
    <x v="1"/>
    <x v="0"/>
    <s v="USD"/>
    <n v="1410746403"/>
    <n v="1408154403"/>
    <b v="0"/>
    <n v="18"/>
    <b v="0"/>
    <s v="film &amp; video/drama"/>
    <n v="26.192500000000003"/>
    <n v="87.308333333333337"/>
    <x v="0"/>
    <x v="1"/>
  </r>
  <r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7"/>
    <x v="19"/>
  </r>
  <r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6"/>
    <x v="11"/>
  </r>
  <r>
    <n v="23000"/>
    <n v="6118"/>
    <x v="1"/>
    <x v="1"/>
    <s v="GBP"/>
    <n v="1406130880"/>
    <n v="1403538880"/>
    <b v="0"/>
    <n v="21"/>
    <b v="0"/>
    <s v="technology/wearables"/>
    <n v="26.6"/>
    <n v="291.33333333333331"/>
    <x v="1"/>
    <x v="4"/>
  </r>
  <r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8"/>
    <x v="24"/>
  </r>
  <r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2"/>
    <x v="22"/>
  </r>
  <r>
    <n v="2750"/>
    <n v="735"/>
    <x v="1"/>
    <x v="1"/>
    <s v="GBP"/>
    <n v="1446732975"/>
    <n v="1444137375"/>
    <b v="0"/>
    <n v="21"/>
    <b v="0"/>
    <s v="theater/plays"/>
    <n v="26.727272727272727"/>
    <n v="35"/>
    <x v="8"/>
    <x v="23"/>
  </r>
  <r>
    <n v="2500"/>
    <n v="671"/>
    <x v="1"/>
    <x v="7"/>
    <s v="CAD"/>
    <n v="1427306470"/>
    <n v="1424718070"/>
    <b v="0"/>
    <n v="13"/>
    <b v="0"/>
    <s v="theater/plays"/>
    <n v="26.840000000000003"/>
    <n v="51.615384615384613"/>
    <x v="8"/>
    <x v="23"/>
  </r>
  <r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2"/>
    <x v="13"/>
  </r>
  <r>
    <n v="2413"/>
    <n v="650"/>
    <x v="1"/>
    <x v="7"/>
    <s v="CAD"/>
    <n v="1409376600"/>
    <n v="1405957098"/>
    <b v="0"/>
    <n v="14"/>
    <b v="0"/>
    <s v="theater/plays"/>
    <n v="26.937422295897225"/>
    <n v="46.428571428571431"/>
    <x v="8"/>
    <x v="23"/>
  </r>
  <r>
    <n v="512"/>
    <n v="138"/>
    <x v="1"/>
    <x v="0"/>
    <s v="USD"/>
    <n v="1403837574"/>
    <n v="1402455174"/>
    <b v="0"/>
    <n v="8"/>
    <b v="0"/>
    <s v="film &amp; video/animation"/>
    <n v="26.953125"/>
    <n v="17.25"/>
    <x v="0"/>
    <x v="2"/>
  </r>
  <r>
    <n v="2000"/>
    <n v="542"/>
    <x v="1"/>
    <x v="1"/>
    <s v="GBP"/>
    <n v="1488114358"/>
    <n v="1485522358"/>
    <b v="0"/>
    <n v="14"/>
    <b v="0"/>
    <s v="theater/plays"/>
    <n v="27.1"/>
    <n v="38.714285714285715"/>
    <x v="8"/>
    <x v="23"/>
  </r>
  <r>
    <n v="5000"/>
    <n v="1362"/>
    <x v="1"/>
    <x v="0"/>
    <s v="USD"/>
    <n v="1446131207"/>
    <n v="1443712007"/>
    <b v="0"/>
    <n v="20"/>
    <b v="0"/>
    <s v="theater/plays"/>
    <n v="27.24"/>
    <n v="68.099999999999994"/>
    <x v="8"/>
    <x v="23"/>
  </r>
  <r>
    <n v="50000"/>
    <n v="13692"/>
    <x v="1"/>
    <x v="9"/>
    <s v="EUR"/>
    <n v="1447600389"/>
    <n v="1444140789"/>
    <b v="0"/>
    <n v="34"/>
    <b v="0"/>
    <s v="technology/web"/>
    <n v="27.383999999999997"/>
    <n v="402.70588235294116"/>
    <x v="1"/>
    <x v="3"/>
  </r>
  <r>
    <n v="500"/>
    <n v="137"/>
    <x v="1"/>
    <x v="0"/>
    <s v="USD"/>
    <n v="1463343673"/>
    <n v="1460751673"/>
    <b v="0"/>
    <n v="6"/>
    <b v="0"/>
    <s v="theater/plays"/>
    <n v="27.400000000000002"/>
    <n v="22.833333333333332"/>
    <x v="8"/>
    <x v="23"/>
  </r>
  <r>
    <n v="40000"/>
    <n v="11032"/>
    <x v="1"/>
    <x v="0"/>
    <s v="USD"/>
    <n v="1414622700"/>
    <n v="1412081999"/>
    <b v="1"/>
    <n v="66"/>
    <b v="0"/>
    <s v="technology/makerspaces"/>
    <n v="27.58"/>
    <n v="167.15151515151516"/>
    <x v="1"/>
    <x v="26"/>
  </r>
  <r>
    <n v="7500"/>
    <n v="2070"/>
    <x v="0"/>
    <x v="7"/>
    <s v="CAD"/>
    <n v="1428945472"/>
    <n v="1423765072"/>
    <b v="0"/>
    <n v="37"/>
    <b v="0"/>
    <s v="film &amp; video/science fiction"/>
    <n v="27.6"/>
    <n v="55.945945945945944"/>
    <x v="0"/>
    <x v="0"/>
  </r>
  <r>
    <n v="2000"/>
    <n v="553"/>
    <x v="1"/>
    <x v="0"/>
    <s v="USD"/>
    <n v="1421095672"/>
    <n v="1417207672"/>
    <b v="0"/>
    <n v="10"/>
    <b v="0"/>
    <s v="technology/wearables"/>
    <n v="27.650000000000002"/>
    <n v="55.3"/>
    <x v="1"/>
    <x v="4"/>
  </r>
  <r>
    <n v="500"/>
    <n v="140"/>
    <x v="1"/>
    <x v="0"/>
    <s v="USD"/>
    <n v="1339816200"/>
    <n v="1337095997"/>
    <b v="0"/>
    <n v="4"/>
    <b v="0"/>
    <s v="publishing/children's books"/>
    <n v="28.000000000000004"/>
    <n v="35"/>
    <x v="2"/>
    <x v="22"/>
  </r>
  <r>
    <n v="5000"/>
    <n v="1402"/>
    <x v="1"/>
    <x v="7"/>
    <s v="CAD"/>
    <n v="1453053661"/>
    <n v="1450461661"/>
    <b v="0"/>
    <n v="24"/>
    <b v="0"/>
    <s v="technology/wearables"/>
    <n v="28.04"/>
    <n v="58.416666666666664"/>
    <x v="1"/>
    <x v="4"/>
  </r>
  <r>
    <n v="2000"/>
    <n v="561"/>
    <x v="1"/>
    <x v="0"/>
    <s v="USD"/>
    <n v="1402007500"/>
    <n v="1399415500"/>
    <b v="0"/>
    <n v="11"/>
    <b v="0"/>
    <s v="theater/plays"/>
    <n v="28.050000000000004"/>
    <n v="51"/>
    <x v="8"/>
    <x v="23"/>
  </r>
  <r>
    <n v="75000"/>
    <n v="21144"/>
    <x v="1"/>
    <x v="0"/>
    <s v="USD"/>
    <n v="1482479940"/>
    <n v="1479684783"/>
    <b v="0"/>
    <n v="57"/>
    <b v="0"/>
    <s v="games/video games"/>
    <n v="28.192"/>
    <n v="370.94736842105266"/>
    <x v="5"/>
    <x v="9"/>
  </r>
  <r>
    <n v="6000"/>
    <n v="1698"/>
    <x v="1"/>
    <x v="0"/>
    <s v="USD"/>
    <n v="1416635940"/>
    <n v="1413838540"/>
    <b v="0"/>
    <n v="20"/>
    <b v="0"/>
    <s v="food/food trucks"/>
    <n v="28.299999999999997"/>
    <n v="84.9"/>
    <x v="6"/>
    <x v="11"/>
  </r>
  <r>
    <n v="50000"/>
    <n v="14203"/>
    <x v="1"/>
    <x v="7"/>
    <s v="CAD"/>
    <n v="1417804229"/>
    <n v="1415212229"/>
    <b v="0"/>
    <n v="534"/>
    <b v="0"/>
    <s v="games/video games"/>
    <n v="28.405999999999999"/>
    <n v="26.59737827715356"/>
    <x v="5"/>
    <x v="9"/>
  </r>
  <r>
    <n v="1500"/>
    <n v="427"/>
    <x v="1"/>
    <x v="0"/>
    <s v="USD"/>
    <n v="1432589896"/>
    <n v="1427405896"/>
    <b v="0"/>
    <n v="7"/>
    <b v="0"/>
    <s v="theater/plays"/>
    <n v="28.466666666666669"/>
    <n v="61"/>
    <x v="8"/>
    <x v="23"/>
  </r>
  <r>
    <n v="2500"/>
    <n v="712"/>
    <x v="1"/>
    <x v="0"/>
    <s v="USD"/>
    <n v="1455210353"/>
    <n v="1451927153"/>
    <b v="0"/>
    <n v="37"/>
    <b v="0"/>
    <s v="technology/wearables"/>
    <n v="28.48"/>
    <n v="19.243243243243242"/>
    <x v="1"/>
    <x v="4"/>
  </r>
  <r>
    <n v="420"/>
    <n v="120"/>
    <x v="0"/>
    <x v="0"/>
    <s v="USD"/>
    <n v="1418315470"/>
    <n v="1415723470"/>
    <b v="0"/>
    <n v="2"/>
    <b v="0"/>
    <s v="technology/web"/>
    <n v="28.571428571428569"/>
    <n v="60"/>
    <x v="1"/>
    <x v="3"/>
  </r>
  <r>
    <n v="300"/>
    <n v="86"/>
    <x v="1"/>
    <x v="1"/>
    <s v="GBP"/>
    <n v="1469113351"/>
    <n v="1463929351"/>
    <b v="0"/>
    <n v="6"/>
    <b v="0"/>
    <s v="theater/plays"/>
    <n v="28.666666666666668"/>
    <n v="14.333333333333334"/>
    <x v="8"/>
    <x v="23"/>
  </r>
  <r>
    <n v="2000"/>
    <n v="576"/>
    <x v="1"/>
    <x v="1"/>
    <s v="GBP"/>
    <n v="1404149280"/>
    <n v="1400547969"/>
    <b v="0"/>
    <n v="13"/>
    <b v="0"/>
    <s v="theater/plays"/>
    <n v="28.799999999999997"/>
    <n v="44.307692307692307"/>
    <x v="8"/>
    <x v="23"/>
  </r>
  <r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5"/>
    <x v="9"/>
  </r>
  <r>
    <n v="1000"/>
    <n v="289"/>
    <x v="1"/>
    <x v="1"/>
    <s v="GBP"/>
    <n v="1410930399"/>
    <n v="1405746399"/>
    <b v="0"/>
    <n v="11"/>
    <b v="0"/>
    <s v="photography/nature"/>
    <n v="28.9"/>
    <n v="26.272727272727273"/>
    <x v="7"/>
    <x v="14"/>
  </r>
  <r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7"/>
    <x v="16"/>
  </r>
  <r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2"/>
    <x v="22"/>
  </r>
  <r>
    <n v="90000"/>
    <n v="26349"/>
    <x v="1"/>
    <x v="10"/>
    <s v="EUR"/>
    <n v="1466323800"/>
    <n v="1463418120"/>
    <b v="0"/>
    <n v="310"/>
    <b v="0"/>
    <s v="technology/wearables"/>
    <n v="29.276666666666667"/>
    <n v="84.99677419354839"/>
    <x v="1"/>
    <x v="4"/>
  </r>
  <r>
    <n v="5000"/>
    <n v="1465"/>
    <x v="0"/>
    <x v="0"/>
    <s v="USD"/>
    <n v="1317231008"/>
    <n v="1312047008"/>
    <b v="0"/>
    <n v="24"/>
    <b v="0"/>
    <s v="music/world music"/>
    <n v="29.299999999999997"/>
    <n v="61.041666666666664"/>
    <x v="3"/>
    <x v="12"/>
  </r>
  <r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5"/>
    <x v="9"/>
  </r>
  <r>
    <n v="104219"/>
    <n v="30751"/>
    <x v="1"/>
    <x v="5"/>
    <s v="EUR"/>
    <n v="1471985640"/>
    <n v="1469289685"/>
    <b v="0"/>
    <n v="179"/>
    <b v="0"/>
    <s v="technology/wearables"/>
    <n v="29.506136117214709"/>
    <n v="171.79329608938548"/>
    <x v="1"/>
    <x v="4"/>
  </r>
  <r>
    <n v="9999"/>
    <n v="2960"/>
    <x v="0"/>
    <x v="0"/>
    <s v="USD"/>
    <n v="1450331940"/>
    <n v="1447777514"/>
    <b v="0"/>
    <n v="22"/>
    <b v="0"/>
    <s v="technology/wearables"/>
    <n v="29.6029602960296"/>
    <n v="134.54545454545453"/>
    <x v="1"/>
    <x v="4"/>
  </r>
  <r>
    <n v="4000"/>
    <n v="1185"/>
    <x v="1"/>
    <x v="3"/>
    <s v="AUD"/>
    <n v="1422928800"/>
    <n v="1420235311"/>
    <b v="0"/>
    <n v="5"/>
    <b v="0"/>
    <s v="theater/spaces"/>
    <n v="29.625"/>
    <n v="237"/>
    <x v="8"/>
    <x v="24"/>
  </r>
  <r>
    <n v="2500"/>
    <n v="746"/>
    <x v="1"/>
    <x v="1"/>
    <s v="GBP"/>
    <n v="1422562864"/>
    <n v="1417378864"/>
    <b v="0"/>
    <n v="8"/>
    <b v="0"/>
    <s v="film &amp; video/drama"/>
    <n v="29.84"/>
    <n v="93.25"/>
    <x v="0"/>
    <x v="1"/>
  </r>
  <r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8"/>
    <x v="25"/>
  </r>
  <r>
    <n v="5000"/>
    <n v="1520"/>
    <x v="1"/>
    <x v="7"/>
    <s v="CAD"/>
    <n v="1399183200"/>
    <n v="1396633284"/>
    <b v="0"/>
    <n v="30"/>
    <b v="0"/>
    <s v="music/jazz"/>
    <n v="30.4"/>
    <n v="50.666666666666664"/>
    <x v="3"/>
    <x v="6"/>
  </r>
  <r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5"/>
    <x v="9"/>
  </r>
  <r>
    <n v="10000"/>
    <n v="3060"/>
    <x v="0"/>
    <x v="0"/>
    <s v="USD"/>
    <n v="1420070615"/>
    <n v="1415750615"/>
    <b v="0"/>
    <n v="16"/>
    <b v="0"/>
    <s v="technology/wearables"/>
    <n v="30.599999999999998"/>
    <n v="191.25"/>
    <x v="1"/>
    <x v="4"/>
  </r>
  <r>
    <n v="2100"/>
    <n v="644"/>
    <x v="1"/>
    <x v="0"/>
    <s v="USD"/>
    <n v="1338321305"/>
    <n v="1336506905"/>
    <b v="0"/>
    <n v="30"/>
    <b v="0"/>
    <s v="music/jazz"/>
    <n v="30.666666666666664"/>
    <n v="21.466666666666665"/>
    <x v="3"/>
    <x v="6"/>
  </r>
  <r>
    <n v="17500"/>
    <n v="5390"/>
    <x v="1"/>
    <x v="0"/>
    <s v="USD"/>
    <n v="1423878182"/>
    <n v="1421199782"/>
    <b v="1"/>
    <n v="75"/>
    <b v="0"/>
    <s v="photography/photobooks"/>
    <n v="30.8"/>
    <n v="71.86666666666666"/>
    <x v="7"/>
    <x v="18"/>
  </r>
  <r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1"/>
    <x v="4"/>
  </r>
  <r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2"/>
    <x v="5"/>
  </r>
  <r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8"/>
    <x v="25"/>
  </r>
  <r>
    <n v="15000"/>
    <n v="4635"/>
    <x v="1"/>
    <x v="0"/>
    <s v="USD"/>
    <n v="1323666376"/>
    <n v="1320033976"/>
    <b v="0"/>
    <n v="20"/>
    <b v="0"/>
    <s v="music/jazz"/>
    <n v="30.9"/>
    <n v="231.75"/>
    <x v="3"/>
    <x v="6"/>
  </r>
  <r>
    <n v="40000"/>
    <n v="12446"/>
    <x v="0"/>
    <x v="0"/>
    <s v="USD"/>
    <n v="1457024514"/>
    <n v="1454432514"/>
    <b v="0"/>
    <n v="122"/>
    <b v="0"/>
    <s v="technology/wearables"/>
    <n v="31.114999999999998"/>
    <n v="102.01639344262296"/>
    <x v="1"/>
    <x v="4"/>
  </r>
  <r>
    <n v="10000"/>
    <n v="3125"/>
    <x v="2"/>
    <x v="0"/>
    <s v="USD"/>
    <n v="1491855300"/>
    <n v="1488935245"/>
    <b v="0"/>
    <n v="39"/>
    <b v="0"/>
    <s v="music/faith"/>
    <n v="31.25"/>
    <n v="80.128205128205124"/>
    <x v="3"/>
    <x v="17"/>
  </r>
  <r>
    <n v="8000"/>
    <n v="2500"/>
    <x v="1"/>
    <x v="0"/>
    <s v="USD"/>
    <n v="1437188400"/>
    <n v="1432100004"/>
    <b v="0"/>
    <n v="2"/>
    <b v="0"/>
    <s v="theater/plays"/>
    <n v="31.25"/>
    <n v="1250"/>
    <x v="8"/>
    <x v="23"/>
  </r>
  <r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8"/>
    <x v="23"/>
  </r>
  <r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2"/>
    <x v="13"/>
  </r>
  <r>
    <n v="250"/>
    <n v="80"/>
    <x v="1"/>
    <x v="3"/>
    <s v="AUD"/>
    <n v="1443103848"/>
    <n v="1441894248"/>
    <b v="0"/>
    <n v="3"/>
    <b v="0"/>
    <s v="theater/plays"/>
    <n v="32"/>
    <n v="26.666666666666668"/>
    <x v="8"/>
    <x v="23"/>
  </r>
  <r>
    <n v="1000"/>
    <n v="320"/>
    <x v="1"/>
    <x v="1"/>
    <s v="GBP"/>
    <n v="1464872848"/>
    <n v="1462280848"/>
    <b v="0"/>
    <n v="11"/>
    <b v="0"/>
    <s v="theater/plays"/>
    <n v="32"/>
    <n v="29.09090909090909"/>
    <x v="8"/>
    <x v="23"/>
  </r>
  <r>
    <n v="250000"/>
    <n v="80070"/>
    <x v="0"/>
    <x v="0"/>
    <s v="USD"/>
    <n v="1480536919"/>
    <n v="1477509319"/>
    <b v="0"/>
    <n v="100"/>
    <b v="0"/>
    <s v="technology/wearables"/>
    <n v="32.027999999999999"/>
    <n v="800.7"/>
    <x v="1"/>
    <x v="4"/>
  </r>
  <r>
    <n v="2000"/>
    <n v="641"/>
    <x v="1"/>
    <x v="0"/>
    <s v="USD"/>
    <n v="1406988000"/>
    <n v="1403822912"/>
    <b v="0"/>
    <n v="16"/>
    <b v="0"/>
    <s v="theater/plays"/>
    <n v="32.049999999999997"/>
    <n v="40.0625"/>
    <x v="8"/>
    <x v="23"/>
  </r>
  <r>
    <n v="2000"/>
    <n v="641"/>
    <x v="1"/>
    <x v="0"/>
    <s v="USD"/>
    <n v="1456002300"/>
    <n v="1454173120"/>
    <b v="0"/>
    <n v="19"/>
    <b v="0"/>
    <s v="theater/plays"/>
    <n v="32.049999999999997"/>
    <n v="33.736842105263158"/>
    <x v="8"/>
    <x v="23"/>
  </r>
  <r>
    <n v="400"/>
    <n v="130"/>
    <x v="1"/>
    <x v="0"/>
    <s v="USD"/>
    <n v="1426294201"/>
    <n v="1423705801"/>
    <b v="0"/>
    <n v="5"/>
    <b v="0"/>
    <s v="theater/plays"/>
    <n v="32.5"/>
    <n v="26"/>
    <x v="8"/>
    <x v="23"/>
  </r>
  <r>
    <n v="800"/>
    <n v="260"/>
    <x v="1"/>
    <x v="0"/>
    <s v="USD"/>
    <n v="1427086740"/>
    <n v="1424488244"/>
    <b v="0"/>
    <n v="7"/>
    <b v="0"/>
    <s v="theater/plays"/>
    <n v="32.5"/>
    <n v="37.142857142857146"/>
    <x v="8"/>
    <x v="23"/>
  </r>
  <r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2"/>
  </r>
  <r>
    <n v="2500"/>
    <n v="814"/>
    <x v="1"/>
    <x v="1"/>
    <s v="GBP"/>
    <n v="1439827200"/>
    <n v="1436355270"/>
    <b v="0"/>
    <n v="16"/>
    <b v="0"/>
    <s v="theater/plays"/>
    <n v="32.56"/>
    <n v="50.875"/>
    <x v="8"/>
    <x v="23"/>
  </r>
  <r>
    <n v="10000"/>
    <n v="3319"/>
    <x v="1"/>
    <x v="0"/>
    <s v="USD"/>
    <n v="1451282400"/>
    <n v="1449436390"/>
    <b v="1"/>
    <n v="47"/>
    <b v="0"/>
    <s v="technology/makerspaces"/>
    <n v="33.19"/>
    <n v="70.61702127659575"/>
    <x v="1"/>
    <x v="26"/>
  </r>
  <r>
    <n v="1200"/>
    <n v="401"/>
    <x v="1"/>
    <x v="1"/>
    <s v="GBP"/>
    <n v="1428951600"/>
    <n v="1425512843"/>
    <b v="0"/>
    <n v="13"/>
    <b v="0"/>
    <s v="film &amp; video/drama"/>
    <n v="33.416666666666664"/>
    <n v="30.846153846153847"/>
    <x v="0"/>
    <x v="1"/>
  </r>
  <r>
    <n v="30000"/>
    <n v="10042"/>
    <x v="2"/>
    <x v="0"/>
    <s v="USD"/>
    <n v="1491181200"/>
    <n v="1488387008"/>
    <b v="0"/>
    <n v="38"/>
    <b v="0"/>
    <s v="music/faith"/>
    <n v="33.473333333333329"/>
    <n v="264.26315789473682"/>
    <x v="3"/>
    <x v="17"/>
  </r>
  <r>
    <n v="1000000"/>
    <n v="335597.31"/>
    <x v="0"/>
    <x v="0"/>
    <s v="USD"/>
    <n v="1482307140"/>
    <n v="1479218315"/>
    <b v="1"/>
    <n v="1501"/>
    <b v="0"/>
    <s v="technology/space exploration"/>
    <n v="33.559730999999999"/>
    <n v="223.58248500999335"/>
    <x v="1"/>
    <x v="21"/>
  </r>
  <r>
    <n v="750"/>
    <n v="252"/>
    <x v="1"/>
    <x v="0"/>
    <s v="USD"/>
    <n v="1462112318"/>
    <n v="1459520318"/>
    <b v="0"/>
    <n v="4"/>
    <b v="0"/>
    <s v="theater/plays"/>
    <n v="33.6"/>
    <n v="63"/>
    <x v="8"/>
    <x v="23"/>
  </r>
  <r>
    <n v="2700"/>
    <n v="909"/>
    <x v="1"/>
    <x v="18"/>
    <s v="EUR"/>
    <n v="1456094197"/>
    <n v="1453502197"/>
    <b v="0"/>
    <n v="12"/>
    <b v="0"/>
    <s v="technology/wearables"/>
    <n v="33.666666666666664"/>
    <n v="75.75"/>
    <x v="1"/>
    <x v="4"/>
  </r>
  <r>
    <n v="6500"/>
    <n v="2196"/>
    <x v="1"/>
    <x v="0"/>
    <s v="USD"/>
    <n v="1403906664"/>
    <n v="1401401064"/>
    <b v="0"/>
    <n v="16"/>
    <b v="0"/>
    <s v="music/faith"/>
    <n v="33.784615384615385"/>
    <n v="137.25"/>
    <x v="3"/>
    <x v="17"/>
  </r>
  <r>
    <n v="100000"/>
    <n v="33791"/>
    <x v="1"/>
    <x v="4"/>
    <s v="EUR"/>
    <n v="1481716868"/>
    <n v="1478257268"/>
    <b v="0"/>
    <n v="338"/>
    <b v="0"/>
    <s v="technology/wearables"/>
    <n v="33.790999999999997"/>
    <n v="99.973372781065095"/>
    <x v="1"/>
    <x v="4"/>
  </r>
  <r>
    <n v="2500"/>
    <n v="850"/>
    <x v="1"/>
    <x v="0"/>
    <s v="USD"/>
    <n v="1417737781"/>
    <n v="1415145781"/>
    <b v="0"/>
    <n v="7"/>
    <b v="0"/>
    <s v="technology/web"/>
    <n v="34"/>
    <n v="121.42857142857143"/>
    <x v="1"/>
    <x v="3"/>
  </r>
  <r>
    <n v="500"/>
    <n v="170"/>
    <x v="1"/>
    <x v="0"/>
    <s v="USD"/>
    <n v="1446524159"/>
    <n v="1443928559"/>
    <b v="0"/>
    <n v="6"/>
    <b v="0"/>
    <s v="photography/nature"/>
    <n v="34"/>
    <n v="28.333333333333332"/>
    <x v="7"/>
    <x v="14"/>
  </r>
  <r>
    <n v="2500"/>
    <n v="852"/>
    <x v="1"/>
    <x v="1"/>
    <s v="GBP"/>
    <n v="1437129179"/>
    <n v="1434537179"/>
    <b v="1"/>
    <n v="24"/>
    <b v="0"/>
    <s v="theater/plays"/>
    <n v="34.08"/>
    <n v="35.5"/>
    <x v="8"/>
    <x v="23"/>
  </r>
  <r>
    <n v="1250"/>
    <n v="430"/>
    <x v="1"/>
    <x v="1"/>
    <s v="GBP"/>
    <n v="1425124800"/>
    <n v="1421596356"/>
    <b v="0"/>
    <n v="13"/>
    <b v="0"/>
    <s v="theater/plays"/>
    <n v="34.4"/>
    <n v="33.07692307692308"/>
    <x v="8"/>
    <x v="23"/>
  </r>
  <r>
    <n v="10000"/>
    <n v="3441"/>
    <x v="2"/>
    <x v="0"/>
    <s v="USD"/>
    <n v="1491416077"/>
    <n v="1488827677"/>
    <b v="1"/>
    <n v="26"/>
    <b v="0"/>
    <s v="theater/spaces"/>
    <n v="34.410000000000004"/>
    <n v="132.34615384615384"/>
    <x v="8"/>
    <x v="24"/>
  </r>
  <r>
    <n v="25000"/>
    <n v="8632"/>
    <x v="0"/>
    <x v="0"/>
    <s v="USD"/>
    <n v="1451419200"/>
    <n v="1449000056"/>
    <b v="0"/>
    <n v="90"/>
    <b v="0"/>
    <s v="technology/wearables"/>
    <n v="34.527999999999999"/>
    <n v="95.911111111111111"/>
    <x v="1"/>
    <x v="4"/>
  </r>
  <r>
    <n v="20000"/>
    <n v="6925"/>
    <x v="1"/>
    <x v="0"/>
    <s v="USD"/>
    <n v="1409813940"/>
    <n v="1407271598"/>
    <b v="0"/>
    <n v="45"/>
    <b v="0"/>
    <s v="technology/wearables"/>
    <n v="34.625"/>
    <n v="153.88888888888889"/>
    <x v="1"/>
    <x v="4"/>
  </r>
  <r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8"/>
    <x v="23"/>
  </r>
  <r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7"/>
    <x v="18"/>
  </r>
  <r>
    <n v="5000"/>
    <n v="1762"/>
    <x v="1"/>
    <x v="0"/>
    <s v="USD"/>
    <n v="1479517200"/>
    <n v="1475765867"/>
    <b v="0"/>
    <n v="31"/>
    <b v="0"/>
    <s v="theater/musical"/>
    <n v="35.24"/>
    <n v="56.838709677419352"/>
    <x v="8"/>
    <x v="25"/>
  </r>
  <r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1"/>
    <x v="4"/>
  </r>
  <r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5"/>
    <x v="9"/>
  </r>
  <r>
    <n v="5000"/>
    <n v="1782"/>
    <x v="1"/>
    <x v="0"/>
    <s v="USD"/>
    <n v="1446483000"/>
    <n v="1443811268"/>
    <b v="0"/>
    <n v="13"/>
    <b v="0"/>
    <s v="theater/plays"/>
    <n v="35.64"/>
    <n v="137.07692307692307"/>
    <x v="8"/>
    <x v="23"/>
  </r>
  <r>
    <n v="12500"/>
    <n v="4482"/>
    <x v="1"/>
    <x v="1"/>
    <s v="GBP"/>
    <n v="1417033610"/>
    <n v="1414438010"/>
    <b v="0"/>
    <n v="12"/>
    <b v="0"/>
    <s v="film &amp; video/drama"/>
    <n v="35.856000000000002"/>
    <n v="373.5"/>
    <x v="0"/>
    <x v="1"/>
  </r>
  <r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2"/>
    <x v="5"/>
  </r>
  <r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7"/>
    <x v="18"/>
  </r>
  <r>
    <n v="2500"/>
    <n v="909"/>
    <x v="1"/>
    <x v="1"/>
    <s v="GBP"/>
    <n v="1431298740"/>
    <n v="1429558756"/>
    <b v="0"/>
    <n v="27"/>
    <b v="0"/>
    <s v="theater/plays"/>
    <n v="36.36"/>
    <n v="33.666666666666664"/>
    <x v="8"/>
    <x v="23"/>
  </r>
  <r>
    <n v="22500"/>
    <n v="8191"/>
    <x v="1"/>
    <x v="6"/>
    <s v="EUR"/>
    <n v="1443808800"/>
    <n v="1441048658"/>
    <b v="1"/>
    <n v="122"/>
    <b v="0"/>
    <s v="photography/photobooks"/>
    <n v="36.404444444444444"/>
    <n v="67.139344262295083"/>
    <x v="7"/>
    <x v="18"/>
  </r>
  <r>
    <n v="3500"/>
    <n v="1276"/>
    <x v="1"/>
    <x v="0"/>
    <s v="USD"/>
    <n v="1461186676"/>
    <n v="1458594676"/>
    <b v="0"/>
    <n v="10"/>
    <b v="0"/>
    <s v="theater/musical"/>
    <n v="36.457142857142856"/>
    <n v="127.6"/>
    <x v="8"/>
    <x v="25"/>
  </r>
  <r>
    <n v="1800"/>
    <n v="657"/>
    <x v="1"/>
    <x v="0"/>
    <s v="USD"/>
    <n v="1435429626"/>
    <n v="1431973626"/>
    <b v="0"/>
    <n v="14"/>
    <b v="0"/>
    <s v="theater/plays"/>
    <n v="36.5"/>
    <n v="46.928571428571431"/>
    <x v="8"/>
    <x v="23"/>
  </r>
  <r>
    <n v="2000"/>
    <n v="730"/>
    <x v="1"/>
    <x v="0"/>
    <s v="USD"/>
    <n v="1413953940"/>
    <n v="1410141900"/>
    <b v="0"/>
    <n v="8"/>
    <b v="0"/>
    <s v="theater/plays"/>
    <n v="36.5"/>
    <n v="91.25"/>
    <x v="8"/>
    <x v="23"/>
  </r>
  <r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1"/>
    <x v="3"/>
  </r>
  <r>
    <n v="10000"/>
    <n v="3685"/>
    <x v="1"/>
    <x v="0"/>
    <s v="USD"/>
    <n v="1413925887"/>
    <n v="1411333887"/>
    <b v="0"/>
    <n v="25"/>
    <b v="0"/>
    <s v="theater/plays"/>
    <n v="36.85"/>
    <n v="147.4"/>
    <x v="8"/>
    <x v="23"/>
  </r>
  <r>
    <n v="750"/>
    <n v="280"/>
    <x v="1"/>
    <x v="0"/>
    <s v="USD"/>
    <n v="1306549362"/>
    <n v="1302661362"/>
    <b v="0"/>
    <n v="8"/>
    <b v="0"/>
    <s v="music/indie rock"/>
    <n v="37.333333333333336"/>
    <n v="35"/>
    <x v="3"/>
    <x v="7"/>
  </r>
  <r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8"/>
    <x v="23"/>
  </r>
  <r>
    <n v="600"/>
    <n v="225"/>
    <x v="1"/>
    <x v="0"/>
    <s v="USD"/>
    <n v="1428642000"/>
    <n v="1426050982"/>
    <b v="0"/>
    <n v="4"/>
    <b v="0"/>
    <s v="theater/plays"/>
    <n v="37.5"/>
    <n v="56.25"/>
    <x v="8"/>
    <x v="23"/>
  </r>
  <r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8"/>
    <x v="23"/>
  </r>
  <r>
    <n v="400"/>
    <n v="151"/>
    <x v="1"/>
    <x v="1"/>
    <s v="GBP"/>
    <n v="1400278290"/>
    <n v="1399414290"/>
    <b v="0"/>
    <n v="13"/>
    <b v="0"/>
    <s v="theater/plays"/>
    <n v="37.75"/>
    <n v="11.615384615384615"/>
    <x v="8"/>
    <x v="23"/>
  </r>
  <r>
    <n v="1200"/>
    <n v="453"/>
    <x v="1"/>
    <x v="1"/>
    <s v="GBP"/>
    <n v="1488394800"/>
    <n v="1486681708"/>
    <b v="0"/>
    <n v="14"/>
    <b v="0"/>
    <s v="theater/plays"/>
    <n v="37.75"/>
    <n v="32.357142857142854"/>
    <x v="8"/>
    <x v="23"/>
  </r>
  <r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8"/>
    <x v="23"/>
  </r>
  <r>
    <n v="2500"/>
    <n v="953"/>
    <x v="1"/>
    <x v="0"/>
    <s v="USD"/>
    <n v="1422473831"/>
    <n v="1419881831"/>
    <b v="0"/>
    <n v="8"/>
    <b v="0"/>
    <s v="theater/plays"/>
    <n v="38.119999999999997"/>
    <n v="119.125"/>
    <x v="8"/>
    <x v="23"/>
  </r>
  <r>
    <n v="900"/>
    <n v="345"/>
    <x v="1"/>
    <x v="0"/>
    <s v="USD"/>
    <n v="1277501520"/>
    <n v="1273874306"/>
    <b v="0"/>
    <n v="5"/>
    <b v="0"/>
    <s v="music/jazz"/>
    <n v="38.333333333333336"/>
    <n v="69"/>
    <x v="3"/>
    <x v="6"/>
  </r>
  <r>
    <n v="50000"/>
    <n v="19195"/>
    <x v="1"/>
    <x v="0"/>
    <s v="USD"/>
    <n v="1465054872"/>
    <n v="1461166872"/>
    <b v="0"/>
    <n v="121"/>
    <b v="0"/>
    <s v="technology/wearables"/>
    <n v="38.39"/>
    <n v="158.63636363636363"/>
    <x v="1"/>
    <x v="4"/>
  </r>
  <r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5"/>
    <x v="9"/>
  </r>
  <r>
    <n v="28000"/>
    <n v="10846"/>
    <x v="1"/>
    <x v="6"/>
    <s v="EUR"/>
    <n v="1476460800"/>
    <n v="1473922541"/>
    <b v="1"/>
    <n v="81"/>
    <b v="0"/>
    <s v="photography/photobooks"/>
    <n v="38.735714285714288"/>
    <n v="133.90123456790124"/>
    <x v="7"/>
    <x v="18"/>
  </r>
  <r>
    <n v="50000"/>
    <n v="19430"/>
    <x v="1"/>
    <x v="0"/>
    <s v="USD"/>
    <n v="1421640665"/>
    <n v="1419048665"/>
    <b v="0"/>
    <n v="171"/>
    <b v="0"/>
    <s v="technology/wearables"/>
    <n v="38.86"/>
    <n v="113.62573099415205"/>
    <x v="1"/>
    <x v="4"/>
  </r>
  <r>
    <n v="3000"/>
    <n v="1170"/>
    <x v="1"/>
    <x v="0"/>
    <s v="USD"/>
    <n v="1443039001"/>
    <n v="1440447001"/>
    <b v="0"/>
    <n v="14"/>
    <b v="0"/>
    <s v="food/food trucks"/>
    <n v="39"/>
    <n v="83.571428571428569"/>
    <x v="6"/>
    <x v="11"/>
  </r>
  <r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8"/>
    <x v="24"/>
  </r>
  <r>
    <n v="10557"/>
    <n v="4130"/>
    <x v="2"/>
    <x v="18"/>
    <s v="EUR"/>
    <n v="1491282901"/>
    <n v="1488694501"/>
    <b v="0"/>
    <n v="64"/>
    <b v="0"/>
    <s v="food/small batch"/>
    <n v="39.120962394619681"/>
    <n v="64.53125"/>
    <x v="6"/>
    <x v="28"/>
  </r>
  <r>
    <n v="20000"/>
    <n v="7834"/>
    <x v="1"/>
    <x v="0"/>
    <s v="USD"/>
    <n v="1465169610"/>
    <n v="1462577610"/>
    <b v="0"/>
    <n v="53"/>
    <b v="0"/>
    <s v="music/indie rock"/>
    <n v="39.17"/>
    <n v="147.81132075471697"/>
    <x v="3"/>
    <x v="7"/>
  </r>
  <r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2"/>
  </r>
  <r>
    <n v="85000"/>
    <n v="33486"/>
    <x v="1"/>
    <x v="4"/>
    <s v="EUR"/>
    <n v="1446331500"/>
    <n v="1442531217"/>
    <b v="0"/>
    <n v="285"/>
    <b v="0"/>
    <s v="technology/gadgets"/>
    <n v="39.395294117647055"/>
    <n v="117.49473684210527"/>
    <x v="1"/>
    <x v="27"/>
  </r>
  <r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1"/>
    <x v="4"/>
  </r>
  <r>
    <n v="25000"/>
    <n v="9875"/>
    <x v="1"/>
    <x v="0"/>
    <s v="USD"/>
    <n v="1461440421"/>
    <n v="1458848421"/>
    <b v="0"/>
    <n v="39"/>
    <b v="0"/>
    <s v="games/mobile games"/>
    <n v="39.5"/>
    <n v="253.2051282051282"/>
    <x v="5"/>
    <x v="10"/>
  </r>
  <r>
    <n v="40000"/>
    <n v="15851"/>
    <x v="0"/>
    <x v="1"/>
    <s v="GBP"/>
    <n v="1489376405"/>
    <n v="1484196005"/>
    <b v="0"/>
    <n v="104"/>
    <b v="0"/>
    <s v="technology/wearables"/>
    <n v="39.627499999999998"/>
    <n v="152.41346153846155"/>
    <x v="1"/>
    <x v="4"/>
  </r>
  <r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7"/>
    <x v="18"/>
  </r>
  <r>
    <n v="5000"/>
    <n v="1988"/>
    <x v="1"/>
    <x v="0"/>
    <s v="USD"/>
    <n v="1422674700"/>
    <n v="1419954240"/>
    <b v="1"/>
    <n v="33"/>
    <b v="0"/>
    <s v="photography/photobooks"/>
    <n v="39.76"/>
    <n v="60.242424242424242"/>
    <x v="7"/>
    <x v="18"/>
  </r>
  <r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1"/>
    <x v="4"/>
  </r>
  <r>
    <n v="450"/>
    <n v="180"/>
    <x v="1"/>
    <x v="0"/>
    <s v="USD"/>
    <n v="1427155726"/>
    <n v="1425690526"/>
    <b v="0"/>
    <n v="7"/>
    <b v="0"/>
    <s v="film &amp; video/drama"/>
    <n v="40"/>
    <n v="25.714285714285715"/>
    <x v="0"/>
    <x v="1"/>
  </r>
  <r>
    <n v="8000"/>
    <n v="3200"/>
    <x v="1"/>
    <x v="0"/>
    <s v="USD"/>
    <n v="1440734400"/>
    <n v="1438549026"/>
    <b v="0"/>
    <n v="72"/>
    <b v="0"/>
    <s v="music/indie rock"/>
    <n v="40"/>
    <n v="44.444444444444443"/>
    <x v="3"/>
    <x v="7"/>
  </r>
  <r>
    <n v="5000"/>
    <n v="2001"/>
    <x v="1"/>
    <x v="0"/>
    <s v="USD"/>
    <n v="1456957635"/>
    <n v="1451773635"/>
    <b v="0"/>
    <n v="24"/>
    <b v="0"/>
    <s v="music/indie rock"/>
    <n v="40.020000000000003"/>
    <n v="83.375"/>
    <x v="3"/>
    <x v="7"/>
  </r>
  <r>
    <n v="1000"/>
    <n v="401"/>
    <x v="1"/>
    <x v="0"/>
    <s v="USD"/>
    <n v="1434847859"/>
    <n v="1431391859"/>
    <b v="0"/>
    <n v="5"/>
    <b v="0"/>
    <s v="film &amp; video/drama"/>
    <n v="40.1"/>
    <n v="80.2"/>
    <x v="0"/>
    <x v="1"/>
  </r>
  <r>
    <n v="100000"/>
    <n v="40404"/>
    <x v="0"/>
    <x v="0"/>
    <s v="USD"/>
    <n v="1446771600"/>
    <n v="1443700648"/>
    <b v="0"/>
    <n v="248"/>
    <b v="0"/>
    <s v="technology/wearables"/>
    <n v="40.404000000000003"/>
    <n v="162.91935483870967"/>
    <x v="1"/>
    <x v="4"/>
  </r>
  <r>
    <n v="6000"/>
    <n v="2445"/>
    <x v="1"/>
    <x v="0"/>
    <s v="USD"/>
    <n v="1280635200"/>
    <n v="1273121283"/>
    <b v="0"/>
    <n v="17"/>
    <b v="0"/>
    <s v="music/indie rock"/>
    <n v="40.75"/>
    <n v="143.8235294117647"/>
    <x v="3"/>
    <x v="7"/>
  </r>
  <r>
    <n v="3152"/>
    <n v="1286"/>
    <x v="1"/>
    <x v="1"/>
    <s v="GBP"/>
    <n v="1359978927"/>
    <n v="1357127727"/>
    <b v="0"/>
    <n v="45"/>
    <b v="0"/>
    <s v="music/jazz"/>
    <n v="40.799492385786799"/>
    <n v="28.577777777777779"/>
    <x v="3"/>
    <x v="6"/>
  </r>
  <r>
    <n v="500"/>
    <n v="205"/>
    <x v="1"/>
    <x v="0"/>
    <s v="USD"/>
    <n v="1473972813"/>
    <n v="1471812813"/>
    <b v="0"/>
    <n v="7"/>
    <b v="0"/>
    <s v="music/indie rock"/>
    <n v="41"/>
    <n v="29.285714285714285"/>
    <x v="3"/>
    <x v="7"/>
  </r>
  <r>
    <n v="400"/>
    <n v="165"/>
    <x v="1"/>
    <x v="0"/>
    <s v="USD"/>
    <n v="1333557975"/>
    <n v="1330969575"/>
    <b v="0"/>
    <n v="7"/>
    <b v="0"/>
    <s v="games/video games"/>
    <n v="41.25"/>
    <n v="23.571428571428573"/>
    <x v="5"/>
    <x v="9"/>
  </r>
  <r>
    <n v="3250"/>
    <n v="1345"/>
    <x v="1"/>
    <x v="0"/>
    <s v="USD"/>
    <n v="1421635190"/>
    <n v="1418179190"/>
    <b v="0"/>
    <n v="16"/>
    <b v="0"/>
    <s v="food/food trucks"/>
    <n v="41.384615384615387"/>
    <n v="84.0625"/>
    <x v="6"/>
    <x v="11"/>
  </r>
  <r>
    <n v="4000"/>
    <n v="1656"/>
    <x v="1"/>
    <x v="0"/>
    <s v="USD"/>
    <n v="1388102094"/>
    <n v="1385510094"/>
    <b v="0"/>
    <n v="52"/>
    <b v="0"/>
    <s v="publishing/fiction"/>
    <n v="41.4"/>
    <n v="31.846153846153847"/>
    <x v="2"/>
    <x v="5"/>
  </r>
  <r>
    <n v="6000"/>
    <n v="2484"/>
    <x v="0"/>
    <x v="0"/>
    <s v="USD"/>
    <n v="1460140282"/>
    <n v="1457551882"/>
    <b v="0"/>
    <n v="52"/>
    <b v="0"/>
    <s v="publishing/art books"/>
    <n v="41.4"/>
    <n v="47.769230769230766"/>
    <x v="2"/>
    <x v="15"/>
  </r>
  <r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7"/>
    <x v="18"/>
  </r>
  <r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8"/>
    <x v="23"/>
  </r>
  <r>
    <n v="6500"/>
    <n v="2700"/>
    <x v="1"/>
    <x v="0"/>
    <s v="USD"/>
    <n v="1381917540"/>
    <n v="1379990038"/>
    <b v="0"/>
    <n v="79"/>
    <b v="0"/>
    <s v="music/jazz"/>
    <n v="41.53846153846154"/>
    <n v="34.177215189873415"/>
    <x v="3"/>
    <x v="6"/>
  </r>
  <r>
    <n v="1000"/>
    <n v="417"/>
    <x v="1"/>
    <x v="1"/>
    <s v="GBP"/>
    <n v="1431018719"/>
    <n v="1429290719"/>
    <b v="0"/>
    <n v="14"/>
    <b v="0"/>
    <s v="theater/plays"/>
    <n v="41.699999999999996"/>
    <n v="29.785714285714285"/>
    <x v="8"/>
    <x v="23"/>
  </r>
  <r>
    <n v="3500"/>
    <n v="1465"/>
    <x v="1"/>
    <x v="1"/>
    <s v="GBP"/>
    <n v="1444510800"/>
    <n v="1442062898"/>
    <b v="0"/>
    <n v="19"/>
    <b v="0"/>
    <s v="film &amp; video/drama"/>
    <n v="41.857142857142861"/>
    <n v="77.10526315789474"/>
    <x v="0"/>
    <x v="1"/>
  </r>
  <r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8"/>
    <x v="23"/>
  </r>
  <r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1"/>
    <x v="4"/>
  </r>
  <r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8"/>
    <x v="24"/>
  </r>
  <r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7"/>
    <x v="19"/>
  </r>
  <r>
    <n v="3265"/>
    <n v="1395"/>
    <x v="1"/>
    <x v="0"/>
    <s v="USD"/>
    <n v="1461211200"/>
    <n v="1459467238"/>
    <b v="0"/>
    <n v="41"/>
    <b v="0"/>
    <s v="music/faith"/>
    <n v="42.725880551301685"/>
    <n v="34.024390243902438"/>
    <x v="3"/>
    <x v="17"/>
  </r>
  <r>
    <n v="50000"/>
    <n v="21380"/>
    <x v="1"/>
    <x v="0"/>
    <s v="USD"/>
    <n v="1466697983"/>
    <n v="1464105983"/>
    <b v="0"/>
    <n v="99"/>
    <b v="0"/>
    <s v="technology/gadgets"/>
    <n v="42.76"/>
    <n v="215.95959595959596"/>
    <x v="1"/>
    <x v="27"/>
  </r>
  <r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5"/>
    <x v="10"/>
  </r>
  <r>
    <n v="10000"/>
    <n v="4303"/>
    <x v="1"/>
    <x v="1"/>
    <s v="GBP"/>
    <n v="1445468400"/>
    <n v="1443042061"/>
    <b v="0"/>
    <n v="105"/>
    <b v="0"/>
    <s v="technology/gadgets"/>
    <n v="43.03"/>
    <n v="40.980952380952381"/>
    <x v="1"/>
    <x v="27"/>
  </r>
  <r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1"/>
    <x v="4"/>
  </r>
  <r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8"/>
    <x v="23"/>
  </r>
  <r>
    <n v="4000"/>
    <n v="1772"/>
    <x v="2"/>
    <x v="0"/>
    <s v="USD"/>
    <n v="1491738594"/>
    <n v="1489150194"/>
    <b v="0"/>
    <n v="7"/>
    <b v="0"/>
    <s v="music/faith"/>
    <n v="44.3"/>
    <n v="253.14285714285714"/>
    <x v="3"/>
    <x v="17"/>
  </r>
  <r>
    <n v="30000"/>
    <n v="13296"/>
    <x v="0"/>
    <x v="0"/>
    <s v="USD"/>
    <n v="1481727623"/>
    <n v="1478095223"/>
    <b v="0"/>
    <n v="76"/>
    <b v="0"/>
    <s v="technology/wearables"/>
    <n v="44.32"/>
    <n v="174.94736842105263"/>
    <x v="1"/>
    <x v="4"/>
  </r>
  <r>
    <n v="5000"/>
    <n v="2230"/>
    <x v="1"/>
    <x v="0"/>
    <s v="USD"/>
    <n v="1442634617"/>
    <n v="1440042617"/>
    <b v="0"/>
    <n v="12"/>
    <b v="0"/>
    <s v="film &amp; video/drama"/>
    <n v="44.6"/>
    <n v="185.83333333333334"/>
    <x v="0"/>
    <x v="1"/>
  </r>
  <r>
    <n v="1500"/>
    <n v="677"/>
    <x v="1"/>
    <x v="7"/>
    <s v="CAD"/>
    <n v="1467603624"/>
    <n v="1465011624"/>
    <b v="0"/>
    <n v="12"/>
    <b v="0"/>
    <s v="photography/nature"/>
    <n v="45.133333333333333"/>
    <n v="56.416666666666664"/>
    <x v="7"/>
    <x v="14"/>
  </r>
  <r>
    <n v="5000"/>
    <n v="2286"/>
    <x v="1"/>
    <x v="0"/>
    <s v="USD"/>
    <n v="1407080884"/>
    <n v="1404488884"/>
    <b v="1"/>
    <n v="39"/>
    <b v="0"/>
    <s v="photography/photobooks"/>
    <n v="45.72"/>
    <n v="58.615384615384613"/>
    <x v="7"/>
    <x v="18"/>
  </r>
  <r>
    <n v="5000"/>
    <n v="2296"/>
    <x v="1"/>
    <x v="7"/>
    <s v="CAD"/>
    <n v="1485147540"/>
    <n v="1481951853"/>
    <b v="0"/>
    <n v="14"/>
    <b v="0"/>
    <s v="technology/wearables"/>
    <n v="45.92"/>
    <n v="164"/>
    <x v="1"/>
    <x v="4"/>
  </r>
  <r>
    <n v="2500"/>
    <n v="1148"/>
    <x v="1"/>
    <x v="0"/>
    <s v="USD"/>
    <n v="1417273140"/>
    <n v="1413609292"/>
    <b v="1"/>
    <n v="13"/>
    <b v="0"/>
    <s v="photography/photobooks"/>
    <n v="45.92"/>
    <n v="88.307692307692307"/>
    <x v="7"/>
    <x v="18"/>
  </r>
  <r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1"/>
    <x v="4"/>
  </r>
  <r>
    <n v="3400"/>
    <n v="1570"/>
    <x v="2"/>
    <x v="16"/>
    <s v="EUR"/>
    <n v="1491586534"/>
    <n v="1488911734"/>
    <b v="0"/>
    <n v="46"/>
    <b v="0"/>
    <s v="theater/spaces"/>
    <n v="46.176470588235297"/>
    <n v="34.130434782608695"/>
    <x v="8"/>
    <x v="24"/>
  </r>
  <r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8"/>
    <x v="25"/>
  </r>
  <r>
    <n v="5000"/>
    <n v="2319"/>
    <x v="1"/>
    <x v="6"/>
    <s v="EUR"/>
    <n v="1454502789"/>
    <n v="1453206789"/>
    <b v="0"/>
    <n v="114"/>
    <b v="0"/>
    <s v="technology/wearables"/>
    <n v="46.379999999999995"/>
    <n v="20.342105263157894"/>
    <x v="1"/>
    <x v="4"/>
  </r>
  <r>
    <n v="3000"/>
    <n v="1398"/>
    <x v="1"/>
    <x v="0"/>
    <s v="USD"/>
    <n v="1485541791"/>
    <n v="1480357791"/>
    <b v="0"/>
    <n v="41"/>
    <b v="0"/>
    <s v="technology/gadgets"/>
    <n v="46.6"/>
    <n v="34.097560975609753"/>
    <x v="1"/>
    <x v="27"/>
  </r>
  <r>
    <n v="30000"/>
    <n v="14000"/>
    <x v="1"/>
    <x v="12"/>
    <s v="MXN"/>
    <n v="1486624607"/>
    <n v="1483773407"/>
    <b v="0"/>
    <n v="11"/>
    <b v="0"/>
    <s v="technology/wearables"/>
    <n v="46.666666666666664"/>
    <n v="1272.7272727272727"/>
    <x v="1"/>
    <x v="4"/>
  </r>
  <r>
    <n v="6000"/>
    <n v="2823"/>
    <x v="1"/>
    <x v="0"/>
    <s v="USD"/>
    <n v="1404253800"/>
    <n v="1402784964"/>
    <b v="0"/>
    <n v="17"/>
    <b v="0"/>
    <s v="theater/plays"/>
    <n v="47.05"/>
    <n v="166.05882352941177"/>
    <x v="8"/>
    <x v="23"/>
  </r>
  <r>
    <n v="45000"/>
    <n v="21300"/>
    <x v="0"/>
    <x v="0"/>
    <s v="USD"/>
    <n v="1423092149"/>
    <n v="1420500149"/>
    <b v="0"/>
    <n v="400"/>
    <b v="0"/>
    <s v="technology/wearables"/>
    <n v="47.333333333333336"/>
    <n v="53.25"/>
    <x v="1"/>
    <x v="4"/>
  </r>
  <r>
    <n v="500"/>
    <n v="237"/>
    <x v="1"/>
    <x v="0"/>
    <s v="USD"/>
    <n v="1432069249"/>
    <n v="1429477249"/>
    <b v="0"/>
    <n v="8"/>
    <b v="0"/>
    <s v="technology/gadgets"/>
    <n v="47.4"/>
    <n v="29.625"/>
    <x v="1"/>
    <x v="27"/>
  </r>
  <r>
    <n v="1900"/>
    <n v="905"/>
    <x v="1"/>
    <x v="4"/>
    <s v="EUR"/>
    <n v="1418649177"/>
    <n v="1416057177"/>
    <b v="1"/>
    <n v="29"/>
    <b v="0"/>
    <s v="photography/photobooks"/>
    <n v="47.631578947368418"/>
    <n v="31.206896551724139"/>
    <x v="7"/>
    <x v="18"/>
  </r>
  <r>
    <n v="1300"/>
    <n v="620"/>
    <x v="1"/>
    <x v="0"/>
    <s v="USD"/>
    <n v="1406876400"/>
    <n v="1405024561"/>
    <b v="0"/>
    <n v="10"/>
    <b v="0"/>
    <s v="theater/plays"/>
    <n v="47.692307692307693"/>
    <n v="62"/>
    <x v="8"/>
    <x v="23"/>
  </r>
  <r>
    <n v="5000"/>
    <n v="2390"/>
    <x v="2"/>
    <x v="0"/>
    <s v="USD"/>
    <n v="1490572740"/>
    <n v="1487734667"/>
    <b v="0"/>
    <n v="15"/>
    <b v="0"/>
    <s v="music/faith"/>
    <n v="47.8"/>
    <n v="159.33333333333334"/>
    <x v="3"/>
    <x v="17"/>
  </r>
  <r>
    <n v="250"/>
    <n v="120"/>
    <x v="2"/>
    <x v="0"/>
    <s v="USD"/>
    <n v="1490033247"/>
    <n v="1489428447"/>
    <b v="0"/>
    <n v="4"/>
    <b v="0"/>
    <s v="food/small batch"/>
    <n v="48"/>
    <n v="30"/>
    <x v="6"/>
    <x v="28"/>
  </r>
  <r>
    <n v="3500"/>
    <n v="1697"/>
    <x v="1"/>
    <x v="6"/>
    <s v="EUR"/>
    <n v="1435442340"/>
    <n v="1433416830"/>
    <b v="1"/>
    <n v="18"/>
    <b v="0"/>
    <s v="photography/photobooks"/>
    <n v="48.485714285714288"/>
    <n v="94.277777777777771"/>
    <x v="7"/>
    <x v="18"/>
  </r>
  <r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8"/>
    <x v="23"/>
  </r>
  <r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7"/>
    <x v="18"/>
  </r>
  <r>
    <n v="4300"/>
    <n v="2115"/>
    <x v="1"/>
    <x v="0"/>
    <s v="USD"/>
    <n v="1412135940"/>
    <n v="1410366708"/>
    <b v="0"/>
    <n v="16"/>
    <b v="0"/>
    <s v="photography/nature"/>
    <n v="49.186046511627907"/>
    <n v="132.1875"/>
    <x v="7"/>
    <x v="14"/>
  </r>
  <r>
    <n v="50000"/>
    <n v="24691"/>
    <x v="0"/>
    <x v="0"/>
    <s v="USD"/>
    <n v="1488549079"/>
    <n v="1485957079"/>
    <b v="0"/>
    <n v="140"/>
    <b v="0"/>
    <s v="technology/wearables"/>
    <n v="49.381999999999998"/>
    <n v="176.36428571428573"/>
    <x v="1"/>
    <x v="4"/>
  </r>
  <r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x v="2"/>
  </r>
  <r>
    <n v="2100"/>
    <n v="1058"/>
    <x v="1"/>
    <x v="7"/>
    <s v="CAD"/>
    <n v="1463929174"/>
    <n v="1461337174"/>
    <b v="0"/>
    <n v="9"/>
    <b v="0"/>
    <s v="technology/makerspaces"/>
    <n v="50.38095238095238"/>
    <n v="117.55555555555556"/>
    <x v="1"/>
    <x v="26"/>
  </r>
  <r>
    <n v="300000"/>
    <n v="152165"/>
    <x v="1"/>
    <x v="3"/>
    <s v="AUD"/>
    <n v="1470319203"/>
    <n v="1467727203"/>
    <b v="0"/>
    <n v="1293"/>
    <b v="0"/>
    <s v="film &amp; video/drama"/>
    <n v="50.721666666666664"/>
    <n v="117.68368136117556"/>
    <x v="0"/>
    <x v="1"/>
  </r>
  <r>
    <n v="5000"/>
    <n v="2537"/>
    <x v="0"/>
    <x v="0"/>
    <s v="USD"/>
    <n v="1414994340"/>
    <n v="1413057980"/>
    <b v="0"/>
    <n v="34"/>
    <b v="0"/>
    <s v="music/world music"/>
    <n v="50.739999999999995"/>
    <n v="74.617647058823536"/>
    <x v="3"/>
    <x v="12"/>
  </r>
  <r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8"/>
    <x v="25"/>
  </r>
  <r>
    <n v="7000"/>
    <n v="3598"/>
    <x v="1"/>
    <x v="0"/>
    <s v="USD"/>
    <n v="1444539600"/>
    <n v="1441297645"/>
    <b v="0"/>
    <n v="57"/>
    <b v="0"/>
    <s v="publishing/fiction"/>
    <n v="51.4"/>
    <n v="63.122807017543863"/>
    <x v="2"/>
    <x v="5"/>
  </r>
  <r>
    <n v="500"/>
    <n v="258"/>
    <x v="2"/>
    <x v="4"/>
    <s v="EUR"/>
    <n v="1492372800"/>
    <n v="1488823488"/>
    <b v="0"/>
    <n v="8"/>
    <b v="0"/>
    <s v="theater/plays"/>
    <n v="51.6"/>
    <n v="32.25"/>
    <x v="8"/>
    <x v="23"/>
  </r>
  <r>
    <n v="500"/>
    <n v="260"/>
    <x v="1"/>
    <x v="16"/>
    <s v="EUR"/>
    <n v="1428519527"/>
    <n v="1425927527"/>
    <b v="0"/>
    <n v="15"/>
    <b v="0"/>
    <s v="publishing/children's books"/>
    <n v="52"/>
    <n v="17.333333333333332"/>
    <x v="2"/>
    <x v="22"/>
  </r>
  <r>
    <n v="5000"/>
    <n v="2608"/>
    <x v="1"/>
    <x v="0"/>
    <s v="USD"/>
    <n v="1410037200"/>
    <n v="1407435418"/>
    <b v="0"/>
    <n v="53"/>
    <b v="0"/>
    <s v="theater/musical"/>
    <n v="52.16"/>
    <n v="49.20754716981132"/>
    <x v="8"/>
    <x v="25"/>
  </r>
  <r>
    <n v="18000"/>
    <n v="9419"/>
    <x v="1"/>
    <x v="0"/>
    <s v="USD"/>
    <n v="1485759540"/>
    <n v="1480607607"/>
    <b v="0"/>
    <n v="100"/>
    <b v="0"/>
    <s v="photography/photobooks"/>
    <n v="52.327777777777776"/>
    <n v="94.19"/>
    <x v="7"/>
    <x v="18"/>
  </r>
  <r>
    <n v="390000"/>
    <n v="205025"/>
    <x v="1"/>
    <x v="15"/>
    <s v="HKD"/>
    <n v="1486708133"/>
    <n v="1484116133"/>
    <b v="0"/>
    <n v="70"/>
    <b v="0"/>
    <s v="technology/gadgets"/>
    <n v="52.570512820512818"/>
    <n v="2928.9285714285716"/>
    <x v="1"/>
    <x v="27"/>
  </r>
  <r>
    <n v="3900"/>
    <n v="2059"/>
    <x v="0"/>
    <x v="1"/>
    <s v="GBP"/>
    <n v="1454425128"/>
    <n v="1451833128"/>
    <b v="0"/>
    <n v="46"/>
    <b v="0"/>
    <s v="theater/musical"/>
    <n v="52.794871794871788"/>
    <n v="44.760869565217391"/>
    <x v="8"/>
    <x v="25"/>
  </r>
  <r>
    <n v="1500"/>
    <n v="795"/>
    <x v="1"/>
    <x v="0"/>
    <s v="USD"/>
    <n v="1467575940"/>
    <n v="1465856639"/>
    <b v="0"/>
    <n v="9"/>
    <b v="0"/>
    <s v="theater/plays"/>
    <n v="53"/>
    <n v="88.333333333333329"/>
    <x v="8"/>
    <x v="23"/>
  </r>
  <r>
    <n v="5000"/>
    <n v="2726"/>
    <x v="1"/>
    <x v="0"/>
    <s v="USD"/>
    <n v="1450072740"/>
    <n v="1445027346"/>
    <b v="0"/>
    <n v="25"/>
    <b v="0"/>
    <s v="theater/musical"/>
    <n v="54.52"/>
    <n v="109.04"/>
    <x v="8"/>
    <x v="25"/>
  </r>
  <r>
    <n v="50000"/>
    <n v="27849.22"/>
    <x v="1"/>
    <x v="0"/>
    <s v="USD"/>
    <n v="1429740037"/>
    <n v="1425423637"/>
    <b v="0"/>
    <n v="84"/>
    <b v="0"/>
    <s v="film &amp; video/drama"/>
    <n v="55.698440000000005"/>
    <n v="331.53833333333336"/>
    <x v="0"/>
    <x v="1"/>
  </r>
  <r>
    <n v="172889"/>
    <n v="97273"/>
    <x v="1"/>
    <x v="8"/>
    <s v="SEK"/>
    <n v="1456385101"/>
    <n v="1453793101"/>
    <b v="0"/>
    <n v="123"/>
    <b v="0"/>
    <s v="technology/wearables"/>
    <n v="56.263267182990241"/>
    <n v="790.83739837398377"/>
    <x v="1"/>
    <x v="4"/>
  </r>
  <r>
    <n v="24500"/>
    <n v="13846"/>
    <x v="1"/>
    <x v="0"/>
    <s v="USD"/>
    <n v="1413312194"/>
    <n v="1410288194"/>
    <b v="1"/>
    <n v="92"/>
    <b v="0"/>
    <s v="photography/photobooks"/>
    <n v="56.51428571428572"/>
    <n v="150.5"/>
    <x v="7"/>
    <x v="18"/>
  </r>
  <r>
    <n v="1250"/>
    <n v="715"/>
    <x v="1"/>
    <x v="0"/>
    <s v="USD"/>
    <n v="1427580426"/>
    <n v="1424992026"/>
    <b v="0"/>
    <n v="12"/>
    <b v="0"/>
    <s v="theater/plays"/>
    <n v="57.199999999999996"/>
    <n v="59.583333333333336"/>
    <x v="8"/>
    <x v="23"/>
  </r>
  <r>
    <n v="750"/>
    <n v="430"/>
    <x v="1"/>
    <x v="0"/>
    <s v="USD"/>
    <n v="1427890925"/>
    <n v="1426681325"/>
    <b v="0"/>
    <n v="10"/>
    <b v="0"/>
    <s v="theater/spaces"/>
    <n v="57.333333333333336"/>
    <n v="43"/>
    <x v="8"/>
    <x v="24"/>
  </r>
  <r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1"/>
    <x v="4"/>
  </r>
  <r>
    <n v="199"/>
    <n v="116"/>
    <x v="0"/>
    <x v="0"/>
    <s v="USD"/>
    <n v="1478733732"/>
    <n v="1478298132"/>
    <b v="0"/>
    <n v="2"/>
    <b v="0"/>
    <s v="theater/spaces"/>
    <n v="58.291457286432156"/>
    <n v="58"/>
    <x v="8"/>
    <x v="24"/>
  </r>
  <r>
    <n v="650"/>
    <n v="380"/>
    <x v="1"/>
    <x v="0"/>
    <s v="USD"/>
    <n v="1423424329"/>
    <n v="1421696329"/>
    <b v="0"/>
    <n v="7"/>
    <b v="0"/>
    <s v="film &amp; video/drama"/>
    <n v="58.461538461538467"/>
    <n v="54.285714285714285"/>
    <x v="0"/>
    <x v="1"/>
  </r>
  <r>
    <n v="60000"/>
    <n v="35135"/>
    <x v="1"/>
    <x v="7"/>
    <s v="CAD"/>
    <n v="1447909401"/>
    <n v="1444017801"/>
    <b v="0"/>
    <n v="229"/>
    <b v="0"/>
    <s v="technology/wearables"/>
    <n v="58.558333333333337"/>
    <n v="153.42794759825327"/>
    <x v="1"/>
    <x v="4"/>
  </r>
  <r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8"/>
    <x v="25"/>
  </r>
  <r>
    <n v="5000"/>
    <n v="2965"/>
    <x v="1"/>
    <x v="0"/>
    <s v="USD"/>
    <n v="1433395560"/>
    <n v="1430803560"/>
    <b v="0"/>
    <n v="42"/>
    <b v="0"/>
    <s v="technology/gadgets"/>
    <n v="59.3"/>
    <n v="70.595238095238102"/>
    <x v="1"/>
    <x v="27"/>
  </r>
  <r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7"/>
    <x v="18"/>
  </r>
  <r>
    <n v="1200"/>
    <n v="715"/>
    <x v="0"/>
    <x v="0"/>
    <s v="USD"/>
    <n v="1434476849"/>
    <n v="1431884849"/>
    <b v="0"/>
    <n v="11"/>
    <b v="0"/>
    <s v="theater/spaces"/>
    <n v="59.583333333333336"/>
    <n v="65"/>
    <x v="8"/>
    <x v="24"/>
  </r>
  <r>
    <n v="7000"/>
    <n v="4176"/>
    <x v="1"/>
    <x v="0"/>
    <s v="USD"/>
    <n v="1418769129"/>
    <n v="1416954729"/>
    <b v="0"/>
    <n v="24"/>
    <b v="0"/>
    <s v="theater/musical"/>
    <n v="59.657142857142851"/>
    <n v="174"/>
    <x v="8"/>
    <x v="25"/>
  </r>
  <r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8"/>
    <x v="24"/>
  </r>
  <r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5000"/>
    <n v="3045"/>
    <x v="1"/>
    <x v="0"/>
    <s v="USD"/>
    <n v="1443408550"/>
    <n v="1439952550"/>
    <b v="0"/>
    <n v="17"/>
    <b v="0"/>
    <s v="theater/plays"/>
    <n v="60.9"/>
    <n v="179.11764705882354"/>
    <x v="8"/>
    <x v="23"/>
  </r>
  <r>
    <n v="1000"/>
    <n v="611"/>
    <x v="1"/>
    <x v="1"/>
    <s v="GBP"/>
    <n v="1458117190"/>
    <n v="1455528790"/>
    <b v="0"/>
    <n v="3"/>
    <b v="0"/>
    <s v="theater/plays"/>
    <n v="61.1"/>
    <n v="203.66666666666666"/>
    <x v="8"/>
    <x v="23"/>
  </r>
  <r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7"/>
    <x v="18"/>
  </r>
  <r>
    <n v="5500"/>
    <n v="3405"/>
    <x v="1"/>
    <x v="0"/>
    <s v="USD"/>
    <n v="1407562632"/>
    <n v="1404970632"/>
    <b v="0"/>
    <n v="7"/>
    <b v="0"/>
    <s v="theater/plays"/>
    <n v="61.909090909090914"/>
    <n v="486.42857142857144"/>
    <x v="8"/>
    <x v="23"/>
  </r>
  <r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5"/>
    <x v="9"/>
  </r>
  <r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1"/>
    <x v="26"/>
  </r>
  <r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200"/>
    <n v="130"/>
    <x v="1"/>
    <x v="1"/>
    <s v="GBP"/>
    <n v="1433930302"/>
    <n v="1432115902"/>
    <b v="0"/>
    <n v="9"/>
    <b v="0"/>
    <s v="theater/musical"/>
    <n v="65"/>
    <n v="14.444444444444445"/>
    <x v="8"/>
    <x v="25"/>
  </r>
  <r>
    <n v="2000"/>
    <n v="1302"/>
    <x v="1"/>
    <x v="0"/>
    <s v="USD"/>
    <n v="1424056873"/>
    <n v="1421464873"/>
    <b v="0"/>
    <n v="11"/>
    <b v="0"/>
    <s v="music/faith"/>
    <n v="65.100000000000009"/>
    <n v="118.36363636363636"/>
    <x v="3"/>
    <x v="17"/>
  </r>
  <r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7"/>
    <x v="18"/>
  </r>
  <r>
    <n v="110000"/>
    <n v="71771"/>
    <x v="0"/>
    <x v="0"/>
    <s v="USD"/>
    <n v="1417690734"/>
    <n v="1415098734"/>
    <b v="0"/>
    <n v="356"/>
    <b v="0"/>
    <s v="technology/wearables"/>
    <n v="65.24636363636364"/>
    <n v="201.60393258426967"/>
    <x v="1"/>
    <x v="4"/>
  </r>
  <r>
    <n v="10000"/>
    <n v="6684"/>
    <x v="1"/>
    <x v="0"/>
    <s v="USD"/>
    <n v="1443636000"/>
    <n v="1441111892"/>
    <b v="0"/>
    <n v="67"/>
    <b v="0"/>
    <s v="theater/spaces"/>
    <n v="66.84"/>
    <n v="99.761194029850742"/>
    <x v="8"/>
    <x v="24"/>
  </r>
  <r>
    <n v="1500"/>
    <n v="1010"/>
    <x v="1"/>
    <x v="1"/>
    <s v="GBP"/>
    <n v="1435325100"/>
    <n v="1432072893"/>
    <b v="0"/>
    <n v="16"/>
    <b v="0"/>
    <s v="theater/plays"/>
    <n v="67.333333333333329"/>
    <n v="63.125"/>
    <x v="8"/>
    <x v="23"/>
  </r>
  <r>
    <n v="2000"/>
    <n v="1351"/>
    <x v="1"/>
    <x v="0"/>
    <s v="USD"/>
    <n v="1387479360"/>
    <n v="1384887360"/>
    <b v="0"/>
    <n v="29"/>
    <b v="0"/>
    <s v="music/jazz"/>
    <n v="67.55"/>
    <n v="46.586206896551722"/>
    <x v="3"/>
    <x v="6"/>
  </r>
  <r>
    <n v="10000"/>
    <n v="6755"/>
    <x v="1"/>
    <x v="0"/>
    <s v="USD"/>
    <n v="1481809189"/>
    <n v="1479217189"/>
    <b v="1"/>
    <n v="140"/>
    <b v="0"/>
    <s v="photography/photobooks"/>
    <n v="67.55"/>
    <n v="48.25"/>
    <x v="7"/>
    <x v="18"/>
  </r>
  <r>
    <n v="125000"/>
    <n v="85192"/>
    <x v="0"/>
    <x v="0"/>
    <s v="USD"/>
    <n v="1468108198"/>
    <n v="1465516198"/>
    <b v="0"/>
    <n v="348"/>
    <b v="0"/>
    <s v="theater/spaces"/>
    <n v="68.153599999999997"/>
    <n v="244.80459770114942"/>
    <x v="8"/>
    <x v="24"/>
  </r>
  <r>
    <n v="1250"/>
    <n v="855"/>
    <x v="1"/>
    <x v="0"/>
    <s v="USD"/>
    <n v="1445439674"/>
    <n v="1442847674"/>
    <b v="0"/>
    <n v="7"/>
    <b v="0"/>
    <s v="music/faith"/>
    <n v="68.400000000000006"/>
    <n v="122.14285714285714"/>
    <x v="3"/>
    <x v="17"/>
  </r>
  <r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8"/>
    <x v="23"/>
  </r>
  <r>
    <n v="500"/>
    <n v="351"/>
    <x v="1"/>
    <x v="0"/>
    <s v="USD"/>
    <n v="1393181018"/>
    <n v="1390589018"/>
    <b v="0"/>
    <n v="9"/>
    <b v="0"/>
    <s v="publishing/fiction"/>
    <n v="70.199999999999989"/>
    <n v="39"/>
    <x v="2"/>
    <x v="5"/>
  </r>
  <r>
    <n v="25000"/>
    <n v="17590"/>
    <x v="0"/>
    <x v="1"/>
    <s v="GBP"/>
    <n v="1475333917"/>
    <n v="1472569117"/>
    <b v="0"/>
    <n v="46"/>
    <b v="0"/>
    <s v="technology/wearables"/>
    <n v="70.36"/>
    <n v="382.39130434782606"/>
    <x v="1"/>
    <x v="4"/>
  </r>
  <r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8"/>
    <x v="23"/>
  </r>
  <r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5"/>
    <x v="10"/>
  </r>
  <r>
    <n v="20000"/>
    <n v="14598"/>
    <x v="1"/>
    <x v="0"/>
    <s v="USD"/>
    <n v="1444876253"/>
    <n v="1442284253"/>
    <b v="0"/>
    <n v="36"/>
    <b v="0"/>
    <s v="technology/wearables"/>
    <n v="72.989999999999995"/>
    <n v="405.5"/>
    <x v="1"/>
    <x v="4"/>
  </r>
  <r>
    <n v="1000"/>
    <n v="750"/>
    <x v="1"/>
    <x v="0"/>
    <s v="USD"/>
    <n v="1483137311"/>
    <n v="1481322911"/>
    <b v="0"/>
    <n v="21"/>
    <b v="0"/>
    <s v="music/indie rock"/>
    <n v="75"/>
    <n v="35.714285714285715"/>
    <x v="3"/>
    <x v="7"/>
  </r>
  <r>
    <n v="200000"/>
    <n v="150102"/>
    <x v="0"/>
    <x v="0"/>
    <s v="USD"/>
    <n v="1446217183"/>
    <n v="1443538783"/>
    <b v="0"/>
    <n v="161"/>
    <b v="0"/>
    <s v="technology/wearables"/>
    <n v="75.051000000000002"/>
    <n v="932.31055900621118"/>
    <x v="1"/>
    <x v="4"/>
  </r>
  <r>
    <n v="10000"/>
    <n v="7540"/>
    <x v="2"/>
    <x v="0"/>
    <s v="USD"/>
    <n v="1489903200"/>
    <n v="1488459307"/>
    <b v="0"/>
    <n v="30"/>
    <b v="0"/>
    <s v="theater/plays"/>
    <n v="75.400000000000006"/>
    <n v="251.33333333333334"/>
    <x v="8"/>
    <x v="23"/>
  </r>
  <r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8"/>
    <x v="23"/>
  </r>
  <r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1"/>
    <x v="4"/>
  </r>
  <r>
    <n v="2000"/>
    <n v="1580"/>
    <x v="1"/>
    <x v="7"/>
    <s v="CAD"/>
    <n v="1482663600"/>
    <n v="1480800568"/>
    <b v="0"/>
    <n v="12"/>
    <b v="0"/>
    <s v="photography/places"/>
    <n v="79"/>
    <n v="131.66666666666666"/>
    <x v="7"/>
    <x v="16"/>
  </r>
  <r>
    <n v="25000"/>
    <n v="20552"/>
    <x v="0"/>
    <x v="0"/>
    <s v="USD"/>
    <n v="1455814827"/>
    <n v="1453222827"/>
    <b v="0"/>
    <n v="95"/>
    <b v="0"/>
    <s v="technology/wearables"/>
    <n v="82.207999999999998"/>
    <n v="216.33684210526314"/>
    <x v="1"/>
    <x v="4"/>
  </r>
  <r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1"/>
    <x v="4"/>
  </r>
  <r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1"/>
    <x v="4"/>
  </r>
  <r>
    <n v="100000"/>
    <n v="84947"/>
    <x v="0"/>
    <x v="0"/>
    <s v="USD"/>
    <n v="1418849028"/>
    <n v="1415825028"/>
    <b v="0"/>
    <n v="224"/>
    <b v="0"/>
    <s v="technology/wearables"/>
    <n v="84.946999999999989"/>
    <n v="379.22767857142856"/>
    <x v="1"/>
    <x v="4"/>
  </r>
  <r>
    <n v="2885"/>
    <n v="2485"/>
    <x v="1"/>
    <x v="0"/>
    <s v="USD"/>
    <n v="1468249760"/>
    <n v="1465830560"/>
    <b v="0"/>
    <n v="10"/>
    <b v="0"/>
    <s v="theater/plays"/>
    <n v="86.135181975736558"/>
    <n v="248.5"/>
    <x v="8"/>
    <x v="23"/>
  </r>
  <r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8"/>
    <x v="25"/>
  </r>
  <r>
    <n v="199"/>
    <n v="190"/>
    <x v="0"/>
    <x v="0"/>
    <s v="USD"/>
    <n v="1468351341"/>
    <n v="1467746541"/>
    <b v="0"/>
    <n v="4"/>
    <b v="0"/>
    <s v="journalism/audio"/>
    <n v="95.477386934673376"/>
    <n v="47.5"/>
    <x v="4"/>
    <x v="8"/>
  </r>
  <r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2000"/>
    <n v="2000"/>
    <x v="3"/>
    <x v="0"/>
    <s v="USD"/>
    <n v="1412516354"/>
    <n v="1409924354"/>
    <b v="0"/>
    <n v="19"/>
    <b v="1"/>
    <s v="film &amp; video/television"/>
    <n v="100"/>
    <n v="105.26315789473684"/>
    <x v="0"/>
    <x v="29"/>
  </r>
  <r>
    <n v="2000"/>
    <n v="2000"/>
    <x v="3"/>
    <x v="0"/>
    <s v="USD"/>
    <n v="1412648537"/>
    <n v="1408760537"/>
    <b v="0"/>
    <n v="15"/>
    <b v="1"/>
    <s v="film &amp; video/television"/>
    <n v="100"/>
    <n v="133.33333333333334"/>
    <x v="0"/>
    <x v="29"/>
  </r>
  <r>
    <n v="12000"/>
    <n v="12000"/>
    <x v="3"/>
    <x v="0"/>
    <s v="USD"/>
    <n v="1445660045"/>
    <n v="1443068045"/>
    <b v="0"/>
    <n v="87"/>
    <b v="1"/>
    <s v="film &amp; video/television"/>
    <n v="100"/>
    <n v="137.93103448275863"/>
    <x v="0"/>
    <x v="29"/>
  </r>
  <r>
    <n v="600"/>
    <n v="600"/>
    <x v="3"/>
    <x v="1"/>
    <s v="GBP"/>
    <n v="1422637200"/>
    <n v="1419271458"/>
    <b v="0"/>
    <n v="22"/>
    <b v="1"/>
    <s v="film &amp; video/television"/>
    <n v="100"/>
    <n v="27.272727272727273"/>
    <x v="0"/>
    <x v="29"/>
  </r>
  <r>
    <n v="900"/>
    <n v="900"/>
    <x v="3"/>
    <x v="0"/>
    <s v="USD"/>
    <n v="1304395140"/>
    <n v="1297620584"/>
    <b v="0"/>
    <n v="18"/>
    <b v="1"/>
    <s v="film &amp; video/shorts"/>
    <n v="100"/>
    <n v="50"/>
    <x v="0"/>
    <x v="30"/>
  </r>
  <r>
    <n v="500"/>
    <n v="500"/>
    <x v="3"/>
    <x v="0"/>
    <s v="USD"/>
    <n v="1305483086"/>
    <n v="1302891086"/>
    <b v="0"/>
    <n v="7"/>
    <b v="1"/>
    <s v="film &amp; video/shorts"/>
    <n v="100"/>
    <n v="71.428571428571431"/>
    <x v="0"/>
    <x v="30"/>
  </r>
  <r>
    <n v="5000"/>
    <n v="5000"/>
    <x v="3"/>
    <x v="0"/>
    <s v="USD"/>
    <n v="1352055886"/>
    <n v="1350324286"/>
    <b v="0"/>
    <n v="26"/>
    <b v="1"/>
    <s v="film &amp; video/shorts"/>
    <n v="100"/>
    <n v="192.30769230769232"/>
    <x v="0"/>
    <x v="30"/>
  </r>
  <r>
    <n v="3500"/>
    <n v="3500"/>
    <x v="3"/>
    <x v="0"/>
    <s v="USD"/>
    <n v="1359052710"/>
    <n v="1356979110"/>
    <b v="0"/>
    <n v="35"/>
    <b v="1"/>
    <s v="film &amp; video/shorts"/>
    <n v="100"/>
    <n v="100"/>
    <x v="0"/>
    <x v="30"/>
  </r>
  <r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1"/>
  </r>
  <r>
    <n v="1000"/>
    <n v="1000"/>
    <x v="3"/>
    <x v="0"/>
    <s v="USD"/>
    <n v="1431046372"/>
    <n v="1429318372"/>
    <b v="0"/>
    <n v="14"/>
    <b v="1"/>
    <s v="film &amp; video/documentary"/>
    <n v="100"/>
    <n v="71.428571428571431"/>
    <x v="0"/>
    <x v="31"/>
  </r>
  <r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4000"/>
    <n v="4000"/>
    <x v="3"/>
    <x v="0"/>
    <s v="USD"/>
    <n v="1481957940"/>
    <n v="1478050429"/>
    <b v="0"/>
    <n v="31"/>
    <b v="1"/>
    <s v="theater/plays"/>
    <n v="100"/>
    <n v="129.03225806451613"/>
    <x v="8"/>
    <x v="23"/>
  </r>
  <r>
    <n v="700"/>
    <n v="700"/>
    <x v="3"/>
    <x v="0"/>
    <s v="USD"/>
    <n v="1345918302"/>
    <n v="1343326302"/>
    <b v="0"/>
    <n v="14"/>
    <b v="1"/>
    <s v="music/rock"/>
    <n v="100"/>
    <n v="50"/>
    <x v="3"/>
    <x v="32"/>
  </r>
  <r>
    <n v="5500"/>
    <n v="5500"/>
    <x v="3"/>
    <x v="0"/>
    <s v="USD"/>
    <n v="1311393540"/>
    <n v="1309919526"/>
    <b v="0"/>
    <n v="18"/>
    <b v="1"/>
    <s v="music/rock"/>
    <n v="100"/>
    <n v="305.55555555555554"/>
    <x v="3"/>
    <x v="32"/>
  </r>
  <r>
    <n v="4500"/>
    <n v="4500"/>
    <x v="3"/>
    <x v="7"/>
    <s v="CAD"/>
    <n v="1419224340"/>
    <n v="1416363886"/>
    <b v="0"/>
    <n v="43"/>
    <b v="1"/>
    <s v="music/rock"/>
    <n v="100"/>
    <n v="104.65116279069767"/>
    <x v="3"/>
    <x v="32"/>
  </r>
  <r>
    <n v="17482"/>
    <n v="17482"/>
    <x v="3"/>
    <x v="0"/>
    <s v="USD"/>
    <n v="1430712060"/>
    <n v="1427753265"/>
    <b v="0"/>
    <n v="78"/>
    <b v="1"/>
    <s v="music/rock"/>
    <n v="100"/>
    <n v="224.12820512820514"/>
    <x v="3"/>
    <x v="32"/>
  </r>
  <r>
    <n v="10"/>
    <n v="10"/>
    <x v="3"/>
    <x v="0"/>
    <s v="USD"/>
    <n v="1436555376"/>
    <n v="1433963376"/>
    <b v="0"/>
    <n v="1"/>
    <b v="1"/>
    <s v="music/metal"/>
    <n v="100"/>
    <n v="10"/>
    <x v="3"/>
    <x v="33"/>
  </r>
  <r>
    <n v="300"/>
    <n v="300"/>
    <x v="3"/>
    <x v="0"/>
    <s v="USD"/>
    <n v="1429038033"/>
    <n v="1426446033"/>
    <b v="0"/>
    <n v="16"/>
    <b v="1"/>
    <s v="music/metal"/>
    <n v="100"/>
    <n v="18.75"/>
    <x v="3"/>
    <x v="33"/>
  </r>
  <r>
    <n v="300"/>
    <n v="300"/>
    <x v="3"/>
    <x v="0"/>
    <s v="USD"/>
    <n v="1424116709"/>
    <n v="1421524709"/>
    <b v="0"/>
    <n v="10"/>
    <b v="1"/>
    <s v="music/metal"/>
    <n v="100"/>
    <n v="30"/>
    <x v="3"/>
    <x v="33"/>
  </r>
  <r>
    <n v="1200"/>
    <n v="1200"/>
    <x v="3"/>
    <x v="5"/>
    <s v="EUR"/>
    <n v="1448463431"/>
    <n v="1444831031"/>
    <b v="0"/>
    <n v="24"/>
    <b v="1"/>
    <s v="music/metal"/>
    <n v="100"/>
    <n v="50"/>
    <x v="3"/>
    <x v="33"/>
  </r>
  <r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200"/>
    <n v="200"/>
    <x v="3"/>
    <x v="0"/>
    <s v="USD"/>
    <n v="1455523140"/>
    <n v="1453925727"/>
    <b v="0"/>
    <n v="5"/>
    <b v="1"/>
    <s v="publishing/nonfiction"/>
    <n v="100"/>
    <n v="40"/>
    <x v="2"/>
    <x v="34"/>
  </r>
  <r>
    <n v="10000"/>
    <n v="10000"/>
    <x v="3"/>
    <x v="0"/>
    <s v="USD"/>
    <n v="1326690000"/>
    <n v="1324329156"/>
    <b v="0"/>
    <n v="58"/>
    <b v="1"/>
    <s v="music/rock"/>
    <n v="100"/>
    <n v="172.41379310344828"/>
    <x v="3"/>
    <x v="32"/>
  </r>
  <r>
    <n v="1800"/>
    <n v="1800"/>
    <x v="3"/>
    <x v="0"/>
    <s v="USD"/>
    <n v="1330789165"/>
    <n v="1328197165"/>
    <b v="0"/>
    <n v="19"/>
    <b v="1"/>
    <s v="music/rock"/>
    <n v="100"/>
    <n v="94.736842105263165"/>
    <x v="3"/>
    <x v="32"/>
  </r>
  <r>
    <n v="1200"/>
    <n v="1200"/>
    <x v="3"/>
    <x v="0"/>
    <s v="USD"/>
    <n v="1308011727"/>
    <n v="1306283727"/>
    <b v="0"/>
    <n v="28"/>
    <b v="1"/>
    <s v="music/pop"/>
    <n v="100"/>
    <n v="42.857142857142854"/>
    <x v="3"/>
    <x v="35"/>
  </r>
  <r>
    <n v="2400"/>
    <n v="2400"/>
    <x v="2"/>
    <x v="0"/>
    <s v="USD"/>
    <n v="1489700230"/>
    <n v="1487111830"/>
    <b v="0"/>
    <n v="14"/>
    <b v="0"/>
    <s v="music/faith"/>
    <n v="100"/>
    <n v="171.42857142857142"/>
    <x v="3"/>
    <x v="17"/>
  </r>
  <r>
    <n v="300"/>
    <n v="300"/>
    <x v="3"/>
    <x v="7"/>
    <s v="CAD"/>
    <n v="1391194860"/>
    <n v="1388084862"/>
    <b v="0"/>
    <n v="11"/>
    <b v="1"/>
    <s v="music/rock"/>
    <n v="100"/>
    <n v="27.272727272727273"/>
    <x v="3"/>
    <x v="32"/>
  </r>
  <r>
    <n v="1000"/>
    <n v="1000"/>
    <x v="3"/>
    <x v="0"/>
    <s v="USD"/>
    <n v="1466139300"/>
    <n v="1464854398"/>
    <b v="0"/>
    <n v="19"/>
    <b v="1"/>
    <s v="music/rock"/>
    <n v="100"/>
    <n v="52.631578947368418"/>
    <x v="3"/>
    <x v="32"/>
  </r>
  <r>
    <n v="3000"/>
    <n v="3000"/>
    <x v="3"/>
    <x v="0"/>
    <s v="USD"/>
    <n v="1410546413"/>
    <n v="1407954413"/>
    <b v="0"/>
    <n v="22"/>
    <b v="1"/>
    <s v="music/rock"/>
    <n v="100"/>
    <n v="136.36363636363637"/>
    <x v="3"/>
    <x v="32"/>
  </r>
  <r>
    <n v="2500"/>
    <n v="2500"/>
    <x v="3"/>
    <x v="0"/>
    <s v="USD"/>
    <n v="1317576973"/>
    <n v="1312392973"/>
    <b v="0"/>
    <n v="22"/>
    <b v="1"/>
    <s v="music/indie rock"/>
    <n v="100"/>
    <n v="113.63636363636364"/>
    <x v="3"/>
    <x v="7"/>
  </r>
  <r>
    <n v="3000"/>
    <n v="3000"/>
    <x v="3"/>
    <x v="0"/>
    <s v="USD"/>
    <n v="1322751735"/>
    <n v="1317564135"/>
    <b v="0"/>
    <n v="38"/>
    <b v="1"/>
    <s v="music/indie rock"/>
    <n v="100"/>
    <n v="78.94736842105263"/>
    <x v="3"/>
    <x v="7"/>
  </r>
  <r>
    <n v="300"/>
    <n v="300"/>
    <x v="3"/>
    <x v="0"/>
    <s v="USD"/>
    <n v="1366064193"/>
    <n v="1364854593"/>
    <b v="0"/>
    <n v="11"/>
    <b v="1"/>
    <s v="music/indie rock"/>
    <n v="100"/>
    <n v="27.272727272727273"/>
    <x v="3"/>
    <x v="7"/>
  </r>
  <r>
    <n v="153"/>
    <n v="153"/>
    <x v="3"/>
    <x v="0"/>
    <s v="USD"/>
    <n v="1488473351"/>
    <n v="1488214151"/>
    <b v="0"/>
    <n v="7"/>
    <b v="1"/>
    <s v="music/rock"/>
    <n v="100"/>
    <n v="21.857142857142858"/>
    <x v="3"/>
    <x v="32"/>
  </r>
  <r>
    <n v="1000"/>
    <n v="1000"/>
    <x v="3"/>
    <x v="0"/>
    <s v="USD"/>
    <n v="1429365320"/>
    <n v="1426773320"/>
    <b v="0"/>
    <n v="13"/>
    <b v="1"/>
    <s v="music/rock"/>
    <n v="100"/>
    <n v="76.92307692307692"/>
    <x v="3"/>
    <x v="32"/>
  </r>
  <r>
    <n v="2000"/>
    <n v="2000"/>
    <x v="3"/>
    <x v="0"/>
    <s v="USD"/>
    <n v="1384580373"/>
    <n v="1381984773"/>
    <b v="0"/>
    <n v="7"/>
    <b v="1"/>
    <s v="music/electronic music"/>
    <n v="100"/>
    <n v="285.71428571428572"/>
    <x v="3"/>
    <x v="36"/>
  </r>
  <r>
    <n v="2500"/>
    <n v="2500"/>
    <x v="3"/>
    <x v="0"/>
    <s v="USD"/>
    <n v="1368066453"/>
    <n v="1365474453"/>
    <b v="0"/>
    <n v="52"/>
    <b v="1"/>
    <s v="music/indie rock"/>
    <n v="100"/>
    <n v="48.07692307692308"/>
    <x v="3"/>
    <x v="7"/>
  </r>
  <r>
    <n v="2000"/>
    <n v="2000"/>
    <x v="3"/>
    <x v="0"/>
    <s v="USD"/>
    <n v="1352573869"/>
    <n v="1349978269"/>
    <b v="0"/>
    <n v="47"/>
    <b v="1"/>
    <s v="music/indie rock"/>
    <n v="100"/>
    <n v="42.553191489361701"/>
    <x v="3"/>
    <x v="7"/>
  </r>
  <r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5000"/>
    <n v="5000"/>
    <x v="3"/>
    <x v="0"/>
    <s v="USD"/>
    <n v="1461336720"/>
    <n v="1459431960"/>
    <b v="0"/>
    <n v="27"/>
    <b v="1"/>
    <s v="music/classical music"/>
    <n v="100"/>
    <n v="185.18518518518519"/>
    <x v="3"/>
    <x v="37"/>
  </r>
  <r>
    <n v="6500"/>
    <n v="6500"/>
    <x v="3"/>
    <x v="0"/>
    <s v="USD"/>
    <n v="1429505400"/>
    <n v="1426711505"/>
    <b v="0"/>
    <n v="48"/>
    <b v="1"/>
    <s v="music/classical music"/>
    <n v="100"/>
    <n v="135.41666666666666"/>
    <x v="3"/>
    <x v="37"/>
  </r>
  <r>
    <n v="11500"/>
    <n v="11500"/>
    <x v="3"/>
    <x v="7"/>
    <s v="CAD"/>
    <n v="1425937761"/>
    <n v="1422917361"/>
    <b v="0"/>
    <n v="84"/>
    <b v="1"/>
    <s v="technology/space exploration"/>
    <n v="100"/>
    <n v="136.9047619047619"/>
    <x v="1"/>
    <x v="21"/>
  </r>
  <r>
    <n v="1000"/>
    <n v="1000"/>
    <x v="3"/>
    <x v="1"/>
    <s v="GBP"/>
    <n v="1411510135"/>
    <n v="1408918135"/>
    <b v="0"/>
    <n v="35"/>
    <b v="1"/>
    <s v="theater/plays"/>
    <n v="100"/>
    <n v="28.571428571428573"/>
    <x v="8"/>
    <x v="23"/>
  </r>
  <r>
    <n v="6000"/>
    <n v="6000"/>
    <x v="3"/>
    <x v="0"/>
    <s v="USD"/>
    <n v="1427469892"/>
    <n v="1424881492"/>
    <b v="0"/>
    <n v="94"/>
    <b v="1"/>
    <s v="theater/plays"/>
    <n v="100"/>
    <n v="63.829787234042556"/>
    <x v="8"/>
    <x v="23"/>
  </r>
  <r>
    <n v="3000"/>
    <n v="3000"/>
    <x v="3"/>
    <x v="0"/>
    <s v="USD"/>
    <n v="1399867140"/>
    <n v="1398802148"/>
    <b v="0"/>
    <n v="11"/>
    <b v="1"/>
    <s v="theater/plays"/>
    <n v="100"/>
    <n v="272.72727272727275"/>
    <x v="8"/>
    <x v="23"/>
  </r>
  <r>
    <n v="850"/>
    <n v="850"/>
    <x v="3"/>
    <x v="7"/>
    <s v="CAD"/>
    <n v="1449701284"/>
    <n v="1446241684"/>
    <b v="0"/>
    <n v="21"/>
    <b v="1"/>
    <s v="theater/plays"/>
    <n v="100"/>
    <n v="40.476190476190474"/>
    <x v="8"/>
    <x v="23"/>
  </r>
  <r>
    <n v="500"/>
    <n v="500"/>
    <x v="3"/>
    <x v="1"/>
    <s v="GBP"/>
    <n v="1431982727"/>
    <n v="1428094727"/>
    <b v="0"/>
    <n v="6"/>
    <b v="1"/>
    <s v="theater/musical"/>
    <n v="100"/>
    <n v="83.333333333333329"/>
    <x v="8"/>
    <x v="25"/>
  </r>
  <r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1000"/>
    <n v="1000"/>
    <x v="3"/>
    <x v="0"/>
    <s v="USD"/>
    <n v="1457135846"/>
    <n v="1454543846"/>
    <b v="0"/>
    <n v="24"/>
    <b v="1"/>
    <s v="theater/musical"/>
    <n v="100"/>
    <n v="41.666666666666664"/>
    <x v="8"/>
    <x v="25"/>
  </r>
  <r>
    <n v="1000"/>
    <n v="1000"/>
    <x v="3"/>
    <x v="1"/>
    <s v="GBP"/>
    <n v="1466412081"/>
    <n v="1463820081"/>
    <b v="0"/>
    <n v="28"/>
    <b v="1"/>
    <s v="theater/spaces"/>
    <n v="100"/>
    <n v="35.714285714285715"/>
    <x v="8"/>
    <x v="24"/>
  </r>
  <r>
    <n v="10000"/>
    <n v="10000"/>
    <x v="3"/>
    <x v="0"/>
    <s v="USD"/>
    <n v="1452174420"/>
    <n v="1449150420"/>
    <b v="0"/>
    <n v="27"/>
    <b v="1"/>
    <s v="theater/spaces"/>
    <n v="100"/>
    <n v="370.37037037037038"/>
    <x v="8"/>
    <x v="24"/>
  </r>
  <r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1500"/>
    <n v="1500"/>
    <x v="3"/>
    <x v="0"/>
    <s v="USD"/>
    <n v="1476479447"/>
    <n v="1471295447"/>
    <b v="0"/>
    <n v="29"/>
    <b v="1"/>
    <s v="theater/spaces"/>
    <n v="100"/>
    <n v="51.724137931034484"/>
    <x v="8"/>
    <x v="24"/>
  </r>
  <r>
    <n v="1000"/>
    <n v="1000"/>
    <x v="3"/>
    <x v="1"/>
    <s v="GBP"/>
    <n v="1405553241"/>
    <n v="1404948441"/>
    <b v="1"/>
    <n v="24"/>
    <b v="1"/>
    <s v="theater/plays"/>
    <n v="100"/>
    <n v="41.666666666666664"/>
    <x v="8"/>
    <x v="23"/>
  </r>
  <r>
    <n v="2500"/>
    <n v="2500"/>
    <x v="3"/>
    <x v="7"/>
    <s v="CAD"/>
    <n v="1448733628"/>
    <n v="1446573628"/>
    <b v="0"/>
    <n v="34"/>
    <b v="1"/>
    <s v="theater/plays"/>
    <n v="100"/>
    <n v="73.529411764705884"/>
    <x v="8"/>
    <x v="23"/>
  </r>
  <r>
    <n v="6000"/>
    <n v="6000"/>
    <x v="3"/>
    <x v="0"/>
    <s v="USD"/>
    <n v="1405802330"/>
    <n v="1403210330"/>
    <b v="0"/>
    <n v="83"/>
    <b v="1"/>
    <s v="theater/plays"/>
    <n v="100"/>
    <n v="72.289156626506028"/>
    <x v="8"/>
    <x v="23"/>
  </r>
  <r>
    <n v="250"/>
    <n v="250"/>
    <x v="3"/>
    <x v="1"/>
    <s v="GBP"/>
    <n v="1459845246"/>
    <n v="1457429646"/>
    <b v="0"/>
    <n v="9"/>
    <b v="1"/>
    <s v="theater/plays"/>
    <n v="100"/>
    <n v="27.777777777777779"/>
    <x v="8"/>
    <x v="23"/>
  </r>
  <r>
    <n v="3350"/>
    <n v="3350"/>
    <x v="3"/>
    <x v="1"/>
    <s v="GBP"/>
    <n v="1465750800"/>
    <n v="1463771421"/>
    <b v="0"/>
    <n v="28"/>
    <b v="1"/>
    <s v="theater/plays"/>
    <n v="100"/>
    <n v="119.64285714285714"/>
    <x v="8"/>
    <x v="23"/>
  </r>
  <r>
    <n v="3000"/>
    <n v="3000"/>
    <x v="3"/>
    <x v="1"/>
    <s v="GBP"/>
    <n v="1400423973"/>
    <n v="1399387173"/>
    <b v="0"/>
    <n v="17"/>
    <b v="1"/>
    <s v="theater/plays"/>
    <n v="100"/>
    <n v="176.47058823529412"/>
    <x v="8"/>
    <x v="23"/>
  </r>
  <r>
    <n v="2000"/>
    <n v="2000"/>
    <x v="3"/>
    <x v="0"/>
    <s v="USD"/>
    <n v="1418244552"/>
    <n v="1415652552"/>
    <b v="0"/>
    <n v="15"/>
    <b v="1"/>
    <s v="theater/plays"/>
    <n v="100"/>
    <n v="133.33333333333334"/>
    <x v="8"/>
    <x v="23"/>
  </r>
  <r>
    <n v="500"/>
    <n v="500"/>
    <x v="3"/>
    <x v="1"/>
    <s v="GBP"/>
    <n v="1462565855"/>
    <n v="1458245855"/>
    <b v="0"/>
    <n v="12"/>
    <b v="1"/>
    <s v="theater/plays"/>
    <n v="100"/>
    <n v="41.666666666666664"/>
    <x v="8"/>
    <x v="23"/>
  </r>
  <r>
    <n v="2000"/>
    <n v="2000"/>
    <x v="3"/>
    <x v="1"/>
    <s v="GBP"/>
    <n v="1435230324"/>
    <n v="1432638324"/>
    <b v="0"/>
    <n v="17"/>
    <b v="1"/>
    <s v="theater/plays"/>
    <n v="100"/>
    <n v="117.64705882352941"/>
    <x v="8"/>
    <x v="23"/>
  </r>
  <r>
    <n v="3000"/>
    <n v="3000"/>
    <x v="3"/>
    <x v="1"/>
    <s v="GBP"/>
    <n v="1411858862"/>
    <n v="1409266862"/>
    <b v="0"/>
    <n v="26"/>
    <b v="1"/>
    <s v="theater/plays"/>
    <n v="100"/>
    <n v="115.38461538461539"/>
    <x v="8"/>
    <x v="23"/>
  </r>
  <r>
    <n v="200"/>
    <n v="200"/>
    <x v="3"/>
    <x v="0"/>
    <s v="USD"/>
    <n v="1460935800"/>
    <n v="1459999656"/>
    <b v="0"/>
    <n v="9"/>
    <b v="1"/>
    <s v="theater/plays"/>
    <n v="100"/>
    <n v="22.222222222222221"/>
    <x v="8"/>
    <x v="23"/>
  </r>
  <r>
    <n v="1500"/>
    <n v="1500"/>
    <x v="3"/>
    <x v="1"/>
    <s v="GBP"/>
    <n v="1404314952"/>
    <n v="1401722952"/>
    <b v="0"/>
    <n v="29"/>
    <b v="1"/>
    <s v="theater/plays"/>
    <n v="100"/>
    <n v="51.724137931034484"/>
    <x v="8"/>
    <x v="23"/>
  </r>
  <r>
    <n v="2000"/>
    <n v="2000"/>
    <x v="3"/>
    <x v="0"/>
    <s v="USD"/>
    <n v="1408383153"/>
    <n v="1405791153"/>
    <b v="0"/>
    <n v="21"/>
    <b v="1"/>
    <s v="theater/plays"/>
    <n v="100"/>
    <n v="95.238095238095241"/>
    <x v="8"/>
    <x v="23"/>
  </r>
  <r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2000"/>
    <n v="2000"/>
    <x v="3"/>
    <x v="1"/>
    <s v="GBP"/>
    <n v="1445604236"/>
    <n v="1443185036"/>
    <b v="0"/>
    <n v="31"/>
    <b v="1"/>
    <s v="theater/plays"/>
    <n v="100"/>
    <n v="64.516129032258064"/>
    <x v="8"/>
    <x v="23"/>
  </r>
  <r>
    <n v="4900"/>
    <n v="4900"/>
    <x v="3"/>
    <x v="0"/>
    <s v="USD"/>
    <n v="1426883220"/>
    <n v="1425067296"/>
    <b v="0"/>
    <n v="33"/>
    <b v="1"/>
    <s v="theater/plays"/>
    <n v="100"/>
    <n v="148.4848484848485"/>
    <x v="8"/>
    <x v="23"/>
  </r>
  <r>
    <n v="1500"/>
    <n v="1500"/>
    <x v="3"/>
    <x v="0"/>
    <s v="USD"/>
    <n v="1408252260"/>
    <n v="1406580436"/>
    <b v="0"/>
    <n v="29"/>
    <b v="1"/>
    <s v="theater/plays"/>
    <n v="100"/>
    <n v="51.724137931034484"/>
    <x v="8"/>
    <x v="23"/>
  </r>
  <r>
    <n v="400"/>
    <n v="400"/>
    <x v="3"/>
    <x v="0"/>
    <s v="USD"/>
    <n v="1480140000"/>
    <n v="1479186575"/>
    <b v="0"/>
    <n v="13"/>
    <b v="1"/>
    <s v="theater/plays"/>
    <n v="100"/>
    <n v="30.76923076923077"/>
    <x v="8"/>
    <x v="23"/>
  </r>
  <r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1000"/>
    <n v="1000"/>
    <x v="3"/>
    <x v="1"/>
    <s v="GBP"/>
    <n v="1429789992"/>
    <n v="1424609592"/>
    <b v="0"/>
    <n v="17"/>
    <b v="1"/>
    <s v="theater/plays"/>
    <n v="100"/>
    <n v="58.823529411764703"/>
    <x v="8"/>
    <x v="23"/>
  </r>
  <r>
    <n v="2500"/>
    <n v="2500"/>
    <x v="3"/>
    <x v="0"/>
    <s v="USD"/>
    <n v="1410145200"/>
    <n v="1407197670"/>
    <b v="0"/>
    <n v="11"/>
    <b v="1"/>
    <s v="theater/plays"/>
    <n v="100"/>
    <n v="227.27272727272728"/>
    <x v="8"/>
    <x v="23"/>
  </r>
  <r>
    <n v="4000"/>
    <n v="4000"/>
    <x v="3"/>
    <x v="1"/>
    <s v="GBP"/>
    <n v="1404471600"/>
    <n v="1401910634"/>
    <b v="0"/>
    <n v="13"/>
    <b v="1"/>
    <s v="theater/plays"/>
    <n v="100"/>
    <n v="307.69230769230768"/>
    <x v="8"/>
    <x v="23"/>
  </r>
  <r>
    <n v="1395"/>
    <n v="1395"/>
    <x v="3"/>
    <x v="1"/>
    <s v="GBP"/>
    <n v="1442311560"/>
    <n v="1439924246"/>
    <b v="0"/>
    <n v="34"/>
    <b v="1"/>
    <s v="theater/plays"/>
    <n v="100"/>
    <n v="41.029411764705884"/>
    <x v="8"/>
    <x v="23"/>
  </r>
  <r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2500"/>
    <n v="2500"/>
    <x v="3"/>
    <x v="0"/>
    <s v="USD"/>
    <n v="1425758257"/>
    <n v="1423166257"/>
    <b v="0"/>
    <n v="24"/>
    <b v="1"/>
    <s v="theater/plays"/>
    <n v="100"/>
    <n v="104.16666666666667"/>
    <x v="8"/>
    <x v="23"/>
  </r>
  <r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2400"/>
    <n v="2400"/>
    <x v="3"/>
    <x v="10"/>
    <s v="EUR"/>
    <n v="1479382594"/>
    <n v="1476786994"/>
    <b v="0"/>
    <n v="14"/>
    <b v="1"/>
    <s v="theater/plays"/>
    <n v="100"/>
    <n v="171.42857142857142"/>
    <x v="8"/>
    <x v="23"/>
  </r>
  <r>
    <n v="500"/>
    <n v="500"/>
    <x v="3"/>
    <x v="1"/>
    <s v="GBP"/>
    <n v="1434894082"/>
    <n v="1432302082"/>
    <b v="0"/>
    <n v="9"/>
    <b v="1"/>
    <s v="theater/plays"/>
    <n v="100"/>
    <n v="55.555555555555557"/>
    <x v="8"/>
    <x v="23"/>
  </r>
  <r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500"/>
    <n v="500"/>
    <x v="3"/>
    <x v="1"/>
    <s v="GBP"/>
    <n v="1459444656"/>
    <n v="1456856256"/>
    <b v="0"/>
    <n v="14"/>
    <b v="1"/>
    <s v="theater/plays"/>
    <n v="100"/>
    <n v="35.714285714285715"/>
    <x v="8"/>
    <x v="23"/>
  </r>
  <r>
    <n v="1500"/>
    <n v="1500"/>
    <x v="3"/>
    <x v="1"/>
    <s v="GBP"/>
    <n v="1406719110"/>
    <n v="1405509510"/>
    <b v="0"/>
    <n v="45"/>
    <b v="1"/>
    <s v="theater/plays"/>
    <n v="100"/>
    <n v="33.333333333333336"/>
    <x v="8"/>
    <x v="23"/>
  </r>
  <r>
    <n v="800"/>
    <n v="800"/>
    <x v="3"/>
    <x v="1"/>
    <s v="GBP"/>
    <n v="1466172000"/>
    <n v="1463418090"/>
    <b v="0"/>
    <n v="27"/>
    <b v="1"/>
    <s v="theater/plays"/>
    <n v="100"/>
    <n v="29.62962962962963"/>
    <x v="8"/>
    <x v="23"/>
  </r>
  <r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2000"/>
    <n v="2000"/>
    <x v="3"/>
    <x v="0"/>
    <s v="USD"/>
    <n v="1463803140"/>
    <n v="1459446487"/>
    <b v="0"/>
    <n v="29"/>
    <b v="1"/>
    <s v="theater/plays"/>
    <n v="100"/>
    <n v="68.965517241379317"/>
    <x v="8"/>
    <x v="23"/>
  </r>
  <r>
    <n v="500"/>
    <n v="500"/>
    <x v="3"/>
    <x v="1"/>
    <s v="GBP"/>
    <n v="1454412584"/>
    <n v="1452598184"/>
    <b v="0"/>
    <n v="17"/>
    <b v="1"/>
    <s v="theater/plays"/>
    <n v="100"/>
    <n v="29.411764705882351"/>
    <x v="8"/>
    <x v="23"/>
  </r>
  <r>
    <n v="250"/>
    <n v="250"/>
    <x v="3"/>
    <x v="1"/>
    <s v="GBP"/>
    <n v="1419368925"/>
    <n v="1417208925"/>
    <b v="0"/>
    <n v="22"/>
    <b v="1"/>
    <s v="theater/plays"/>
    <n v="100"/>
    <n v="11.363636363636363"/>
    <x v="8"/>
    <x v="23"/>
  </r>
  <r>
    <n v="1200"/>
    <n v="1200"/>
    <x v="3"/>
    <x v="0"/>
    <s v="USD"/>
    <n v="1406185200"/>
    <n v="1404337382"/>
    <b v="0"/>
    <n v="38"/>
    <b v="1"/>
    <s v="theater/plays"/>
    <n v="100"/>
    <n v="31.578947368421051"/>
    <x v="8"/>
    <x v="23"/>
  </r>
  <r>
    <n v="4500"/>
    <n v="4500"/>
    <x v="3"/>
    <x v="6"/>
    <s v="EUR"/>
    <n v="1472936229"/>
    <n v="1467752229"/>
    <b v="0"/>
    <n v="31"/>
    <b v="1"/>
    <s v="theater/plays"/>
    <n v="100"/>
    <n v="145.16129032258064"/>
    <x v="8"/>
    <x v="23"/>
  </r>
  <r>
    <n v="500"/>
    <n v="500"/>
    <x v="3"/>
    <x v="1"/>
    <s v="GBP"/>
    <n v="1439247600"/>
    <n v="1434625937"/>
    <b v="0"/>
    <n v="3"/>
    <b v="1"/>
    <s v="theater/musical"/>
    <n v="100"/>
    <n v="166.66666666666666"/>
    <x v="8"/>
    <x v="25"/>
  </r>
  <r>
    <n v="5000"/>
    <n v="5000"/>
    <x v="3"/>
    <x v="0"/>
    <s v="USD"/>
    <n v="1427907626"/>
    <n v="1425319226"/>
    <b v="0"/>
    <n v="77"/>
    <b v="1"/>
    <s v="theater/musical"/>
    <n v="100"/>
    <n v="64.935064935064929"/>
    <x v="8"/>
    <x v="25"/>
  </r>
  <r>
    <n v="1500"/>
    <n v="1500"/>
    <x v="3"/>
    <x v="0"/>
    <s v="USD"/>
    <n v="1464482160"/>
    <n v="1462824832"/>
    <b v="0"/>
    <n v="27"/>
    <b v="1"/>
    <s v="theater/musical"/>
    <n v="100"/>
    <n v="55.555555555555557"/>
    <x v="8"/>
    <x v="25"/>
  </r>
  <r>
    <n v="1100"/>
    <n v="1100"/>
    <x v="3"/>
    <x v="0"/>
    <s v="USD"/>
    <n v="1460730079"/>
    <n v="1458138079"/>
    <b v="0"/>
    <n v="15"/>
    <b v="1"/>
    <s v="theater/musical"/>
    <n v="100"/>
    <n v="73.333333333333329"/>
    <x v="8"/>
    <x v="25"/>
  </r>
  <r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000"/>
    <n v="1000"/>
    <x v="3"/>
    <x v="1"/>
    <s v="GBP"/>
    <n v="1429955619"/>
    <n v="1424775219"/>
    <b v="0"/>
    <n v="24"/>
    <b v="1"/>
    <s v="theater/plays"/>
    <n v="100"/>
    <n v="41.666666666666664"/>
    <x v="8"/>
    <x v="23"/>
  </r>
  <r>
    <n v="5000"/>
    <n v="5000"/>
    <x v="3"/>
    <x v="0"/>
    <s v="USD"/>
    <n v="1420033187"/>
    <n v="1414845587"/>
    <b v="0"/>
    <n v="28"/>
    <b v="1"/>
    <s v="theater/plays"/>
    <n v="100"/>
    <n v="178.57142857142858"/>
    <x v="8"/>
    <x v="23"/>
  </r>
  <r>
    <n v="1700"/>
    <n v="1700.01"/>
    <x v="3"/>
    <x v="0"/>
    <s v="USD"/>
    <n v="1414284180"/>
    <n v="1410558948"/>
    <b v="0"/>
    <n v="45"/>
    <b v="1"/>
    <s v="theater/plays"/>
    <n v="100.00058823529412"/>
    <n v="37.777999999999999"/>
    <x v="8"/>
    <x v="23"/>
  </r>
  <r>
    <n v="1000"/>
    <n v="1000.01"/>
    <x v="3"/>
    <x v="1"/>
    <s v="GBP"/>
    <n v="1440111600"/>
    <n v="1437545657"/>
    <b v="0"/>
    <n v="20"/>
    <b v="1"/>
    <s v="theater/plays"/>
    <n v="100.001"/>
    <n v="50.000500000000002"/>
    <x v="8"/>
    <x v="23"/>
  </r>
  <r>
    <n v="5000"/>
    <n v="5000.18"/>
    <x v="3"/>
    <x v="0"/>
    <s v="USD"/>
    <n v="1286756176"/>
    <n v="1282868176"/>
    <b v="0"/>
    <n v="38"/>
    <b v="1"/>
    <s v="music/indie rock"/>
    <n v="100.00360000000002"/>
    <n v="131.58368421052631"/>
    <x v="3"/>
    <x v="7"/>
  </r>
  <r>
    <n v="7000"/>
    <n v="7000.58"/>
    <x v="3"/>
    <x v="1"/>
    <s v="GBP"/>
    <n v="1459414016"/>
    <n v="1456480016"/>
    <b v="1"/>
    <n v="122"/>
    <b v="1"/>
    <s v="music/electronic music"/>
    <n v="100.00828571428571"/>
    <n v="57.381803278688523"/>
    <x v="3"/>
    <x v="36"/>
  </r>
  <r>
    <n v="6000"/>
    <n v="6000.66"/>
    <x v="3"/>
    <x v="0"/>
    <s v="USD"/>
    <n v="1448074800"/>
    <n v="1444874768"/>
    <b v="0"/>
    <n v="64"/>
    <b v="1"/>
    <s v="theater/plays"/>
    <n v="100.01100000000001"/>
    <n v="93.760312499999998"/>
    <x v="8"/>
    <x v="23"/>
  </r>
  <r>
    <n v="4000"/>
    <n v="4000.5"/>
    <x v="3"/>
    <x v="0"/>
    <s v="USD"/>
    <n v="1318189261"/>
    <n v="1315597261"/>
    <b v="0"/>
    <n v="100"/>
    <b v="1"/>
    <s v="film &amp; video/shorts"/>
    <n v="100.01249999999999"/>
    <n v="40.005000000000003"/>
    <x v="0"/>
    <x v="30"/>
  </r>
  <r>
    <n v="8000"/>
    <n v="8001"/>
    <x v="3"/>
    <x v="0"/>
    <s v="USD"/>
    <n v="1429976994"/>
    <n v="1424796594"/>
    <b v="0"/>
    <n v="19"/>
    <b v="1"/>
    <s v="theater/plays"/>
    <n v="100.01249999999999"/>
    <n v="421.10526315789474"/>
    <x v="8"/>
    <x v="23"/>
  </r>
  <r>
    <n v="1500"/>
    <n v="1500.2"/>
    <x v="3"/>
    <x v="1"/>
    <s v="GBP"/>
    <n v="1462037777"/>
    <n v="1459445777"/>
    <b v="0"/>
    <n v="37"/>
    <b v="1"/>
    <s v="theater/plays"/>
    <n v="100.01333333333334"/>
    <n v="40.545945945945945"/>
    <x v="8"/>
    <x v="23"/>
  </r>
  <r>
    <n v="5000"/>
    <n v="5001"/>
    <x v="3"/>
    <x v="0"/>
    <s v="USD"/>
    <n v="1335542446"/>
    <n v="1332950446"/>
    <b v="0"/>
    <n v="28"/>
    <b v="1"/>
    <s v="music/rock"/>
    <n v="100.02"/>
    <n v="178.60714285714286"/>
    <x v="3"/>
    <x v="32"/>
  </r>
  <r>
    <n v="2000"/>
    <n v="2000.66"/>
    <x v="3"/>
    <x v="0"/>
    <s v="USD"/>
    <n v="1327723459"/>
    <n v="1322539459"/>
    <b v="0"/>
    <n v="30"/>
    <b v="1"/>
    <s v="music/rock"/>
    <n v="100.03299999999999"/>
    <n v="66.688666666666663"/>
    <x v="3"/>
    <x v="32"/>
  </r>
  <r>
    <n v="100000"/>
    <n v="100036"/>
    <x v="3"/>
    <x v="0"/>
    <s v="USD"/>
    <n v="1399271911"/>
    <n v="1396334311"/>
    <b v="0"/>
    <n v="558"/>
    <b v="1"/>
    <s v="theater/plays"/>
    <n v="100.03599999999999"/>
    <n v="179.27598566308242"/>
    <x v="8"/>
    <x v="23"/>
  </r>
  <r>
    <n v="2500"/>
    <n v="2501"/>
    <x v="3"/>
    <x v="0"/>
    <s v="USD"/>
    <n v="1478901600"/>
    <n v="1477077946"/>
    <b v="0"/>
    <n v="41"/>
    <b v="1"/>
    <s v="theater/plays"/>
    <n v="100.03999999999999"/>
    <n v="61"/>
    <x v="8"/>
    <x v="23"/>
  </r>
  <r>
    <n v="7000"/>
    <n v="7003"/>
    <x v="3"/>
    <x v="4"/>
    <s v="EUR"/>
    <n v="1421319240"/>
    <n v="1418649019"/>
    <b v="0"/>
    <n v="55"/>
    <b v="1"/>
    <s v="publishing/nonfiction"/>
    <n v="100.04285714285714"/>
    <n v="127.32727272727273"/>
    <x v="2"/>
    <x v="34"/>
  </r>
  <r>
    <n v="3500"/>
    <n v="3501.52"/>
    <x v="3"/>
    <x v="0"/>
    <s v="USD"/>
    <n v="1460754000"/>
    <n v="1460155212"/>
    <b v="0"/>
    <n v="12"/>
    <b v="1"/>
    <s v="film &amp; video/television"/>
    <n v="100.04342857142856"/>
    <n v="291.79333333333335"/>
    <x v="0"/>
    <x v="29"/>
  </r>
  <r>
    <n v="2000"/>
    <n v="2001"/>
    <x v="3"/>
    <x v="1"/>
    <s v="GBP"/>
    <n v="1436625000"/>
    <n v="1433934371"/>
    <b v="1"/>
    <n v="35"/>
    <b v="1"/>
    <s v="theater/plays"/>
    <n v="100.05"/>
    <n v="57.171428571428571"/>
    <x v="8"/>
    <x v="23"/>
  </r>
  <r>
    <n v="4000"/>
    <n v="4002"/>
    <x v="3"/>
    <x v="0"/>
    <s v="USD"/>
    <n v="1463520479"/>
    <n v="1458336479"/>
    <b v="0"/>
    <n v="49"/>
    <b v="1"/>
    <s v="theater/plays"/>
    <n v="100.05"/>
    <n v="81.673469387755105"/>
    <x v="8"/>
    <x v="23"/>
  </r>
  <r>
    <n v="1500"/>
    <n v="1500.76"/>
    <x v="3"/>
    <x v="0"/>
    <s v="USD"/>
    <n v="1338083997"/>
    <n v="1335491997"/>
    <b v="0"/>
    <n v="38"/>
    <b v="1"/>
    <s v="music/indie rock"/>
    <n v="100.05066666666667"/>
    <n v="39.493684210526318"/>
    <x v="3"/>
    <x v="7"/>
  </r>
  <r>
    <n v="5000"/>
    <n v="5003"/>
    <x v="3"/>
    <x v="1"/>
    <s v="GBP"/>
    <n v="1413792034"/>
    <n v="1411200034"/>
    <b v="0"/>
    <n v="73"/>
    <b v="1"/>
    <s v="theater/plays"/>
    <n v="100.05999999999999"/>
    <n v="68.534246575342465"/>
    <x v="8"/>
    <x v="23"/>
  </r>
  <r>
    <n v="3000"/>
    <n v="3002"/>
    <x v="3"/>
    <x v="0"/>
    <s v="USD"/>
    <n v="1389146880"/>
    <n v="1387403967"/>
    <b v="0"/>
    <n v="40"/>
    <b v="1"/>
    <s v="music/rock"/>
    <n v="100.06666666666666"/>
    <n v="75.05"/>
    <x v="3"/>
    <x v="32"/>
  </r>
  <r>
    <n v="1500"/>
    <n v="1501"/>
    <x v="3"/>
    <x v="0"/>
    <s v="USD"/>
    <n v="1378439940"/>
    <n v="1376003254"/>
    <b v="0"/>
    <n v="14"/>
    <b v="1"/>
    <s v="music/rock"/>
    <n v="100.06666666666666"/>
    <n v="107.21428571428571"/>
    <x v="3"/>
    <x v="32"/>
  </r>
  <r>
    <n v="5500"/>
    <n v="5504"/>
    <x v="3"/>
    <x v="1"/>
    <s v="GBP"/>
    <n v="1438037940"/>
    <n v="1436380256"/>
    <b v="0"/>
    <n v="44"/>
    <b v="1"/>
    <s v="theater/plays"/>
    <n v="100.07272727272726"/>
    <n v="125.09090909090909"/>
    <x v="8"/>
    <x v="23"/>
  </r>
  <r>
    <n v="1300"/>
    <n v="1301"/>
    <x v="3"/>
    <x v="0"/>
    <s v="USD"/>
    <n v="1406509200"/>
    <n v="1404769538"/>
    <b v="0"/>
    <n v="26"/>
    <b v="1"/>
    <s v="music/rock"/>
    <n v="100.07692307692308"/>
    <n v="50.03846153846154"/>
    <x v="3"/>
    <x v="32"/>
  </r>
  <r>
    <n v="6500"/>
    <n v="6505"/>
    <x v="3"/>
    <x v="0"/>
    <s v="USD"/>
    <n v="1444169825"/>
    <n v="1441577825"/>
    <b v="0"/>
    <n v="31"/>
    <b v="1"/>
    <s v="theater/plays"/>
    <n v="100.07692307692308"/>
    <n v="209.83870967741936"/>
    <x v="8"/>
    <x v="23"/>
  </r>
  <r>
    <n v="11737"/>
    <n v="11747.18"/>
    <x v="3"/>
    <x v="0"/>
    <s v="USD"/>
    <n v="1407506040"/>
    <n v="1404680075"/>
    <b v="0"/>
    <n v="125"/>
    <b v="1"/>
    <s v="theater/plays"/>
    <n v="100.08673425918037"/>
    <n v="93.977440000000001"/>
    <x v="8"/>
    <x v="23"/>
  </r>
  <r>
    <n v="1000"/>
    <n v="1000.99"/>
    <x v="3"/>
    <x v="0"/>
    <s v="USD"/>
    <n v="1411874580"/>
    <n v="1409030371"/>
    <b v="0"/>
    <n v="21"/>
    <b v="1"/>
    <s v="theater/plays"/>
    <n v="100.099"/>
    <n v="47.666190476190479"/>
    <x v="8"/>
    <x v="23"/>
  </r>
  <r>
    <n v="1000"/>
    <n v="1001"/>
    <x v="3"/>
    <x v="0"/>
    <s v="USD"/>
    <n v="1340733600"/>
    <n v="1339098689"/>
    <b v="0"/>
    <n v="25"/>
    <b v="1"/>
    <s v="music/rock"/>
    <n v="100.1"/>
    <n v="40.04"/>
    <x v="3"/>
    <x v="32"/>
  </r>
  <r>
    <n v="1000"/>
    <n v="1001"/>
    <x v="3"/>
    <x v="0"/>
    <s v="USD"/>
    <n v="1312224383"/>
    <n v="1308336383"/>
    <b v="0"/>
    <n v="25"/>
    <b v="1"/>
    <s v="music/indie rock"/>
    <n v="100.1"/>
    <n v="40.04"/>
    <x v="3"/>
    <x v="7"/>
  </r>
  <r>
    <n v="3000"/>
    <n v="3003"/>
    <x v="3"/>
    <x v="1"/>
    <s v="GBP"/>
    <n v="1425682174"/>
    <n v="1423090174"/>
    <b v="0"/>
    <n v="21"/>
    <b v="1"/>
    <s v="music/classical music"/>
    <n v="100.1"/>
    <n v="143"/>
    <x v="3"/>
    <x v="37"/>
  </r>
  <r>
    <n v="20000"/>
    <n v="20022"/>
    <x v="3"/>
    <x v="0"/>
    <s v="USD"/>
    <n v="1427063747"/>
    <n v="1424043347"/>
    <b v="1"/>
    <n v="119"/>
    <b v="1"/>
    <s v="theater/plays"/>
    <n v="100.11000000000001"/>
    <n v="168.25210084033614"/>
    <x v="8"/>
    <x v="23"/>
  </r>
  <r>
    <n v="6000"/>
    <n v="6007"/>
    <x v="3"/>
    <x v="1"/>
    <s v="GBP"/>
    <n v="1437934759"/>
    <n v="1434478759"/>
    <b v="1"/>
    <n v="47"/>
    <b v="1"/>
    <s v="theater/plays"/>
    <n v="100.11666666666667"/>
    <n v="127.80851063829788"/>
    <x v="8"/>
    <x v="23"/>
  </r>
  <r>
    <n v="2500"/>
    <n v="2503"/>
    <x v="3"/>
    <x v="0"/>
    <s v="USD"/>
    <n v="1465192867"/>
    <n v="1463032867"/>
    <b v="0"/>
    <n v="38"/>
    <b v="1"/>
    <s v="music/rock"/>
    <n v="100.12"/>
    <n v="65.868421052631575"/>
    <x v="3"/>
    <x v="32"/>
  </r>
  <r>
    <n v="2500"/>
    <n v="2503"/>
    <x v="3"/>
    <x v="1"/>
    <s v="GBP"/>
    <n v="1441393210"/>
    <n v="1438801210"/>
    <b v="0"/>
    <n v="57"/>
    <b v="1"/>
    <s v="games/tabletop games"/>
    <n v="100.12"/>
    <n v="43.912280701754383"/>
    <x v="5"/>
    <x v="38"/>
  </r>
  <r>
    <n v="8000"/>
    <n v="8010"/>
    <x v="3"/>
    <x v="0"/>
    <s v="USD"/>
    <n v="1417057200"/>
    <n v="1414599886"/>
    <b v="0"/>
    <n v="113"/>
    <b v="1"/>
    <s v="theater/plays"/>
    <n v="100.125"/>
    <n v="70.884955752212392"/>
    <x v="8"/>
    <x v="23"/>
  </r>
  <r>
    <n v="4000"/>
    <n v="4005"/>
    <x v="3"/>
    <x v="0"/>
    <s v="USD"/>
    <n v="1421009610"/>
    <n v="1419281610"/>
    <b v="0"/>
    <n v="33"/>
    <b v="1"/>
    <s v="theater/plays"/>
    <n v="100.125"/>
    <n v="121.36363636363636"/>
    <x v="8"/>
    <x v="23"/>
  </r>
  <r>
    <n v="20000"/>
    <n v="20025.14"/>
    <x v="3"/>
    <x v="0"/>
    <s v="USD"/>
    <n v="1442264400"/>
    <n v="1439530776"/>
    <b v="0"/>
    <n v="33"/>
    <b v="1"/>
    <s v="film &amp; video/television"/>
    <n v="100.12570000000001"/>
    <n v="606.82242424242418"/>
    <x v="0"/>
    <x v="29"/>
  </r>
  <r>
    <n v="1000"/>
    <n v="1001.49"/>
    <x v="3"/>
    <x v="0"/>
    <s v="USD"/>
    <n v="1317438000"/>
    <n v="1314989557"/>
    <b v="0"/>
    <n v="28"/>
    <b v="1"/>
    <s v="music/rock"/>
    <n v="100.149"/>
    <n v="35.767499999999998"/>
    <x v="3"/>
    <x v="32"/>
  </r>
  <r>
    <n v="3200"/>
    <n v="3205"/>
    <x v="3"/>
    <x v="0"/>
    <s v="USD"/>
    <n v="1409500078"/>
    <n v="1406908078"/>
    <b v="0"/>
    <n v="43"/>
    <b v="1"/>
    <s v="theater/plays"/>
    <n v="100.15624999999999"/>
    <n v="74.534883720930239"/>
    <x v="8"/>
    <x v="23"/>
  </r>
  <r>
    <n v="20000"/>
    <n v="20032"/>
    <x v="3"/>
    <x v="0"/>
    <s v="USD"/>
    <n v="1399672800"/>
    <n v="1396906530"/>
    <b v="0"/>
    <n v="48"/>
    <b v="1"/>
    <s v="music/rock"/>
    <n v="100.16000000000001"/>
    <n v="417.33333333333331"/>
    <x v="3"/>
    <x v="32"/>
  </r>
  <r>
    <n v="600"/>
    <n v="601"/>
    <x v="3"/>
    <x v="0"/>
    <s v="USD"/>
    <n v="1439246991"/>
    <n v="1437950991"/>
    <b v="0"/>
    <n v="13"/>
    <b v="1"/>
    <s v="film &amp; video/documentary"/>
    <n v="100.16666666666667"/>
    <n v="46.230769230769234"/>
    <x v="0"/>
    <x v="31"/>
  </r>
  <r>
    <n v="1500"/>
    <n v="1502.5"/>
    <x v="3"/>
    <x v="0"/>
    <s v="USD"/>
    <n v="1318633200"/>
    <n v="1314947317"/>
    <b v="0"/>
    <n v="32"/>
    <b v="1"/>
    <s v="music/rock"/>
    <n v="100.16666666666667"/>
    <n v="46.953125"/>
    <x v="3"/>
    <x v="32"/>
  </r>
  <r>
    <n v="2000"/>
    <n v="2004"/>
    <x v="3"/>
    <x v="0"/>
    <s v="USD"/>
    <n v="1442167912"/>
    <n v="1436983912"/>
    <b v="0"/>
    <n v="25"/>
    <b v="1"/>
    <s v="film &amp; video/television"/>
    <n v="100.2"/>
    <n v="80.16"/>
    <x v="0"/>
    <x v="29"/>
  </r>
  <r>
    <n v="2000"/>
    <n v="2004"/>
    <x v="3"/>
    <x v="1"/>
    <s v="GBP"/>
    <n v="1463394365"/>
    <n v="1461320765"/>
    <b v="0"/>
    <n v="17"/>
    <b v="1"/>
    <s v="theater/plays"/>
    <n v="100.2"/>
    <n v="117.88235294117646"/>
    <x v="8"/>
    <x v="23"/>
  </r>
  <r>
    <n v="500"/>
    <n v="501"/>
    <x v="3"/>
    <x v="0"/>
    <s v="USD"/>
    <n v="1472676371"/>
    <n v="1470948371"/>
    <b v="0"/>
    <n v="8"/>
    <b v="1"/>
    <s v="theater/plays"/>
    <n v="100.2"/>
    <n v="62.625"/>
    <x v="8"/>
    <x v="23"/>
  </r>
  <r>
    <n v="12000"/>
    <n v="12029"/>
    <x v="3"/>
    <x v="0"/>
    <s v="USD"/>
    <n v="1402896600"/>
    <n v="1398971211"/>
    <b v="0"/>
    <n v="70"/>
    <b v="1"/>
    <s v="film &amp; video/television"/>
    <n v="100.24166666666667"/>
    <n v="171.84285714285716"/>
    <x v="0"/>
    <x v="29"/>
  </r>
  <r>
    <n v="4500"/>
    <n v="4511"/>
    <x v="3"/>
    <x v="0"/>
    <s v="USD"/>
    <n v="1440274735"/>
    <n v="1437682735"/>
    <b v="0"/>
    <n v="69"/>
    <b v="1"/>
    <s v="theater/plays"/>
    <n v="100.24444444444444"/>
    <n v="65.376811594202906"/>
    <x v="8"/>
    <x v="23"/>
  </r>
  <r>
    <n v="5000"/>
    <n v="5012.25"/>
    <x v="3"/>
    <x v="0"/>
    <s v="USD"/>
    <n v="1403846055"/>
    <n v="1401254055"/>
    <b v="0"/>
    <n v="25"/>
    <b v="1"/>
    <s v="theater/plays"/>
    <n v="100.245"/>
    <n v="200.49"/>
    <x v="8"/>
    <x v="23"/>
  </r>
  <r>
    <n v="28450"/>
    <n v="28520"/>
    <x v="3"/>
    <x v="0"/>
    <s v="USD"/>
    <n v="1463111940"/>
    <n v="1459523017"/>
    <b v="0"/>
    <n v="89"/>
    <b v="1"/>
    <s v="film &amp; video/television"/>
    <n v="100.24604569420035"/>
    <n v="320.44943820224717"/>
    <x v="0"/>
    <x v="29"/>
  </r>
  <r>
    <n v="10500"/>
    <n v="10526"/>
    <x v="3"/>
    <x v="0"/>
    <s v="USD"/>
    <n v="1365395580"/>
    <n v="1364426260"/>
    <b v="0"/>
    <n v="52"/>
    <b v="1"/>
    <s v="film &amp; video/documentary"/>
    <n v="100.24761904761905"/>
    <n v="202.42307692307693"/>
    <x v="0"/>
    <x v="31"/>
  </r>
  <r>
    <n v="2000"/>
    <n v="2005"/>
    <x v="3"/>
    <x v="0"/>
    <s v="USD"/>
    <n v="1407701966"/>
    <n v="1405109966"/>
    <b v="0"/>
    <n v="44"/>
    <b v="1"/>
    <s v="publishing/nonfiction"/>
    <n v="100.25"/>
    <n v="45.56818181818182"/>
    <x v="2"/>
    <x v="34"/>
  </r>
  <r>
    <n v="10000"/>
    <n v="10025"/>
    <x v="3"/>
    <x v="0"/>
    <s v="USD"/>
    <n v="1422913152"/>
    <n v="1417729152"/>
    <b v="0"/>
    <n v="59"/>
    <b v="1"/>
    <s v="music/classical music"/>
    <n v="100.25"/>
    <n v="169.91525423728814"/>
    <x v="3"/>
    <x v="37"/>
  </r>
  <r>
    <n v="2000"/>
    <n v="2005"/>
    <x v="3"/>
    <x v="1"/>
    <s v="GBP"/>
    <n v="1437235200"/>
    <n v="1435177840"/>
    <b v="0"/>
    <n v="30"/>
    <b v="1"/>
    <s v="theater/plays"/>
    <n v="100.25"/>
    <n v="66.833333333333329"/>
    <x v="8"/>
    <x v="23"/>
  </r>
  <r>
    <n v="2000"/>
    <n v="2005"/>
    <x v="3"/>
    <x v="0"/>
    <s v="USD"/>
    <n v="1428552000"/>
    <n v="1426199843"/>
    <b v="0"/>
    <n v="14"/>
    <b v="1"/>
    <s v="theater/musical"/>
    <n v="100.25"/>
    <n v="143.21428571428572"/>
    <x v="8"/>
    <x v="25"/>
  </r>
  <r>
    <n v="9500"/>
    <n v="9525"/>
    <x v="3"/>
    <x v="0"/>
    <s v="USD"/>
    <n v="1402974000"/>
    <n v="1400290255"/>
    <b v="0"/>
    <n v="71"/>
    <b v="1"/>
    <s v="theater/plays"/>
    <n v="100.26315789473684"/>
    <n v="134.1549295774648"/>
    <x v="8"/>
    <x v="23"/>
  </r>
  <r>
    <n v="10000"/>
    <n v="10026.49"/>
    <x v="3"/>
    <x v="1"/>
    <s v="GBP"/>
    <n v="1466463600"/>
    <n v="1463337315"/>
    <b v="0"/>
    <n v="207"/>
    <b v="1"/>
    <s v="theater/plays"/>
    <n v="100.26489999999998"/>
    <n v="48.437149758454105"/>
    <x v="8"/>
    <x v="23"/>
  </r>
  <r>
    <n v="7500"/>
    <n v="7520"/>
    <x v="3"/>
    <x v="0"/>
    <s v="USD"/>
    <n v="1426523752"/>
    <n v="1423935352"/>
    <b v="0"/>
    <n v="92"/>
    <b v="1"/>
    <s v="music/rock"/>
    <n v="100.26666666666667"/>
    <n v="81.739130434782609"/>
    <x v="3"/>
    <x v="32"/>
  </r>
  <r>
    <n v="10000"/>
    <n v="10027"/>
    <x v="3"/>
    <x v="1"/>
    <s v="GBP"/>
    <n v="1424692503"/>
    <n v="1422100503"/>
    <b v="0"/>
    <n v="108"/>
    <b v="1"/>
    <s v="theater/plays"/>
    <n v="100.27"/>
    <n v="92.842592592592595"/>
    <x v="8"/>
    <x v="23"/>
  </r>
  <r>
    <n v="1800"/>
    <n v="1805"/>
    <x v="3"/>
    <x v="0"/>
    <s v="USD"/>
    <n v="1423456200"/>
    <n v="1421183271"/>
    <b v="1"/>
    <n v="12"/>
    <b v="1"/>
    <s v="theater/plays"/>
    <n v="100.27777777777777"/>
    <n v="150.41666666666666"/>
    <x v="8"/>
    <x v="23"/>
  </r>
  <r>
    <n v="350"/>
    <n v="351"/>
    <x v="3"/>
    <x v="0"/>
    <s v="USD"/>
    <n v="1436587140"/>
    <n v="1434113406"/>
    <b v="0"/>
    <n v="10"/>
    <b v="1"/>
    <s v="theater/musical"/>
    <n v="100.28571428571429"/>
    <n v="35.1"/>
    <x v="8"/>
    <x v="25"/>
  </r>
  <r>
    <n v="5500"/>
    <n v="5516"/>
    <x v="3"/>
    <x v="0"/>
    <s v="USD"/>
    <n v="1461988740"/>
    <n v="1459949080"/>
    <b v="0"/>
    <n v="79"/>
    <b v="1"/>
    <s v="theater/plays"/>
    <n v="100.2909090909091"/>
    <n v="69.822784810126578"/>
    <x v="8"/>
    <x v="23"/>
  </r>
  <r>
    <n v="1000"/>
    <n v="1003"/>
    <x v="3"/>
    <x v="0"/>
    <s v="USD"/>
    <n v="1455998867"/>
    <n v="1453406867"/>
    <b v="0"/>
    <n v="22"/>
    <b v="1"/>
    <s v="theater/spaces"/>
    <n v="100.29999999999998"/>
    <n v="45.590909090909093"/>
    <x v="8"/>
    <x v="24"/>
  </r>
  <r>
    <n v="10000"/>
    <n v="10031"/>
    <x v="3"/>
    <x v="0"/>
    <s v="USD"/>
    <n v="1405511376"/>
    <n v="1401623376"/>
    <b v="0"/>
    <n v="91"/>
    <b v="1"/>
    <s v="theater/plays"/>
    <n v="100.31000000000002"/>
    <n v="110.23076923076923"/>
    <x v="8"/>
    <x v="23"/>
  </r>
  <r>
    <n v="3200"/>
    <n v="3210"/>
    <x v="3"/>
    <x v="0"/>
    <s v="USD"/>
    <n v="1309825866"/>
    <n v="1306197066"/>
    <b v="0"/>
    <n v="75"/>
    <b v="1"/>
    <s v="music/indie rock"/>
    <n v="100.3125"/>
    <n v="42.8"/>
    <x v="3"/>
    <x v="7"/>
  </r>
  <r>
    <n v="5000"/>
    <n v="5016"/>
    <x v="3"/>
    <x v="1"/>
    <s v="GBP"/>
    <n v="1407106800"/>
    <n v="1404749446"/>
    <b v="0"/>
    <n v="63"/>
    <b v="1"/>
    <s v="theater/plays"/>
    <n v="100.32000000000001"/>
    <n v="79.61904761904762"/>
    <x v="8"/>
    <x v="23"/>
  </r>
  <r>
    <n v="8000"/>
    <n v="8026"/>
    <x v="3"/>
    <x v="0"/>
    <s v="USD"/>
    <n v="1340914571"/>
    <n v="1338322571"/>
    <b v="0"/>
    <n v="80"/>
    <b v="1"/>
    <s v="music/classical music"/>
    <n v="100.325"/>
    <n v="100.325"/>
    <x v="3"/>
    <x v="37"/>
  </r>
  <r>
    <n v="300"/>
    <n v="301"/>
    <x v="3"/>
    <x v="0"/>
    <s v="USD"/>
    <n v="1350505059"/>
    <n v="1347913059"/>
    <b v="0"/>
    <n v="8"/>
    <b v="1"/>
    <s v="music/rock"/>
    <n v="100.33333333333334"/>
    <n v="37.625"/>
    <x v="3"/>
    <x v="32"/>
  </r>
  <r>
    <n v="6000"/>
    <n v="6020"/>
    <x v="3"/>
    <x v="0"/>
    <s v="USD"/>
    <n v="1331174635"/>
    <n v="1328582635"/>
    <b v="0"/>
    <n v="32"/>
    <b v="1"/>
    <s v="music/indie rock"/>
    <n v="100.33333333333334"/>
    <n v="188.125"/>
    <x v="3"/>
    <x v="7"/>
  </r>
  <r>
    <n v="1500"/>
    <n v="1505"/>
    <x v="3"/>
    <x v="1"/>
    <s v="GBP"/>
    <n v="1433422793"/>
    <n v="1430830793"/>
    <b v="0"/>
    <n v="39"/>
    <b v="1"/>
    <s v="theater/plays"/>
    <n v="100.33333333333334"/>
    <n v="38.589743589743591"/>
    <x v="8"/>
    <x v="23"/>
  </r>
  <r>
    <n v="7500"/>
    <n v="7525.12"/>
    <x v="3"/>
    <x v="0"/>
    <s v="USD"/>
    <n v="1355437052"/>
    <n v="1352845052"/>
    <b v="0"/>
    <n v="48"/>
    <b v="1"/>
    <s v="music/pop"/>
    <n v="100.33493333333334"/>
    <n v="156.77333333333334"/>
    <x v="3"/>
    <x v="35"/>
  </r>
  <r>
    <n v="12000"/>
    <n v="12042"/>
    <x v="3"/>
    <x v="0"/>
    <s v="USD"/>
    <n v="1450307284"/>
    <n v="1447715284"/>
    <b v="0"/>
    <n v="71"/>
    <b v="1"/>
    <s v="film &amp; video/television"/>
    <n v="100.35000000000001"/>
    <n v="169.6056338028169"/>
    <x v="0"/>
    <x v="29"/>
  </r>
  <r>
    <n v="20000"/>
    <n v="20070"/>
    <x v="3"/>
    <x v="0"/>
    <s v="USD"/>
    <n v="1450018912"/>
    <n v="1447426912"/>
    <b v="0"/>
    <n v="140"/>
    <b v="1"/>
    <s v="publishing/nonfiction"/>
    <n v="100.35000000000001"/>
    <n v="143.35714285714286"/>
    <x v="2"/>
    <x v="34"/>
  </r>
  <r>
    <n v="2000"/>
    <n v="2007"/>
    <x v="3"/>
    <x v="0"/>
    <s v="USD"/>
    <n v="1401253140"/>
    <n v="1398873969"/>
    <b v="0"/>
    <n v="38"/>
    <b v="1"/>
    <s v="music/indie rock"/>
    <n v="100.35000000000001"/>
    <n v="52.815789473684212"/>
    <x v="3"/>
    <x v="7"/>
  </r>
  <r>
    <n v="35000"/>
    <n v="35123"/>
    <x v="3"/>
    <x v="0"/>
    <s v="USD"/>
    <n v="1441857540"/>
    <n v="1438617471"/>
    <b v="1"/>
    <n v="134"/>
    <b v="1"/>
    <s v="theater/plays"/>
    <n v="100.35142857142858"/>
    <n v="262.11194029850748"/>
    <x v="8"/>
    <x v="23"/>
  </r>
  <r>
    <n v="25000"/>
    <n v="25088"/>
    <x v="3"/>
    <x v="0"/>
    <s v="USD"/>
    <n v="1472020881"/>
    <n v="1469428881"/>
    <b v="1"/>
    <n v="218"/>
    <b v="1"/>
    <s v="theater/spaces"/>
    <n v="100.352"/>
    <n v="115.08256880733946"/>
    <x v="8"/>
    <x v="24"/>
  </r>
  <r>
    <n v="55000"/>
    <n v="55201.52"/>
    <x v="3"/>
    <x v="0"/>
    <s v="USD"/>
    <n v="1461955465"/>
    <n v="1459363465"/>
    <b v="1"/>
    <n v="325"/>
    <b v="1"/>
    <s v="film &amp; video/documentary"/>
    <n v="100.36639999999998"/>
    <n v="169.85083076923075"/>
    <x v="0"/>
    <x v="31"/>
  </r>
  <r>
    <n v="9500"/>
    <n v="9536"/>
    <x v="3"/>
    <x v="1"/>
    <s v="GBP"/>
    <n v="1443826800"/>
    <n v="1441606869"/>
    <b v="0"/>
    <n v="97"/>
    <b v="1"/>
    <s v="theater/plays"/>
    <n v="100.37894736842105"/>
    <n v="98.30927835051547"/>
    <x v="8"/>
    <x v="23"/>
  </r>
  <r>
    <n v="40000"/>
    <n v="40153"/>
    <x v="3"/>
    <x v="0"/>
    <s v="USD"/>
    <n v="1412492445"/>
    <n v="1409900445"/>
    <b v="0"/>
    <n v="73"/>
    <b v="1"/>
    <s v="theater/plays"/>
    <n v="100.38249999999999"/>
    <n v="550.04109589041093"/>
    <x v="8"/>
    <x v="23"/>
  </r>
  <r>
    <n v="4000"/>
    <n v="4015.71"/>
    <x v="3"/>
    <x v="1"/>
    <s v="GBP"/>
    <n v="1485991860"/>
    <n v="1483124208"/>
    <b v="0"/>
    <n v="115"/>
    <b v="1"/>
    <s v="theater/plays"/>
    <n v="100.39275000000001"/>
    <n v="34.91921739130435"/>
    <x v="8"/>
    <x v="23"/>
  </r>
  <r>
    <n v="500"/>
    <n v="502"/>
    <x v="3"/>
    <x v="0"/>
    <s v="USD"/>
    <n v="1310454499"/>
    <n v="1307862499"/>
    <b v="0"/>
    <n v="16"/>
    <b v="1"/>
    <s v="film &amp; video/shorts"/>
    <n v="100.4"/>
    <n v="31.375"/>
    <x v="0"/>
    <x v="30"/>
  </r>
  <r>
    <n v="4500"/>
    <n v="4518"/>
    <x v="3"/>
    <x v="0"/>
    <s v="USD"/>
    <n v="1439611140"/>
    <n v="1437668354"/>
    <b v="0"/>
    <n v="61"/>
    <b v="1"/>
    <s v="music/classical music"/>
    <n v="100.4"/>
    <n v="74.06557377049181"/>
    <x v="3"/>
    <x v="37"/>
  </r>
  <r>
    <n v="3500"/>
    <n v="3514"/>
    <x v="3"/>
    <x v="0"/>
    <s v="USD"/>
    <n v="1410379774"/>
    <n v="1407787774"/>
    <b v="1"/>
    <n v="34"/>
    <b v="1"/>
    <s v="theater/plays"/>
    <n v="100.4"/>
    <n v="103.35294117647059"/>
    <x v="8"/>
    <x v="23"/>
  </r>
  <r>
    <n v="250"/>
    <n v="251"/>
    <x v="3"/>
    <x v="0"/>
    <s v="USD"/>
    <n v="1428780159"/>
    <n v="1426188159"/>
    <b v="0"/>
    <n v="8"/>
    <b v="1"/>
    <s v="theater/plays"/>
    <n v="100.4"/>
    <n v="31.375"/>
    <x v="8"/>
    <x v="23"/>
  </r>
  <r>
    <n v="10000"/>
    <n v="10041"/>
    <x v="3"/>
    <x v="0"/>
    <s v="USD"/>
    <n v="1409266414"/>
    <n v="1405378414"/>
    <b v="0"/>
    <n v="85"/>
    <b v="1"/>
    <s v="theater/plays"/>
    <n v="100.41"/>
    <n v="118.12941176470588"/>
    <x v="8"/>
    <x v="23"/>
  </r>
  <r>
    <n v="6000"/>
    <n v="6025"/>
    <x v="3"/>
    <x v="0"/>
    <s v="USD"/>
    <n v="1472270340"/>
    <n v="1470348775"/>
    <b v="0"/>
    <n v="67"/>
    <b v="1"/>
    <s v="photography/photobooks"/>
    <n v="100.41666666666667"/>
    <n v="89.925373134328353"/>
    <x v="7"/>
    <x v="18"/>
  </r>
  <r>
    <n v="12500"/>
    <n v="12554"/>
    <x v="3"/>
    <x v="0"/>
    <s v="USD"/>
    <n v="1351495284"/>
    <n v="1349335284"/>
    <b v="0"/>
    <n v="99"/>
    <b v="1"/>
    <s v="music/rock"/>
    <n v="100.43200000000002"/>
    <n v="126.8080808080808"/>
    <x v="3"/>
    <x v="32"/>
  </r>
  <r>
    <n v="8000"/>
    <n v="8035"/>
    <x v="3"/>
    <x v="0"/>
    <s v="USD"/>
    <n v="1372536787"/>
    <n v="1367352787"/>
    <b v="0"/>
    <n v="73"/>
    <b v="1"/>
    <s v="film &amp; video/documentary"/>
    <n v="100.4375"/>
    <n v="110.06849315068493"/>
    <x v="0"/>
    <x v="31"/>
  </r>
  <r>
    <n v="2500"/>
    <n v="2511.11"/>
    <x v="3"/>
    <x v="0"/>
    <s v="USD"/>
    <n v="1383861483"/>
    <n v="1381265883"/>
    <b v="0"/>
    <n v="60"/>
    <b v="1"/>
    <s v="music/rock"/>
    <n v="100.44440000000002"/>
    <n v="41.851833333333339"/>
    <x v="3"/>
    <x v="32"/>
  </r>
  <r>
    <n v="4000"/>
    <n v="4018"/>
    <x v="3"/>
    <x v="0"/>
    <s v="USD"/>
    <n v="1470801600"/>
    <n v="1468122163"/>
    <b v="0"/>
    <n v="61"/>
    <b v="1"/>
    <s v="theater/plays"/>
    <n v="100.44999999999999"/>
    <n v="65.868852459016395"/>
    <x v="8"/>
    <x v="23"/>
  </r>
  <r>
    <n v="6000"/>
    <n v="6027"/>
    <x v="3"/>
    <x v="0"/>
    <s v="USD"/>
    <n v="1423555140"/>
    <n v="1421105608"/>
    <b v="0"/>
    <n v="28"/>
    <b v="1"/>
    <s v="theater/musical"/>
    <n v="100.44999999999999"/>
    <n v="215.25"/>
    <x v="8"/>
    <x v="25"/>
  </r>
  <r>
    <n v="3300"/>
    <n v="3315"/>
    <x v="3"/>
    <x v="0"/>
    <s v="USD"/>
    <n v="1437067476"/>
    <n v="1434475476"/>
    <b v="1"/>
    <n v="49"/>
    <b v="1"/>
    <s v="theater/plays"/>
    <n v="100.45454545454547"/>
    <n v="67.65306122448979"/>
    <x v="8"/>
    <x v="23"/>
  </r>
  <r>
    <n v="2200"/>
    <n v="2210"/>
    <x v="3"/>
    <x v="1"/>
    <s v="GBP"/>
    <n v="1408289724"/>
    <n v="1403105724"/>
    <b v="0"/>
    <n v="20"/>
    <b v="1"/>
    <s v="theater/plays"/>
    <n v="100.45454545454547"/>
    <n v="110.5"/>
    <x v="8"/>
    <x v="23"/>
  </r>
  <r>
    <n v="10000"/>
    <n v="10046"/>
    <x v="3"/>
    <x v="0"/>
    <s v="USD"/>
    <n v="1330115638"/>
    <n v="1327523638"/>
    <b v="1"/>
    <n v="108"/>
    <b v="1"/>
    <s v="film &amp; video/documentary"/>
    <n v="100.46"/>
    <n v="93.018518518518519"/>
    <x v="0"/>
    <x v="31"/>
  </r>
  <r>
    <n v="3000"/>
    <n v="3014"/>
    <x v="3"/>
    <x v="0"/>
    <s v="USD"/>
    <n v="1480613650"/>
    <n v="1478018050"/>
    <b v="0"/>
    <n v="28"/>
    <b v="1"/>
    <s v="technology/wearables"/>
    <n v="100.46666666666665"/>
    <n v="107.64285714285714"/>
    <x v="1"/>
    <x v="4"/>
  </r>
  <r>
    <n v="9500"/>
    <n v="9545"/>
    <x v="3"/>
    <x v="0"/>
    <s v="USD"/>
    <n v="1389474145"/>
    <n v="1386882145"/>
    <b v="1"/>
    <n v="50"/>
    <b v="1"/>
    <s v="music/rock"/>
    <n v="100.47368421052632"/>
    <n v="190.9"/>
    <x v="3"/>
    <x v="32"/>
  </r>
  <r>
    <n v="5000"/>
    <n v="5024"/>
    <x v="3"/>
    <x v="0"/>
    <s v="USD"/>
    <n v="1420734696"/>
    <n v="1418142696"/>
    <b v="0"/>
    <n v="41"/>
    <b v="1"/>
    <s v="theater/plays"/>
    <n v="100.47999999999999"/>
    <n v="122.53658536585365"/>
    <x v="8"/>
    <x v="23"/>
  </r>
  <r>
    <n v="4500"/>
    <n v="4522.22"/>
    <x v="3"/>
    <x v="0"/>
    <s v="USD"/>
    <n v="1276110000"/>
    <n v="1268337744"/>
    <b v="0"/>
    <n v="27"/>
    <b v="1"/>
    <s v="film &amp; video/shorts"/>
    <n v="100.49377777777779"/>
    <n v="167.48962962962963"/>
    <x v="0"/>
    <x v="30"/>
  </r>
  <r>
    <n v="3000"/>
    <n v="3015"/>
    <x v="3"/>
    <x v="0"/>
    <s v="USD"/>
    <n v="1403660279"/>
    <n v="1400636279"/>
    <b v="0"/>
    <n v="19"/>
    <b v="1"/>
    <s v="film &amp; video/television"/>
    <n v="100.49999999999999"/>
    <n v="158.68421052631578"/>
    <x v="0"/>
    <x v="29"/>
  </r>
  <r>
    <n v="5000"/>
    <n v="5025"/>
    <x v="3"/>
    <x v="0"/>
    <s v="USD"/>
    <n v="1333391901"/>
    <n v="1332182301"/>
    <b v="0"/>
    <n v="27"/>
    <b v="1"/>
    <s v="film &amp; video/shorts"/>
    <n v="100.49999999999999"/>
    <n v="186.11111111111111"/>
    <x v="0"/>
    <x v="30"/>
  </r>
  <r>
    <n v="2000"/>
    <n v="2010"/>
    <x v="3"/>
    <x v="0"/>
    <s v="USD"/>
    <n v="1306994340"/>
    <n v="1303706001"/>
    <b v="0"/>
    <n v="32"/>
    <b v="1"/>
    <s v="music/rock"/>
    <n v="100.49999999999999"/>
    <n v="62.8125"/>
    <x v="3"/>
    <x v="32"/>
  </r>
  <r>
    <n v="1000"/>
    <n v="1005"/>
    <x v="3"/>
    <x v="0"/>
    <s v="USD"/>
    <n v="1457071397"/>
    <n v="1451887397"/>
    <b v="0"/>
    <n v="27"/>
    <b v="1"/>
    <s v="theater/spaces"/>
    <n v="100.49999999999999"/>
    <n v="37.222222222222221"/>
    <x v="8"/>
    <x v="24"/>
  </r>
  <r>
    <n v="1000"/>
    <n v="1005"/>
    <x v="3"/>
    <x v="1"/>
    <s v="GBP"/>
    <n v="1444060800"/>
    <n v="1440082649"/>
    <b v="0"/>
    <n v="17"/>
    <b v="1"/>
    <s v="theater/plays"/>
    <n v="100.49999999999999"/>
    <n v="59.117647058823529"/>
    <x v="8"/>
    <x v="23"/>
  </r>
  <r>
    <n v="200"/>
    <n v="201"/>
    <x v="3"/>
    <x v="1"/>
    <s v="GBP"/>
    <n v="1430348400"/>
    <n v="1428436410"/>
    <b v="0"/>
    <n v="11"/>
    <b v="1"/>
    <s v="theater/plays"/>
    <n v="100.49999999999999"/>
    <n v="18.272727272727273"/>
    <x v="8"/>
    <x v="23"/>
  </r>
  <r>
    <n v="2000"/>
    <n v="2010"/>
    <x v="3"/>
    <x v="1"/>
    <s v="GBP"/>
    <n v="1438764207"/>
    <n v="1436172207"/>
    <b v="0"/>
    <n v="33"/>
    <b v="1"/>
    <s v="theater/plays"/>
    <n v="100.49999999999999"/>
    <n v="60.909090909090907"/>
    <x v="8"/>
    <x v="23"/>
  </r>
  <r>
    <n v="25000"/>
    <n v="25132"/>
    <x v="3"/>
    <x v="0"/>
    <s v="USD"/>
    <n v="1418430311"/>
    <n v="1415838311"/>
    <b v="0"/>
    <n v="105"/>
    <b v="1"/>
    <s v="technology/wearables"/>
    <n v="100.52799999999999"/>
    <n v="239.35238095238094"/>
    <x v="1"/>
    <x v="4"/>
  </r>
  <r>
    <n v="900"/>
    <n v="905"/>
    <x v="3"/>
    <x v="0"/>
    <s v="USD"/>
    <n v="1404312846"/>
    <n v="1402584846"/>
    <b v="0"/>
    <n v="15"/>
    <b v="1"/>
    <s v="theater/plays"/>
    <n v="100.55555555555556"/>
    <n v="60.333333333333336"/>
    <x v="8"/>
    <x v="23"/>
  </r>
  <r>
    <n v="3000"/>
    <n v="3017"/>
    <x v="3"/>
    <x v="0"/>
    <s v="USD"/>
    <n v="1440339295"/>
    <n v="1437747295"/>
    <b v="0"/>
    <n v="21"/>
    <b v="1"/>
    <s v="technology/wearables"/>
    <n v="100.56666666666668"/>
    <n v="143.66666666666666"/>
    <x v="1"/>
    <x v="4"/>
  </r>
  <r>
    <n v="3000"/>
    <n v="3017"/>
    <x v="3"/>
    <x v="1"/>
    <s v="GBP"/>
    <n v="1487286000"/>
    <n v="1484843948"/>
    <b v="0"/>
    <n v="34"/>
    <b v="1"/>
    <s v="theater/plays"/>
    <n v="100.56666666666668"/>
    <n v="88.735294117647058"/>
    <x v="8"/>
    <x v="23"/>
  </r>
  <r>
    <n v="7000"/>
    <n v="7040"/>
    <x v="3"/>
    <x v="0"/>
    <s v="USD"/>
    <n v="1439583533"/>
    <n v="1434399533"/>
    <b v="0"/>
    <n v="30"/>
    <b v="1"/>
    <s v="theater/spaces"/>
    <n v="100.57142857142858"/>
    <n v="234.66666666666666"/>
    <x v="8"/>
    <x v="24"/>
  </r>
  <r>
    <n v="3800"/>
    <n v="3822.33"/>
    <x v="3"/>
    <x v="0"/>
    <s v="USD"/>
    <n v="1400862355"/>
    <n v="1396974355"/>
    <b v="0"/>
    <n v="81"/>
    <b v="1"/>
    <s v="music/pop"/>
    <n v="100.58763157894737"/>
    <n v="47.189259259259259"/>
    <x v="3"/>
    <x v="35"/>
  </r>
  <r>
    <n v="1000"/>
    <n v="1006"/>
    <x v="3"/>
    <x v="0"/>
    <s v="USD"/>
    <n v="1331697540"/>
    <n v="1328749249"/>
    <b v="0"/>
    <n v="19"/>
    <b v="1"/>
    <s v="music/rock"/>
    <n v="100.6"/>
    <n v="52.94736842105263"/>
    <x v="3"/>
    <x v="32"/>
  </r>
  <r>
    <n v="20000"/>
    <n v="20120"/>
    <x v="3"/>
    <x v="0"/>
    <s v="USD"/>
    <n v="1482962433"/>
    <n v="1480370433"/>
    <b v="0"/>
    <n v="110"/>
    <b v="1"/>
    <s v="theater/plays"/>
    <n v="100.6"/>
    <n v="182.90909090909091"/>
    <x v="8"/>
    <x v="23"/>
  </r>
  <r>
    <n v="1650"/>
    <n v="1660"/>
    <x v="3"/>
    <x v="0"/>
    <s v="USD"/>
    <n v="1454431080"/>
    <n v="1451839080"/>
    <b v="0"/>
    <n v="30"/>
    <b v="1"/>
    <s v="theater/plays"/>
    <n v="100.60606060606061"/>
    <n v="55.333333333333336"/>
    <x v="8"/>
    <x v="23"/>
  </r>
  <r>
    <n v="15000"/>
    <n v="15091.06"/>
    <x v="3"/>
    <x v="0"/>
    <s v="USD"/>
    <n v="1327133580"/>
    <n v="1321978335"/>
    <b v="0"/>
    <n v="154"/>
    <b v="1"/>
    <s v="music/rock"/>
    <n v="100.60706666666665"/>
    <n v="97.993896103896105"/>
    <x v="3"/>
    <x v="32"/>
  </r>
  <r>
    <n v="20000"/>
    <n v="20122"/>
    <x v="3"/>
    <x v="0"/>
    <s v="USD"/>
    <n v="1324169940"/>
    <n v="1321578051"/>
    <b v="0"/>
    <n v="193"/>
    <b v="1"/>
    <s v="film &amp; video/documentary"/>
    <n v="100.61"/>
    <n v="104.25906735751295"/>
    <x v="0"/>
    <x v="31"/>
  </r>
  <r>
    <n v="800"/>
    <n v="805.07"/>
    <x v="3"/>
    <x v="0"/>
    <s v="USD"/>
    <n v="1258955940"/>
    <n v="1255730520"/>
    <b v="1"/>
    <n v="23"/>
    <b v="1"/>
    <s v="technology/hardware"/>
    <n v="100.63375000000001"/>
    <n v="35.003043478260871"/>
    <x v="1"/>
    <x v="39"/>
  </r>
  <r>
    <n v="22400"/>
    <n v="22542"/>
    <x v="3"/>
    <x v="0"/>
    <s v="USD"/>
    <n v="1437633997"/>
    <n v="1435041997"/>
    <b v="0"/>
    <n v="104"/>
    <b v="1"/>
    <s v="film &amp; video/documentary"/>
    <n v="100.63392857142857"/>
    <n v="216.75"/>
    <x v="0"/>
    <x v="31"/>
  </r>
  <r>
    <n v="20000"/>
    <n v="20128"/>
    <x v="3"/>
    <x v="0"/>
    <s v="USD"/>
    <n v="1430452740"/>
    <n v="1427390901"/>
    <b v="1"/>
    <n v="142"/>
    <b v="1"/>
    <s v="film &amp; video/documentary"/>
    <n v="100.64"/>
    <n v="141.74647887323943"/>
    <x v="0"/>
    <x v="31"/>
  </r>
  <r>
    <n v="500"/>
    <n v="503.22"/>
    <x v="3"/>
    <x v="1"/>
    <s v="GBP"/>
    <n v="1467681107"/>
    <n v="1465866707"/>
    <b v="0"/>
    <n v="20"/>
    <b v="1"/>
    <s v="theater/plays"/>
    <n v="100.64400000000001"/>
    <n v="25.161000000000001"/>
    <x v="8"/>
    <x v="23"/>
  </r>
  <r>
    <n v="10000"/>
    <n v="10065"/>
    <x v="3"/>
    <x v="0"/>
    <s v="USD"/>
    <n v="1476381627"/>
    <n v="1473789627"/>
    <b v="0"/>
    <n v="69"/>
    <b v="1"/>
    <s v="theater/plays"/>
    <n v="100.64999999999999"/>
    <n v="145.86956521739131"/>
    <x v="8"/>
    <x v="23"/>
  </r>
  <r>
    <n v="8000"/>
    <n v="8053"/>
    <x v="3"/>
    <x v="0"/>
    <s v="USD"/>
    <n v="1299138561"/>
    <n v="1294818561"/>
    <b v="0"/>
    <n v="96"/>
    <b v="1"/>
    <s v="music/rock"/>
    <n v="100.66250000000001"/>
    <n v="83.885416666666671"/>
    <x v="3"/>
    <x v="32"/>
  </r>
  <r>
    <n v="1500"/>
    <n v="1510"/>
    <x v="3"/>
    <x v="1"/>
    <s v="GBP"/>
    <n v="1415126022"/>
    <n v="1412530422"/>
    <b v="0"/>
    <n v="36"/>
    <b v="1"/>
    <s v="film &amp; video/television"/>
    <n v="100.66666666666666"/>
    <n v="41.944444444444443"/>
    <x v="0"/>
    <x v="29"/>
  </r>
  <r>
    <n v="4500"/>
    <n v="4530"/>
    <x v="3"/>
    <x v="0"/>
    <s v="USD"/>
    <n v="1385297393"/>
    <n v="1382701793"/>
    <b v="0"/>
    <n v="70"/>
    <b v="1"/>
    <s v="music/pop"/>
    <n v="100.66666666666666"/>
    <n v="64.714285714285708"/>
    <x v="3"/>
    <x v="35"/>
  </r>
  <r>
    <n v="1500"/>
    <n v="1510"/>
    <x v="3"/>
    <x v="1"/>
    <s v="GBP"/>
    <n v="1441995595"/>
    <n v="1439835595"/>
    <b v="0"/>
    <n v="42"/>
    <b v="1"/>
    <s v="theater/plays"/>
    <n v="100.66666666666666"/>
    <n v="35.952380952380949"/>
    <x v="8"/>
    <x v="23"/>
  </r>
  <r>
    <n v="1500"/>
    <n v="1510"/>
    <x v="3"/>
    <x v="0"/>
    <s v="USD"/>
    <n v="1404273540"/>
    <n v="1400272580"/>
    <b v="0"/>
    <n v="20"/>
    <b v="1"/>
    <s v="theater/plays"/>
    <n v="100.66666666666666"/>
    <n v="75.5"/>
    <x v="8"/>
    <x v="23"/>
  </r>
  <r>
    <n v="2000"/>
    <n v="2013.47"/>
    <x v="3"/>
    <x v="0"/>
    <s v="USD"/>
    <n v="1470056614"/>
    <n v="1467464614"/>
    <b v="0"/>
    <n v="77"/>
    <b v="1"/>
    <s v="music/pop"/>
    <n v="100.67349999999999"/>
    <n v="26.148961038961041"/>
    <x v="3"/>
    <x v="35"/>
  </r>
  <r>
    <n v="19000"/>
    <n v="19129"/>
    <x v="3"/>
    <x v="0"/>
    <s v="USD"/>
    <n v="1426773920"/>
    <n v="1424185520"/>
    <b v="1"/>
    <n v="141"/>
    <b v="1"/>
    <s v="photography/photobooks"/>
    <n v="100.67894736842105"/>
    <n v="135.66666666666666"/>
    <x v="7"/>
    <x v="18"/>
  </r>
  <r>
    <n v="6000"/>
    <n v="6041.6"/>
    <x v="3"/>
    <x v="0"/>
    <s v="USD"/>
    <n v="1312182000"/>
    <n v="1311380313"/>
    <b v="0"/>
    <n v="44"/>
    <b v="1"/>
    <s v="music/rock"/>
    <n v="100.69333333333334"/>
    <n v="137.30909090909091"/>
    <x v="3"/>
    <x v="32"/>
  </r>
  <r>
    <n v="4000"/>
    <n v="4028"/>
    <x v="3"/>
    <x v="0"/>
    <s v="USD"/>
    <n v="1323838740"/>
    <n v="1321200332"/>
    <b v="0"/>
    <n v="35"/>
    <b v="1"/>
    <s v="music/indie rock"/>
    <n v="100.69999999999999"/>
    <n v="115.08571428571429"/>
    <x v="3"/>
    <x v="7"/>
  </r>
  <r>
    <n v="6000"/>
    <n v="6042.02"/>
    <x v="3"/>
    <x v="0"/>
    <s v="USD"/>
    <n v="1293857940"/>
    <n v="1290281691"/>
    <b v="1"/>
    <n v="113"/>
    <b v="1"/>
    <s v="music/indie rock"/>
    <n v="100.70033333333335"/>
    <n v="53.469203539823013"/>
    <x v="3"/>
    <x v="7"/>
  </r>
  <r>
    <n v="5000"/>
    <n v="5035.6899999999996"/>
    <x v="3"/>
    <x v="0"/>
    <s v="USD"/>
    <n v="1407360720"/>
    <n v="1404769819"/>
    <b v="0"/>
    <n v="196"/>
    <b v="1"/>
    <s v="theater/plays"/>
    <n v="100.71379999999999"/>
    <n v="25.692295918367346"/>
    <x v="8"/>
    <x v="23"/>
  </r>
  <r>
    <n v="4200"/>
    <n v="4230"/>
    <x v="3"/>
    <x v="9"/>
    <s v="EUR"/>
    <n v="1437429600"/>
    <n v="1433747376"/>
    <b v="0"/>
    <n v="41"/>
    <b v="1"/>
    <s v="theater/spaces"/>
    <n v="100.71428571428571"/>
    <n v="103.17073170731707"/>
    <x v="8"/>
    <x v="24"/>
  </r>
  <r>
    <n v="700"/>
    <n v="705"/>
    <x v="3"/>
    <x v="1"/>
    <s v="GBP"/>
    <n v="1406825159"/>
    <n v="1404233159"/>
    <b v="0"/>
    <n v="21"/>
    <b v="1"/>
    <s v="theater/plays"/>
    <n v="100.71428571428571"/>
    <n v="33.571428571428569"/>
    <x v="8"/>
    <x v="23"/>
  </r>
  <r>
    <n v="3910"/>
    <n v="3938"/>
    <x v="3"/>
    <x v="1"/>
    <s v="GBP"/>
    <n v="1403301660"/>
    <n v="1400694790"/>
    <b v="1"/>
    <n v="73"/>
    <b v="1"/>
    <s v="theater/spaces"/>
    <n v="100.7161125319693"/>
    <n v="53.945205479452056"/>
    <x v="8"/>
    <x v="24"/>
  </r>
  <r>
    <n v="1500"/>
    <n v="1511"/>
    <x v="3"/>
    <x v="0"/>
    <s v="USD"/>
    <n v="1329320235"/>
    <n v="1326728235"/>
    <b v="1"/>
    <n v="7"/>
    <b v="1"/>
    <s v="film &amp; video/documentary"/>
    <n v="100.73333333333335"/>
    <n v="215.85714285714286"/>
    <x v="0"/>
    <x v="31"/>
  </r>
  <r>
    <n v="3500"/>
    <n v="3526"/>
    <x v="3"/>
    <x v="1"/>
    <s v="GBP"/>
    <n v="1470092340"/>
    <n v="1467973256"/>
    <b v="0"/>
    <n v="46"/>
    <b v="1"/>
    <s v="theater/plays"/>
    <n v="100.74285714285713"/>
    <n v="76.652173913043484"/>
    <x v="8"/>
    <x v="23"/>
  </r>
  <r>
    <n v="2000"/>
    <n v="2015"/>
    <x v="3"/>
    <x v="0"/>
    <s v="USD"/>
    <n v="1303801140"/>
    <n v="1300916220"/>
    <b v="0"/>
    <n v="20"/>
    <b v="1"/>
    <s v="music/pop"/>
    <n v="100.75"/>
    <n v="100.75"/>
    <x v="3"/>
    <x v="35"/>
  </r>
  <r>
    <n v="2000"/>
    <n v="2015"/>
    <x v="3"/>
    <x v="0"/>
    <s v="USD"/>
    <n v="1345086445"/>
    <n v="1342494445"/>
    <b v="0"/>
    <n v="22"/>
    <b v="1"/>
    <s v="music/indie rock"/>
    <n v="100.75"/>
    <n v="91.590909090909093"/>
    <x v="3"/>
    <x v="7"/>
  </r>
  <r>
    <n v="2000"/>
    <n v="2015"/>
    <x v="3"/>
    <x v="1"/>
    <s v="GBP"/>
    <n v="1441547220"/>
    <n v="1439322412"/>
    <b v="0"/>
    <n v="21"/>
    <b v="1"/>
    <s v="theater/plays"/>
    <n v="100.75"/>
    <n v="95.952380952380949"/>
    <x v="8"/>
    <x v="23"/>
  </r>
  <r>
    <n v="4000"/>
    <n v="4030"/>
    <x v="3"/>
    <x v="1"/>
    <s v="GBP"/>
    <n v="1431204449"/>
    <n v="1428526049"/>
    <b v="0"/>
    <n v="13"/>
    <b v="1"/>
    <s v="theater/plays"/>
    <n v="100.75"/>
    <n v="310"/>
    <x v="8"/>
    <x v="23"/>
  </r>
  <r>
    <n v="2000"/>
    <n v="2015"/>
    <x v="3"/>
    <x v="0"/>
    <s v="USD"/>
    <n v="1476939300"/>
    <n v="1474273294"/>
    <b v="0"/>
    <n v="33"/>
    <b v="1"/>
    <s v="theater/plays"/>
    <n v="100.75"/>
    <n v="61.060606060606062"/>
    <x v="8"/>
    <x v="23"/>
  </r>
  <r>
    <n v="35000"/>
    <n v="35275.64"/>
    <x v="3"/>
    <x v="0"/>
    <s v="USD"/>
    <n v="1443499140"/>
    <n v="1441452184"/>
    <b v="1"/>
    <n v="269"/>
    <b v="1"/>
    <s v="theater/plays"/>
    <n v="100.78754285714287"/>
    <n v="131.13620817843866"/>
    <x v="8"/>
    <x v="23"/>
  </r>
  <r>
    <n v="8500"/>
    <n v="8567"/>
    <x v="3"/>
    <x v="0"/>
    <s v="USD"/>
    <n v="1483417020"/>
    <n v="1480480167"/>
    <b v="0"/>
    <n v="68"/>
    <b v="1"/>
    <s v="food/small batch"/>
    <n v="100.78823529411764"/>
    <n v="125.98529411764706"/>
    <x v="6"/>
    <x v="28"/>
  </r>
  <r>
    <n v="12000"/>
    <n v="12095"/>
    <x v="3"/>
    <x v="0"/>
    <s v="USD"/>
    <n v="1428178757"/>
    <n v="1425590357"/>
    <b v="1"/>
    <n v="200"/>
    <b v="1"/>
    <s v="theater/plays"/>
    <n v="100.79166666666666"/>
    <n v="60.475000000000001"/>
    <x v="8"/>
    <x v="23"/>
  </r>
  <r>
    <n v="2500"/>
    <n v="2520"/>
    <x v="3"/>
    <x v="0"/>
    <s v="USD"/>
    <n v="1434675616"/>
    <n v="1432083616"/>
    <b v="0"/>
    <n v="71"/>
    <b v="1"/>
    <s v="theater/plays"/>
    <n v="100.8"/>
    <n v="35.492957746478872"/>
    <x v="8"/>
    <x v="23"/>
  </r>
  <r>
    <n v="2500"/>
    <n v="2520"/>
    <x v="3"/>
    <x v="0"/>
    <s v="USD"/>
    <n v="1413383216"/>
    <n v="1410791216"/>
    <b v="0"/>
    <n v="40"/>
    <b v="1"/>
    <s v="theater/plays"/>
    <n v="100.8"/>
    <n v="63"/>
    <x v="8"/>
    <x v="23"/>
  </r>
  <r>
    <n v="5000"/>
    <n v="5040"/>
    <x v="3"/>
    <x v="0"/>
    <s v="USD"/>
    <n v="1415230084"/>
    <n v="1413412084"/>
    <b v="0"/>
    <n v="44"/>
    <b v="1"/>
    <s v="theater/plays"/>
    <n v="100.8"/>
    <n v="114.54545454545455"/>
    <x v="8"/>
    <x v="23"/>
  </r>
  <r>
    <n v="30000"/>
    <n v="30241"/>
    <x v="3"/>
    <x v="0"/>
    <s v="USD"/>
    <n v="1386778483"/>
    <n v="1384186483"/>
    <b v="1"/>
    <n v="316"/>
    <b v="1"/>
    <s v="film &amp; video/documentary"/>
    <n v="100.80333333333333"/>
    <n v="95.699367088607602"/>
    <x v="0"/>
    <x v="31"/>
  </r>
  <r>
    <n v="5000"/>
    <n v="5041"/>
    <x v="3"/>
    <x v="0"/>
    <s v="USD"/>
    <n v="1341750569"/>
    <n v="1339158569"/>
    <b v="0"/>
    <n v="57"/>
    <b v="1"/>
    <s v="music/classical music"/>
    <n v="100.82"/>
    <n v="88.438596491228068"/>
    <x v="3"/>
    <x v="37"/>
  </r>
  <r>
    <n v="100000"/>
    <n v="100824"/>
    <x v="3"/>
    <x v="8"/>
    <s v="SEK"/>
    <n v="1432314209"/>
    <n v="1429722209"/>
    <b v="0"/>
    <n v="100"/>
    <b v="1"/>
    <s v="theater/plays"/>
    <n v="100.824"/>
    <n v="1008.24"/>
    <x v="8"/>
    <x v="23"/>
  </r>
  <r>
    <n v="15000"/>
    <n v="15126"/>
    <x v="3"/>
    <x v="0"/>
    <s v="USD"/>
    <n v="1489352400"/>
    <n v="1486411204"/>
    <b v="1"/>
    <n v="59"/>
    <b v="1"/>
    <s v="theater/plays"/>
    <n v="100.84"/>
    <n v="256.37288135593218"/>
    <x v="8"/>
    <x v="23"/>
  </r>
  <r>
    <n v="35000"/>
    <n v="35296"/>
    <x v="3"/>
    <x v="0"/>
    <s v="USD"/>
    <n v="1489207808"/>
    <n v="1486183808"/>
    <b v="0"/>
    <n v="130"/>
    <b v="1"/>
    <s v="food/small batch"/>
    <n v="100.84571428571429"/>
    <n v="271.50769230769231"/>
    <x v="6"/>
    <x v="28"/>
  </r>
  <r>
    <n v="6500"/>
    <n v="6555"/>
    <x v="3"/>
    <x v="0"/>
    <s v="USD"/>
    <n v="1444276740"/>
    <n v="1439392406"/>
    <b v="0"/>
    <n v="150"/>
    <b v="1"/>
    <s v="music/classical music"/>
    <n v="100.84615384615385"/>
    <n v="43.7"/>
    <x v="3"/>
    <x v="37"/>
  </r>
  <r>
    <n v="10000"/>
    <n v="10085"/>
    <x v="3"/>
    <x v="0"/>
    <s v="USD"/>
    <n v="1487347500"/>
    <n v="1484715366"/>
    <b v="0"/>
    <n v="158"/>
    <b v="1"/>
    <s v="theater/plays"/>
    <n v="100.85"/>
    <n v="63.829113924050631"/>
    <x v="8"/>
    <x v="23"/>
  </r>
  <r>
    <n v="3000"/>
    <n v="3025.66"/>
    <x v="3"/>
    <x v="0"/>
    <s v="USD"/>
    <n v="1336528804"/>
    <n v="1331348404"/>
    <b v="0"/>
    <n v="48"/>
    <b v="1"/>
    <s v="music/rock"/>
    <n v="100.85533333333332"/>
    <n v="63.03458333333333"/>
    <x v="3"/>
    <x v="32"/>
  </r>
  <r>
    <n v="3500"/>
    <n v="3530"/>
    <x v="3"/>
    <x v="0"/>
    <s v="USD"/>
    <n v="1405915140"/>
    <n v="1404140667"/>
    <b v="0"/>
    <n v="40"/>
    <b v="1"/>
    <s v="theater/plays"/>
    <n v="100.85714285714286"/>
    <n v="88.25"/>
    <x v="8"/>
    <x v="23"/>
  </r>
  <r>
    <n v="13000"/>
    <n v="13112"/>
    <x v="3"/>
    <x v="6"/>
    <s v="EUR"/>
    <n v="1434197351"/>
    <n v="1431605351"/>
    <b v="0"/>
    <n v="62"/>
    <b v="1"/>
    <s v="photography/photobooks"/>
    <n v="100.86153846153847"/>
    <n v="211.48387096774192"/>
    <x v="7"/>
    <x v="18"/>
  </r>
  <r>
    <n v="4000"/>
    <n v="4035"/>
    <x v="3"/>
    <x v="0"/>
    <s v="USD"/>
    <n v="1400875307"/>
    <n v="1398283307"/>
    <b v="0"/>
    <n v="56"/>
    <b v="1"/>
    <s v="theater/plays"/>
    <n v="100.875"/>
    <n v="72.053571428571431"/>
    <x v="8"/>
    <x v="23"/>
  </r>
  <r>
    <n v="10000"/>
    <n v="10088"/>
    <x v="3"/>
    <x v="0"/>
    <s v="USD"/>
    <n v="1472338409"/>
    <n v="1468450409"/>
    <b v="0"/>
    <n v="62"/>
    <b v="1"/>
    <s v="theater/spaces"/>
    <n v="100.88"/>
    <n v="162.70967741935485"/>
    <x v="8"/>
    <x v="24"/>
  </r>
  <r>
    <n v="8000"/>
    <n v="8070.43"/>
    <x v="3"/>
    <x v="0"/>
    <s v="USD"/>
    <n v="1388617736"/>
    <n v="1384384136"/>
    <b v="0"/>
    <n v="69"/>
    <b v="1"/>
    <s v="music/indie rock"/>
    <n v="100.880375"/>
    <n v="116.96275362318841"/>
    <x v="3"/>
    <x v="7"/>
  </r>
  <r>
    <n v="3500"/>
    <n v="3531"/>
    <x v="3"/>
    <x v="0"/>
    <s v="USD"/>
    <n v="1472490000"/>
    <n v="1467468008"/>
    <b v="0"/>
    <n v="39"/>
    <b v="1"/>
    <s v="theater/musical"/>
    <n v="100.88571428571429"/>
    <n v="90.538461538461533"/>
    <x v="8"/>
    <x v="25"/>
  </r>
  <r>
    <n v="7000"/>
    <n v="7062"/>
    <x v="3"/>
    <x v="0"/>
    <s v="USD"/>
    <n v="1328029200"/>
    <n v="1323211621"/>
    <b v="1"/>
    <n v="151"/>
    <b v="1"/>
    <s v="theater/plays"/>
    <n v="100.88571428571429"/>
    <n v="46.768211920529801"/>
    <x v="8"/>
    <x v="23"/>
  </r>
  <r>
    <n v="3350"/>
    <n v="3380"/>
    <x v="3"/>
    <x v="0"/>
    <s v="USD"/>
    <n v="1341964080"/>
    <n v="1339109212"/>
    <b v="0"/>
    <n v="81"/>
    <b v="1"/>
    <s v="music/indie rock"/>
    <n v="100.8955223880597"/>
    <n v="41.728395061728392"/>
    <x v="3"/>
    <x v="7"/>
  </r>
  <r>
    <n v="18500"/>
    <n v="18667"/>
    <x v="3"/>
    <x v="0"/>
    <s v="USD"/>
    <n v="1315450800"/>
    <n v="1312823571"/>
    <b v="0"/>
    <n v="206"/>
    <b v="1"/>
    <s v="film &amp; video/documentary"/>
    <n v="100.9027027027027"/>
    <n v="90.616504854368927"/>
    <x v="0"/>
    <x v="31"/>
  </r>
  <r>
    <n v="48000"/>
    <n v="48434"/>
    <x v="3"/>
    <x v="0"/>
    <s v="USD"/>
    <n v="1349203203"/>
    <n v="1345056003"/>
    <b v="0"/>
    <n v="92"/>
    <b v="1"/>
    <s v="music/indie rock"/>
    <n v="100.90416666666667"/>
    <n v="526.45652173913038"/>
    <x v="3"/>
    <x v="7"/>
  </r>
  <r>
    <n v="10000"/>
    <n v="10092"/>
    <x v="3"/>
    <x v="1"/>
    <s v="GBP"/>
    <n v="1431007264"/>
    <n v="1428415264"/>
    <b v="0"/>
    <n v="62"/>
    <b v="1"/>
    <s v="theater/musical"/>
    <n v="100.92000000000002"/>
    <n v="162.7741935483871"/>
    <x v="8"/>
    <x v="25"/>
  </r>
  <r>
    <n v="4000"/>
    <n v="4037"/>
    <x v="3"/>
    <x v="0"/>
    <s v="USD"/>
    <n v="1403026882"/>
    <n v="1400175682"/>
    <b v="0"/>
    <n v="88"/>
    <b v="1"/>
    <s v="music/rock"/>
    <n v="100.925"/>
    <n v="45.875"/>
    <x v="3"/>
    <x v="32"/>
  </r>
  <r>
    <n v="5000"/>
    <n v="5046.5200000000004"/>
    <x v="3"/>
    <x v="0"/>
    <s v="USD"/>
    <n v="1381108918"/>
    <n v="1378516918"/>
    <b v="0"/>
    <n v="46"/>
    <b v="1"/>
    <s v="music/rock"/>
    <n v="100.93039999999999"/>
    <n v="109.70695652173914"/>
    <x v="3"/>
    <x v="32"/>
  </r>
  <r>
    <n v="6000"/>
    <n v="6056"/>
    <x v="3"/>
    <x v="3"/>
    <s v="AUD"/>
    <n v="1405259940"/>
    <n v="1403051888"/>
    <b v="0"/>
    <n v="41"/>
    <b v="1"/>
    <s v="film &amp; video/television"/>
    <n v="100.93333333333334"/>
    <n v="147.70731707317074"/>
    <x v="0"/>
    <x v="29"/>
  </r>
  <r>
    <n v="2100"/>
    <n v="2119.9899999999998"/>
    <x v="3"/>
    <x v="0"/>
    <s v="USD"/>
    <n v="1465940580"/>
    <n v="1462603021"/>
    <b v="0"/>
    <n v="27"/>
    <b v="1"/>
    <s v="theater/plays"/>
    <n v="100.95190476190474"/>
    <n v="78.518148148148143"/>
    <x v="8"/>
    <x v="23"/>
  </r>
  <r>
    <n v="10000"/>
    <n v="10100"/>
    <x v="3"/>
    <x v="0"/>
    <s v="USD"/>
    <n v="1451063221"/>
    <n v="1448471221"/>
    <b v="0"/>
    <n v="52"/>
    <b v="1"/>
    <s v="film &amp; video/television"/>
    <n v="101"/>
    <n v="194.23076923076923"/>
    <x v="0"/>
    <x v="29"/>
  </r>
  <r>
    <n v="2000"/>
    <n v="2020"/>
    <x v="3"/>
    <x v="0"/>
    <s v="USD"/>
    <n v="1483203540"/>
    <n v="1481175482"/>
    <b v="0"/>
    <n v="31"/>
    <b v="1"/>
    <s v="theater/plays"/>
    <n v="101"/>
    <n v="65.161290322580641"/>
    <x v="8"/>
    <x v="23"/>
  </r>
  <r>
    <n v="2000"/>
    <n v="2020"/>
    <x v="3"/>
    <x v="0"/>
    <s v="USD"/>
    <n v="1392675017"/>
    <n v="1390083017"/>
    <b v="0"/>
    <n v="38"/>
    <b v="1"/>
    <s v="music/rock"/>
    <n v="101"/>
    <n v="53.157894736842103"/>
    <x v="3"/>
    <x v="32"/>
  </r>
  <r>
    <n v="3500"/>
    <n v="3535"/>
    <x v="3"/>
    <x v="0"/>
    <s v="USD"/>
    <n v="1295928000"/>
    <n v="1288160403"/>
    <b v="1"/>
    <n v="104"/>
    <b v="1"/>
    <s v="theater/plays"/>
    <n v="101"/>
    <n v="33.990384615384613"/>
    <x v="8"/>
    <x v="23"/>
  </r>
  <r>
    <n v="4000"/>
    <n v="4040"/>
    <x v="3"/>
    <x v="0"/>
    <s v="USD"/>
    <n v="1405746000"/>
    <n v="1404932105"/>
    <b v="1"/>
    <n v="41"/>
    <b v="1"/>
    <s v="theater/plays"/>
    <n v="101"/>
    <n v="98.536585365853654"/>
    <x v="8"/>
    <x v="23"/>
  </r>
  <r>
    <n v="2500"/>
    <n v="2525"/>
    <x v="3"/>
    <x v="0"/>
    <s v="USD"/>
    <n v="1466557557"/>
    <n v="1463965557"/>
    <b v="0"/>
    <n v="38"/>
    <b v="1"/>
    <s v="theater/plays"/>
    <n v="101"/>
    <n v="66.44736842105263"/>
    <x v="8"/>
    <x v="23"/>
  </r>
  <r>
    <n v="2000"/>
    <n v="2020"/>
    <x v="3"/>
    <x v="1"/>
    <s v="GBP"/>
    <n v="1406887310"/>
    <n v="1404295310"/>
    <b v="0"/>
    <n v="21"/>
    <b v="1"/>
    <s v="theater/plays"/>
    <n v="101"/>
    <n v="96.19047619047619"/>
    <x v="8"/>
    <x v="23"/>
  </r>
  <r>
    <n v="3000"/>
    <n v="3030"/>
    <x v="3"/>
    <x v="0"/>
    <s v="USD"/>
    <n v="1440003820"/>
    <n v="1437411820"/>
    <b v="0"/>
    <n v="36"/>
    <b v="1"/>
    <s v="theater/plays"/>
    <n v="101"/>
    <n v="84.166666666666671"/>
    <x v="8"/>
    <x v="23"/>
  </r>
  <r>
    <n v="3000"/>
    <n v="3030"/>
    <x v="3"/>
    <x v="0"/>
    <s v="USD"/>
    <n v="1426864032"/>
    <n v="1424275632"/>
    <b v="0"/>
    <n v="47"/>
    <b v="1"/>
    <s v="theater/plays"/>
    <n v="101"/>
    <n v="64.468085106382972"/>
    <x v="8"/>
    <x v="23"/>
  </r>
  <r>
    <n v="2000"/>
    <n v="2020"/>
    <x v="3"/>
    <x v="1"/>
    <s v="GBP"/>
    <n v="1469016131"/>
    <n v="1466424131"/>
    <b v="0"/>
    <n v="39"/>
    <b v="1"/>
    <s v="theater/plays"/>
    <n v="101"/>
    <n v="51.794871794871796"/>
    <x v="8"/>
    <x v="23"/>
  </r>
  <r>
    <n v="2000"/>
    <n v="2020"/>
    <x v="3"/>
    <x v="1"/>
    <s v="GBP"/>
    <n v="1433343850"/>
    <n v="1430751850"/>
    <b v="0"/>
    <n v="56"/>
    <b v="1"/>
    <s v="theater/plays"/>
    <n v="101"/>
    <n v="36.071428571428569"/>
    <x v="8"/>
    <x v="23"/>
  </r>
  <r>
    <n v="8000"/>
    <n v="8080.33"/>
    <x v="3"/>
    <x v="0"/>
    <s v="USD"/>
    <n v="1300930838"/>
    <n v="1293158438"/>
    <b v="0"/>
    <n v="92"/>
    <b v="1"/>
    <s v="music/rock"/>
    <n v="101.004125"/>
    <n v="87.829673913043479"/>
    <x v="3"/>
    <x v="32"/>
  </r>
  <r>
    <n v="1500"/>
    <n v="1515.08"/>
    <x v="3"/>
    <x v="0"/>
    <s v="USD"/>
    <n v="1337786944"/>
    <n v="1335194944"/>
    <b v="0"/>
    <n v="39"/>
    <b v="1"/>
    <s v="music/indie rock"/>
    <n v="101.00533333333333"/>
    <n v="38.848205128205123"/>
    <x v="3"/>
    <x v="7"/>
  </r>
  <r>
    <n v="7500"/>
    <n v="7576"/>
    <x v="3"/>
    <x v="0"/>
    <s v="USD"/>
    <n v="1348256294"/>
    <n v="1345664294"/>
    <b v="1"/>
    <n v="28"/>
    <b v="1"/>
    <s v="technology/space exploration"/>
    <n v="101.01333333333334"/>
    <n v="270.57142857142856"/>
    <x v="1"/>
    <x v="21"/>
  </r>
  <r>
    <n v="5000"/>
    <n v="5050.7700000000004"/>
    <x v="3"/>
    <x v="0"/>
    <s v="USD"/>
    <n v="1399293386"/>
    <n v="1397133386"/>
    <b v="0"/>
    <n v="91"/>
    <b v="1"/>
    <s v="theater/musical"/>
    <n v="101.0154"/>
    <n v="55.502967032967035"/>
    <x v="8"/>
    <x v="25"/>
  </r>
  <r>
    <n v="5000"/>
    <n v="5051"/>
    <x v="3"/>
    <x v="0"/>
    <s v="USD"/>
    <n v="1448466551"/>
    <n v="1445870951"/>
    <b v="0"/>
    <n v="121"/>
    <b v="1"/>
    <s v="technology/hardware"/>
    <n v="101.02"/>
    <n v="41.743801652892564"/>
    <x v="1"/>
    <x v="39"/>
  </r>
  <r>
    <n v="16000"/>
    <n v="16165.6"/>
    <x v="3"/>
    <x v="1"/>
    <s v="GBP"/>
    <n v="1405761278"/>
    <n v="1403169278"/>
    <b v="1"/>
    <n v="405"/>
    <b v="1"/>
    <s v="photography/photobooks"/>
    <n v="101.03500000000001"/>
    <n v="39.91506172839506"/>
    <x v="7"/>
    <x v="18"/>
  </r>
  <r>
    <n v="30000"/>
    <n v="30315"/>
    <x v="3"/>
    <x v="0"/>
    <s v="USD"/>
    <n v="1387688400"/>
    <n v="1384920804"/>
    <b v="0"/>
    <n v="241"/>
    <b v="1"/>
    <s v="film &amp; video/documentary"/>
    <n v="101.05"/>
    <n v="125.78838174273859"/>
    <x v="0"/>
    <x v="31"/>
  </r>
  <r>
    <n v="8000"/>
    <n v="8084"/>
    <x v="3"/>
    <x v="1"/>
    <s v="GBP"/>
    <n v="1426870560"/>
    <n v="1424280899"/>
    <b v="0"/>
    <n v="77"/>
    <b v="1"/>
    <s v="theater/plays"/>
    <n v="101.05"/>
    <n v="104.98701298701299"/>
    <x v="8"/>
    <x v="23"/>
  </r>
  <r>
    <n v="750"/>
    <n v="758"/>
    <x v="3"/>
    <x v="1"/>
    <s v="GBP"/>
    <n v="1377621089"/>
    <n v="1372437089"/>
    <b v="0"/>
    <n v="18"/>
    <b v="1"/>
    <s v="music/rock"/>
    <n v="101.06666666666666"/>
    <n v="42.111111111111114"/>
    <x v="3"/>
    <x v="32"/>
  </r>
  <r>
    <n v="1000"/>
    <n v="1011"/>
    <x v="3"/>
    <x v="7"/>
    <s v="CAD"/>
    <n v="1465505261"/>
    <n v="1464209261"/>
    <b v="0"/>
    <n v="6"/>
    <b v="1"/>
    <s v="photography/photobooks"/>
    <n v="101.1"/>
    <n v="168.5"/>
    <x v="7"/>
    <x v="18"/>
  </r>
  <r>
    <n v="5000"/>
    <n v="5055"/>
    <x v="3"/>
    <x v="1"/>
    <s v="GBP"/>
    <n v="1406113200"/>
    <n v="1402910965"/>
    <b v="0"/>
    <n v="54"/>
    <b v="1"/>
    <s v="theater/plays"/>
    <n v="101.1"/>
    <n v="93.611111111111114"/>
    <x v="8"/>
    <x v="23"/>
  </r>
  <r>
    <n v="4500"/>
    <n v="4550"/>
    <x v="3"/>
    <x v="0"/>
    <s v="USD"/>
    <n v="1402515198"/>
    <n v="1399923198"/>
    <b v="0"/>
    <n v="17"/>
    <b v="1"/>
    <s v="theater/musical"/>
    <n v="101.11111111111111"/>
    <n v="267.64705882352939"/>
    <x v="8"/>
    <x v="25"/>
  </r>
  <r>
    <n v="3000"/>
    <n v="3034"/>
    <x v="3"/>
    <x v="0"/>
    <s v="USD"/>
    <n v="1408999508"/>
    <n v="1407789908"/>
    <b v="1"/>
    <n v="23"/>
    <b v="1"/>
    <s v="theater/plays"/>
    <n v="101.13333333333334"/>
    <n v="131.91304347826087"/>
    <x v="8"/>
    <x v="23"/>
  </r>
  <r>
    <n v="3500"/>
    <n v="3540"/>
    <x v="3"/>
    <x v="0"/>
    <s v="USD"/>
    <n v="1374888436"/>
    <n v="1372296436"/>
    <b v="0"/>
    <n v="69"/>
    <b v="1"/>
    <s v="music/electronic music"/>
    <n v="101.14285714285714"/>
    <n v="51.304347826086953"/>
    <x v="3"/>
    <x v="36"/>
  </r>
  <r>
    <n v="15000"/>
    <n v="15171.5"/>
    <x v="3"/>
    <x v="0"/>
    <s v="USD"/>
    <n v="1404077484"/>
    <n v="1401485484"/>
    <b v="1"/>
    <n v="123"/>
    <b v="1"/>
    <s v="food/small batch"/>
    <n v="101.14333333333335"/>
    <n v="123.34552845528455"/>
    <x v="6"/>
    <x v="28"/>
  </r>
  <r>
    <n v="10000"/>
    <n v="10115"/>
    <x v="3"/>
    <x v="0"/>
    <s v="USD"/>
    <n v="1425495563"/>
    <n v="1422903563"/>
    <b v="0"/>
    <n v="98"/>
    <b v="1"/>
    <s v="theater/plays"/>
    <n v="101.15"/>
    <n v="103.21428571428571"/>
    <x v="8"/>
    <x v="23"/>
  </r>
  <r>
    <n v="1650"/>
    <n v="1669"/>
    <x v="3"/>
    <x v="1"/>
    <s v="GBP"/>
    <n v="1484740918"/>
    <n v="1483012918"/>
    <b v="0"/>
    <n v="37"/>
    <b v="1"/>
    <s v="theater/plays"/>
    <n v="101.15151515151514"/>
    <n v="45.108108108108105"/>
    <x v="8"/>
    <x v="23"/>
  </r>
  <r>
    <n v="3000"/>
    <n v="3035"/>
    <x v="3"/>
    <x v="0"/>
    <s v="USD"/>
    <n v="1426132800"/>
    <n v="1424477934"/>
    <b v="0"/>
    <n v="24"/>
    <b v="1"/>
    <s v="theater/plays"/>
    <n v="101.16666666666667"/>
    <n v="126.45833333333333"/>
    <x v="8"/>
    <x v="23"/>
  </r>
  <r>
    <n v="3000"/>
    <n v="3035"/>
    <x v="3"/>
    <x v="0"/>
    <s v="USD"/>
    <n v="1456811940"/>
    <n v="1454098976"/>
    <b v="0"/>
    <n v="17"/>
    <b v="1"/>
    <s v="theater/spaces"/>
    <n v="101.16666666666667"/>
    <n v="178.52941176470588"/>
    <x v="8"/>
    <x v="24"/>
  </r>
  <r>
    <n v="3000"/>
    <n v="3035"/>
    <x v="3"/>
    <x v="0"/>
    <s v="USD"/>
    <n v="1453352719"/>
    <n v="1450760719"/>
    <b v="0"/>
    <n v="26"/>
    <b v="1"/>
    <s v="theater/spaces"/>
    <n v="101.16666666666667"/>
    <n v="116.73076923076923"/>
    <x v="8"/>
    <x v="24"/>
  </r>
  <r>
    <n v="3000"/>
    <n v="3035.05"/>
    <x v="3"/>
    <x v="0"/>
    <s v="USD"/>
    <n v="1426298708"/>
    <n v="1423710308"/>
    <b v="1"/>
    <n v="31"/>
    <b v="1"/>
    <s v="film &amp; video/documentary"/>
    <n v="101.16833333333335"/>
    <n v="97.904838709677421"/>
    <x v="0"/>
    <x v="31"/>
  </r>
  <r>
    <n v="8000"/>
    <n v="8095"/>
    <x v="3"/>
    <x v="0"/>
    <s v="USD"/>
    <n v="1385932867"/>
    <n v="1383337267"/>
    <b v="0"/>
    <n v="108"/>
    <b v="1"/>
    <s v="music/rock"/>
    <n v="101.18750000000001"/>
    <n v="74.953703703703709"/>
    <x v="3"/>
    <x v="32"/>
  </r>
  <r>
    <n v="45000"/>
    <n v="45535"/>
    <x v="3"/>
    <x v="0"/>
    <s v="USD"/>
    <n v="1266876000"/>
    <n v="1263679492"/>
    <b v="1"/>
    <n v="179"/>
    <b v="1"/>
    <s v="film &amp; video/documentary"/>
    <n v="101.18888888888888"/>
    <n v="254.38547486033519"/>
    <x v="0"/>
    <x v="31"/>
  </r>
  <r>
    <n v="10000"/>
    <n v="10119"/>
    <x v="3"/>
    <x v="0"/>
    <s v="USD"/>
    <n v="1431716400"/>
    <n v="1428423757"/>
    <b v="1"/>
    <n v="69"/>
    <b v="1"/>
    <s v="film &amp; video/documentary"/>
    <n v="101.19"/>
    <n v="146.65217391304347"/>
    <x v="0"/>
    <x v="31"/>
  </r>
  <r>
    <n v="420"/>
    <n v="425"/>
    <x v="3"/>
    <x v="0"/>
    <s v="USD"/>
    <n v="1446451200"/>
    <n v="1445539113"/>
    <b v="0"/>
    <n v="9"/>
    <b v="1"/>
    <s v="music/electronic music"/>
    <n v="101.19047619047619"/>
    <n v="47.222222222222221"/>
    <x v="3"/>
    <x v="36"/>
  </r>
  <r>
    <n v="1500"/>
    <n v="1518"/>
    <x v="3"/>
    <x v="1"/>
    <s v="GBP"/>
    <n v="1415385000"/>
    <n v="1413406695"/>
    <b v="0"/>
    <n v="19"/>
    <b v="1"/>
    <s v="theater/plays"/>
    <n v="101.2"/>
    <n v="79.89473684210526"/>
    <x v="8"/>
    <x v="23"/>
  </r>
  <r>
    <n v="9000"/>
    <n v="9110"/>
    <x v="3"/>
    <x v="0"/>
    <s v="USD"/>
    <n v="1467680867"/>
    <n v="1464224867"/>
    <b v="0"/>
    <n v="57"/>
    <b v="1"/>
    <s v="film &amp; video/television"/>
    <n v="101.22222222222221"/>
    <n v="159.82456140350877"/>
    <x v="0"/>
    <x v="29"/>
  </r>
  <r>
    <n v="18000"/>
    <n v="18221"/>
    <x v="3"/>
    <x v="0"/>
    <s v="USD"/>
    <n v="1407520800"/>
    <n v="1405356072"/>
    <b v="1"/>
    <n v="167"/>
    <b v="1"/>
    <s v="music/indie rock"/>
    <n v="101.22777777777779"/>
    <n v="109.10778443113773"/>
    <x v="3"/>
    <x v="7"/>
  </r>
  <r>
    <n v="650"/>
    <n v="658"/>
    <x v="3"/>
    <x v="0"/>
    <s v="USD"/>
    <n v="1429636927"/>
    <n v="1427304127"/>
    <b v="0"/>
    <n v="16"/>
    <b v="1"/>
    <s v="theater/plays"/>
    <n v="101.23076923076924"/>
    <n v="41.125"/>
    <x v="8"/>
    <x v="23"/>
  </r>
  <r>
    <n v="15000"/>
    <n v="15186.69"/>
    <x v="3"/>
    <x v="0"/>
    <s v="USD"/>
    <n v="1413849600"/>
    <n v="1410967754"/>
    <b v="1"/>
    <n v="340"/>
    <b v="1"/>
    <s v="publishing/radio &amp; podcasts"/>
    <n v="101.24459999999999"/>
    <n v="44.66673529411765"/>
    <x v="2"/>
    <x v="40"/>
  </r>
  <r>
    <n v="25000"/>
    <n v="25312"/>
    <x v="3"/>
    <x v="0"/>
    <s v="USD"/>
    <n v="1345660334"/>
    <n v="1343068334"/>
    <b v="1"/>
    <n v="126"/>
    <b v="1"/>
    <s v="film &amp; video/documentary"/>
    <n v="101.248"/>
    <n v="200.88888888888889"/>
    <x v="0"/>
    <x v="31"/>
  </r>
  <r>
    <n v="2000"/>
    <n v="2025"/>
    <x v="3"/>
    <x v="0"/>
    <s v="USD"/>
    <n v="1390983227"/>
    <n v="1388391227"/>
    <b v="1"/>
    <n v="52"/>
    <b v="1"/>
    <s v="music/rock"/>
    <n v="101.25"/>
    <n v="38.942307692307693"/>
    <x v="3"/>
    <x v="32"/>
  </r>
  <r>
    <n v="1200"/>
    <n v="1215"/>
    <x v="3"/>
    <x v="0"/>
    <s v="USD"/>
    <n v="1388553960"/>
    <n v="1385754986"/>
    <b v="0"/>
    <n v="23"/>
    <b v="1"/>
    <s v="music/rock"/>
    <n v="101.25"/>
    <n v="52.826086956521742"/>
    <x v="3"/>
    <x v="32"/>
  </r>
  <r>
    <n v="2000"/>
    <n v="2025"/>
    <x v="3"/>
    <x v="0"/>
    <s v="USD"/>
    <n v="1405715472"/>
    <n v="1403901072"/>
    <b v="0"/>
    <n v="38"/>
    <b v="1"/>
    <s v="music/rock"/>
    <n v="101.25"/>
    <n v="53.289473684210527"/>
    <x v="3"/>
    <x v="32"/>
  </r>
  <r>
    <n v="800"/>
    <n v="810"/>
    <x v="3"/>
    <x v="0"/>
    <s v="USD"/>
    <n v="1340904416"/>
    <n v="1339694816"/>
    <b v="0"/>
    <n v="7"/>
    <b v="1"/>
    <s v="music/rock"/>
    <n v="101.25"/>
    <n v="115.71428571428571"/>
    <x v="3"/>
    <x v="32"/>
  </r>
  <r>
    <n v="800"/>
    <n v="810"/>
    <x v="3"/>
    <x v="1"/>
    <s v="GBP"/>
    <n v="1462697966"/>
    <n v="1460105966"/>
    <b v="0"/>
    <n v="33"/>
    <b v="1"/>
    <s v="theater/plays"/>
    <n v="101.25"/>
    <n v="24.545454545454547"/>
    <x v="8"/>
    <x v="23"/>
  </r>
  <r>
    <n v="2000"/>
    <n v="2025"/>
    <x v="3"/>
    <x v="1"/>
    <s v="GBP"/>
    <n v="1406761200"/>
    <n v="1402403907"/>
    <b v="0"/>
    <n v="38"/>
    <b v="1"/>
    <s v="theater/plays"/>
    <n v="101.25"/>
    <n v="53.289473684210527"/>
    <x v="8"/>
    <x v="23"/>
  </r>
  <r>
    <n v="2000"/>
    <n v="2025"/>
    <x v="3"/>
    <x v="0"/>
    <s v="USD"/>
    <n v="1438226724"/>
    <n v="1433042724"/>
    <b v="0"/>
    <n v="32"/>
    <b v="1"/>
    <s v="theater/plays"/>
    <n v="101.25"/>
    <n v="63.28125"/>
    <x v="8"/>
    <x v="23"/>
  </r>
  <r>
    <n v="13000"/>
    <n v="13163.5"/>
    <x v="3"/>
    <x v="1"/>
    <s v="GBP"/>
    <n v="1427331809"/>
    <n v="1424743409"/>
    <b v="1"/>
    <n v="186"/>
    <b v="1"/>
    <s v="theater/plays"/>
    <n v="101.25769230769231"/>
    <n v="70.771505376344081"/>
    <x v="8"/>
    <x v="23"/>
  </r>
  <r>
    <n v="20000"/>
    <n v="20253"/>
    <x v="3"/>
    <x v="0"/>
    <s v="USD"/>
    <n v="1455299144"/>
    <n v="1452707144"/>
    <b v="0"/>
    <n v="120"/>
    <b v="1"/>
    <s v="publishing/nonfiction"/>
    <n v="101.265"/>
    <n v="168.77500000000001"/>
    <x v="2"/>
    <x v="34"/>
  </r>
  <r>
    <n v="6000"/>
    <n v="6077"/>
    <x v="3"/>
    <x v="0"/>
    <s v="USD"/>
    <n v="1318006732"/>
    <n v="1312822732"/>
    <b v="0"/>
    <n v="55"/>
    <b v="1"/>
    <s v="music/indie rock"/>
    <n v="101.28333333333333"/>
    <n v="110.49090909090908"/>
    <x v="3"/>
    <x v="7"/>
  </r>
  <r>
    <n v="4000"/>
    <n v="4051.99"/>
    <x v="3"/>
    <x v="0"/>
    <s v="USD"/>
    <n v="1408604515"/>
    <n v="1406012515"/>
    <b v="0"/>
    <n v="53"/>
    <b v="1"/>
    <s v="film &amp; video/television"/>
    <n v="101.29975"/>
    <n v="76.45264150943396"/>
    <x v="0"/>
    <x v="29"/>
  </r>
  <r>
    <n v="50000"/>
    <n v="50653.11"/>
    <x v="3"/>
    <x v="0"/>
    <s v="USD"/>
    <n v="1409274000"/>
    <n v="1406847996"/>
    <b v="1"/>
    <n v="614"/>
    <b v="1"/>
    <s v="music/indie rock"/>
    <n v="101.30622"/>
    <n v="82.496921824104234"/>
    <x v="3"/>
    <x v="7"/>
  </r>
  <r>
    <n v="38000"/>
    <n v="38500"/>
    <x v="3"/>
    <x v="0"/>
    <s v="USD"/>
    <n v="1337540518"/>
    <n v="1334948518"/>
    <b v="0"/>
    <n v="134"/>
    <b v="1"/>
    <s v="film &amp; video/documentary"/>
    <n v="101.31578947368421"/>
    <n v="287.31343283582089"/>
    <x v="0"/>
    <x v="31"/>
  </r>
  <r>
    <n v="2658"/>
    <n v="2693"/>
    <x v="3"/>
    <x v="1"/>
    <s v="GBP"/>
    <n v="1436380200"/>
    <n v="1433615400"/>
    <b v="0"/>
    <n v="9"/>
    <b v="1"/>
    <s v="photography/photobooks"/>
    <n v="101.31677953348381"/>
    <n v="299.22222222222223"/>
    <x v="7"/>
    <x v="18"/>
  </r>
  <r>
    <n v="5000"/>
    <n v="5066"/>
    <x v="3"/>
    <x v="0"/>
    <s v="USD"/>
    <n v="1415653663"/>
    <n v="1413058063"/>
    <b v="1"/>
    <n v="94"/>
    <b v="1"/>
    <s v="music/metal"/>
    <n v="101.32000000000001"/>
    <n v="53.893617021276597"/>
    <x v="3"/>
    <x v="33"/>
  </r>
  <r>
    <n v="15500"/>
    <n v="15705"/>
    <x v="3"/>
    <x v="0"/>
    <s v="USD"/>
    <n v="1458075600"/>
    <n v="1454259272"/>
    <b v="1"/>
    <n v="286"/>
    <b v="1"/>
    <s v="theater/plays"/>
    <n v="101.32258064516128"/>
    <n v="54.912587412587413"/>
    <x v="8"/>
    <x v="23"/>
  </r>
  <r>
    <n v="10000"/>
    <n v="10133"/>
    <x v="3"/>
    <x v="0"/>
    <s v="USD"/>
    <n v="1470887940"/>
    <n v="1468176527"/>
    <b v="0"/>
    <n v="102"/>
    <b v="1"/>
    <s v="theater/plays"/>
    <n v="101.33000000000001"/>
    <n v="99.343137254901961"/>
    <x v="8"/>
    <x v="23"/>
  </r>
  <r>
    <n v="85000"/>
    <n v="86133"/>
    <x v="3"/>
    <x v="0"/>
    <s v="USD"/>
    <n v="1325961309"/>
    <n v="1322073309"/>
    <b v="1"/>
    <n v="146"/>
    <b v="1"/>
    <s v="film &amp; video/documentary"/>
    <n v="101.33294117647058"/>
    <n v="589.95205479452056"/>
    <x v="0"/>
    <x v="31"/>
  </r>
  <r>
    <n v="8925"/>
    <n v="9044"/>
    <x v="3"/>
    <x v="0"/>
    <s v="USD"/>
    <n v="1272828120"/>
    <n v="1268934736"/>
    <b v="0"/>
    <n v="26"/>
    <b v="1"/>
    <s v="film &amp; video/documentary"/>
    <n v="101.33333333333334"/>
    <n v="347.84615384615387"/>
    <x v="0"/>
    <x v="31"/>
  </r>
  <r>
    <n v="6000"/>
    <n v="6080"/>
    <x v="3"/>
    <x v="0"/>
    <s v="USD"/>
    <n v="1347854700"/>
    <n v="1343867524"/>
    <b v="0"/>
    <n v="75"/>
    <b v="1"/>
    <s v="music/rock"/>
    <n v="101.33333333333334"/>
    <n v="81.066666666666663"/>
    <x v="3"/>
    <x v="32"/>
  </r>
  <r>
    <n v="2000"/>
    <n v="2027"/>
    <x v="3"/>
    <x v="0"/>
    <s v="USD"/>
    <n v="1403150400"/>
    <n v="1401426488"/>
    <b v="0"/>
    <n v="16"/>
    <b v="1"/>
    <s v="film &amp; video/television"/>
    <n v="101.35000000000001"/>
    <n v="126.6875"/>
    <x v="0"/>
    <x v="29"/>
  </r>
  <r>
    <n v="10000"/>
    <n v="10135"/>
    <x v="3"/>
    <x v="0"/>
    <s v="USD"/>
    <n v="1379279400"/>
    <n v="1376687485"/>
    <b v="0"/>
    <n v="90"/>
    <b v="1"/>
    <s v="music/rock"/>
    <n v="101.35000000000001"/>
    <n v="112.61111111111111"/>
    <x v="3"/>
    <x v="32"/>
  </r>
  <r>
    <n v="2000"/>
    <n v="2027"/>
    <x v="3"/>
    <x v="1"/>
    <s v="GBP"/>
    <n v="1425478950"/>
    <n v="1422886950"/>
    <b v="0"/>
    <n v="28"/>
    <b v="1"/>
    <s v="theater/plays"/>
    <n v="101.35000000000001"/>
    <n v="72.392857142857139"/>
    <x v="8"/>
    <x v="23"/>
  </r>
  <r>
    <n v="12000"/>
    <n v="12165"/>
    <x v="3"/>
    <x v="0"/>
    <s v="USD"/>
    <n v="1437621060"/>
    <n v="1433799180"/>
    <b v="0"/>
    <n v="87"/>
    <b v="1"/>
    <s v="film &amp; video/documentary"/>
    <n v="101.375"/>
    <n v="139.82758620689654"/>
    <x v="0"/>
    <x v="31"/>
  </r>
  <r>
    <n v="4000"/>
    <n v="4055"/>
    <x v="3"/>
    <x v="0"/>
    <s v="USD"/>
    <n v="1422636814"/>
    <n v="1420044814"/>
    <b v="0"/>
    <n v="32"/>
    <b v="1"/>
    <s v="theater/musical"/>
    <n v="101.375"/>
    <n v="126.71875"/>
    <x v="8"/>
    <x v="25"/>
  </r>
  <r>
    <n v="8000"/>
    <n v="8110"/>
    <x v="3"/>
    <x v="0"/>
    <s v="USD"/>
    <n v="1425830905"/>
    <n v="1423242505"/>
    <b v="0"/>
    <n v="57"/>
    <b v="1"/>
    <s v="theater/plays"/>
    <n v="101.375"/>
    <n v="142.28070175438597"/>
    <x v="8"/>
    <x v="23"/>
  </r>
  <r>
    <n v="9000"/>
    <n v="9124"/>
    <x v="3"/>
    <x v="19"/>
    <s v="SGD"/>
    <n v="1481731140"/>
    <n v="1479866343"/>
    <b v="0"/>
    <n v="72"/>
    <b v="1"/>
    <s v="theater/plays"/>
    <n v="101.37777777777779"/>
    <n v="126.72222222222223"/>
    <x v="8"/>
    <x v="23"/>
  </r>
  <r>
    <n v="26000"/>
    <n v="26360"/>
    <x v="3"/>
    <x v="0"/>
    <s v="USD"/>
    <n v="1398009714"/>
    <n v="1395417714"/>
    <b v="1"/>
    <n v="131"/>
    <b v="1"/>
    <s v="film &amp; video/documentary"/>
    <n v="101.38461538461539"/>
    <n v="201.22137404580153"/>
    <x v="0"/>
    <x v="31"/>
  </r>
  <r>
    <n v="2500"/>
    <n v="2535"/>
    <x v="3"/>
    <x v="0"/>
    <s v="USD"/>
    <n v="1365728487"/>
    <n v="1363136487"/>
    <b v="0"/>
    <n v="35"/>
    <b v="1"/>
    <s v="publishing/nonfiction"/>
    <n v="101.4"/>
    <n v="72.428571428571431"/>
    <x v="2"/>
    <x v="34"/>
  </r>
  <r>
    <n v="2500"/>
    <n v="2535"/>
    <x v="3"/>
    <x v="0"/>
    <s v="USD"/>
    <n v="1418998744"/>
    <n v="1416406744"/>
    <b v="0"/>
    <n v="26"/>
    <b v="1"/>
    <s v="music/pop"/>
    <n v="101.4"/>
    <n v="97.5"/>
    <x v="3"/>
    <x v="35"/>
  </r>
  <r>
    <n v="1500"/>
    <n v="1521"/>
    <x v="3"/>
    <x v="0"/>
    <s v="USD"/>
    <n v="1307761200"/>
    <n v="1304464914"/>
    <b v="0"/>
    <n v="20"/>
    <b v="1"/>
    <s v="music/rock"/>
    <n v="101.4"/>
    <n v="76.05"/>
    <x v="3"/>
    <x v="32"/>
  </r>
  <r>
    <n v="5000"/>
    <n v="5070"/>
    <x v="3"/>
    <x v="1"/>
    <s v="GBP"/>
    <n v="1438358400"/>
    <n v="1437063121"/>
    <b v="0"/>
    <n v="139"/>
    <b v="1"/>
    <s v="theater/plays"/>
    <n v="101.4"/>
    <n v="36.474820143884891"/>
    <x v="8"/>
    <x v="23"/>
  </r>
  <r>
    <n v="5000"/>
    <n v="5070"/>
    <x v="3"/>
    <x v="0"/>
    <s v="USD"/>
    <n v="1420524000"/>
    <n v="1419104823"/>
    <b v="0"/>
    <n v="46"/>
    <b v="1"/>
    <s v="theater/plays"/>
    <n v="101.4"/>
    <n v="110.21739130434783"/>
    <x v="8"/>
    <x v="23"/>
  </r>
  <r>
    <n v="1500"/>
    <n v="1521"/>
    <x v="3"/>
    <x v="1"/>
    <s v="GBP"/>
    <n v="1468611272"/>
    <n v="1466019272"/>
    <b v="0"/>
    <n v="27"/>
    <b v="1"/>
    <s v="theater/plays"/>
    <n v="101.4"/>
    <n v="56.333333333333336"/>
    <x v="8"/>
    <x v="23"/>
  </r>
  <r>
    <n v="7750"/>
    <n v="7860"/>
    <x v="3"/>
    <x v="0"/>
    <s v="USD"/>
    <n v="1408464000"/>
    <n v="1406831445"/>
    <b v="0"/>
    <n v="26"/>
    <b v="1"/>
    <s v="theater/plays"/>
    <n v="101.41935483870968"/>
    <n v="302.30769230769232"/>
    <x v="8"/>
    <x v="23"/>
  </r>
  <r>
    <n v="65000"/>
    <n v="65924.38"/>
    <x v="2"/>
    <x v="0"/>
    <s v="USD"/>
    <n v="1490752800"/>
    <n v="1486522484"/>
    <b v="0"/>
    <n v="884"/>
    <b v="0"/>
    <s v="music/faith"/>
    <n v="101.42212307692309"/>
    <n v="74.575090497737563"/>
    <x v="3"/>
    <x v="17"/>
  </r>
  <r>
    <n v="8000"/>
    <n v="8114"/>
    <x v="3"/>
    <x v="7"/>
    <s v="CAD"/>
    <n v="1427775414"/>
    <n v="1425187014"/>
    <b v="0"/>
    <n v="40"/>
    <b v="1"/>
    <s v="theater/plays"/>
    <n v="101.42500000000001"/>
    <n v="202.85"/>
    <x v="8"/>
    <x v="23"/>
  </r>
  <r>
    <n v="350"/>
    <n v="355"/>
    <x v="3"/>
    <x v="0"/>
    <s v="USD"/>
    <n v="1440820740"/>
    <n v="1439567660"/>
    <b v="0"/>
    <n v="6"/>
    <b v="1"/>
    <s v="theater/plays"/>
    <n v="101.42857142857142"/>
    <n v="59.166666666666664"/>
    <x v="8"/>
    <x v="23"/>
  </r>
  <r>
    <n v="6000"/>
    <n v="6086.26"/>
    <x v="3"/>
    <x v="0"/>
    <s v="USD"/>
    <n v="1383676790"/>
    <n v="1380217190"/>
    <b v="0"/>
    <n v="38"/>
    <b v="1"/>
    <s v="film &amp; video/documentary"/>
    <n v="101.43766666666667"/>
    <n v="160.16473684210527"/>
    <x v="0"/>
    <x v="31"/>
  </r>
  <r>
    <n v="4500"/>
    <n v="4565"/>
    <x v="3"/>
    <x v="0"/>
    <s v="USD"/>
    <n v="1409374093"/>
    <n v="1406782093"/>
    <b v="0"/>
    <n v="40"/>
    <b v="1"/>
    <s v="theater/plays"/>
    <n v="101.44444444444444"/>
    <n v="114.125"/>
    <x v="8"/>
    <x v="23"/>
  </r>
  <r>
    <n v="22000"/>
    <n v="22318"/>
    <x v="3"/>
    <x v="1"/>
    <s v="GBP"/>
    <n v="1458943200"/>
    <n v="1456491680"/>
    <b v="1"/>
    <n v="329"/>
    <b v="1"/>
    <s v="photography/photobooks"/>
    <n v="101.44545454545455"/>
    <n v="67.835866261398181"/>
    <x v="7"/>
    <x v="18"/>
  </r>
  <r>
    <n v="5500"/>
    <n v="5580"/>
    <x v="3"/>
    <x v="0"/>
    <s v="USD"/>
    <n v="1332719730"/>
    <n v="1330908930"/>
    <b v="0"/>
    <n v="49"/>
    <b v="1"/>
    <s v="music/rock"/>
    <n v="101.45454545454547"/>
    <n v="113.87755102040816"/>
    <x v="3"/>
    <x v="32"/>
  </r>
  <r>
    <n v="1750"/>
    <n v="1776"/>
    <x v="3"/>
    <x v="0"/>
    <s v="USD"/>
    <n v="1387835654"/>
    <n v="1386626054"/>
    <b v="1"/>
    <n v="50"/>
    <b v="1"/>
    <s v="technology/space exploration"/>
    <n v="101.48571428571429"/>
    <n v="35.520000000000003"/>
    <x v="1"/>
    <x v="21"/>
  </r>
  <r>
    <n v="1000"/>
    <n v="1015"/>
    <x v="3"/>
    <x v="0"/>
    <s v="USD"/>
    <n v="1342921202"/>
    <n v="1340329202"/>
    <b v="0"/>
    <n v="26"/>
    <b v="1"/>
    <s v="music/rock"/>
    <n v="101.49999999999999"/>
    <n v="39.03846153846154"/>
    <x v="3"/>
    <x v="32"/>
  </r>
  <r>
    <n v="1000"/>
    <n v="1015"/>
    <x v="3"/>
    <x v="0"/>
    <s v="USD"/>
    <n v="1440004512"/>
    <n v="1437412512"/>
    <b v="0"/>
    <n v="19"/>
    <b v="1"/>
    <s v="music/electronic music"/>
    <n v="101.49999999999999"/>
    <n v="53.421052631578945"/>
    <x v="3"/>
    <x v="36"/>
  </r>
  <r>
    <n v="8000"/>
    <n v="8120"/>
    <x v="3"/>
    <x v="1"/>
    <s v="GBP"/>
    <n v="1434452400"/>
    <n v="1431509397"/>
    <b v="1"/>
    <n v="70"/>
    <b v="1"/>
    <s v="theater/plays"/>
    <n v="101.49999999999999"/>
    <n v="116"/>
    <x v="8"/>
    <x v="23"/>
  </r>
  <r>
    <n v="3000"/>
    <n v="3045"/>
    <x v="3"/>
    <x v="0"/>
    <s v="USD"/>
    <n v="1408815440"/>
    <n v="1404927440"/>
    <b v="0"/>
    <n v="29"/>
    <b v="1"/>
    <s v="theater/plays"/>
    <n v="101.49999999999999"/>
    <n v="105"/>
    <x v="8"/>
    <x v="23"/>
  </r>
  <r>
    <n v="2000"/>
    <n v="2030"/>
    <x v="3"/>
    <x v="0"/>
    <s v="USD"/>
    <n v="1465062166"/>
    <n v="1463334166"/>
    <b v="0"/>
    <n v="19"/>
    <b v="1"/>
    <s v="theater/plays"/>
    <n v="101.49999999999999"/>
    <n v="106.84210526315789"/>
    <x v="8"/>
    <x v="23"/>
  </r>
  <r>
    <n v="75000"/>
    <n v="76130.2"/>
    <x v="3"/>
    <x v="0"/>
    <s v="USD"/>
    <n v="1319860740"/>
    <n v="1317064599"/>
    <b v="1"/>
    <n v="493"/>
    <b v="1"/>
    <s v="film &amp; video/documentary"/>
    <n v="101.50693333333334"/>
    <n v="154.42231237322514"/>
    <x v="0"/>
    <x v="31"/>
  </r>
  <r>
    <n v="3300"/>
    <n v="3350"/>
    <x v="3"/>
    <x v="0"/>
    <s v="USD"/>
    <n v="1466567700"/>
    <n v="1464653696"/>
    <b v="0"/>
    <n v="23"/>
    <b v="1"/>
    <s v="theater/plays"/>
    <n v="101.51515151515152"/>
    <n v="145.65217391304347"/>
    <x v="8"/>
    <x v="23"/>
  </r>
  <r>
    <n v="9000"/>
    <n v="9137"/>
    <x v="3"/>
    <x v="0"/>
    <s v="USD"/>
    <n v="1405033300"/>
    <n v="1402441300"/>
    <b v="0"/>
    <n v="179"/>
    <b v="1"/>
    <s v="music/rock"/>
    <n v="101.52222222222223"/>
    <n v="51.044692737430168"/>
    <x v="3"/>
    <x v="32"/>
  </r>
  <r>
    <n v="15000"/>
    <n v="15230"/>
    <x v="3"/>
    <x v="0"/>
    <s v="USD"/>
    <n v="1393259107"/>
    <n v="1390667107"/>
    <b v="0"/>
    <n v="226"/>
    <b v="1"/>
    <s v="music/rock"/>
    <n v="101.53333333333335"/>
    <n v="67.389380530973455"/>
    <x v="3"/>
    <x v="32"/>
  </r>
  <r>
    <n v="4500"/>
    <n v="4569"/>
    <x v="3"/>
    <x v="0"/>
    <s v="USD"/>
    <n v="1407905940"/>
    <n v="1405923687"/>
    <b v="1"/>
    <n v="57"/>
    <b v="1"/>
    <s v="theater/plays"/>
    <n v="101.53333333333335"/>
    <n v="80.15789473684211"/>
    <x v="8"/>
    <x v="23"/>
  </r>
  <r>
    <n v="3000"/>
    <n v="3046"/>
    <x v="3"/>
    <x v="1"/>
    <s v="GBP"/>
    <n v="1411771384"/>
    <n v="1409179384"/>
    <b v="0"/>
    <n v="57"/>
    <b v="1"/>
    <s v="theater/plays"/>
    <n v="101.53333333333335"/>
    <n v="53.438596491228068"/>
    <x v="8"/>
    <x v="23"/>
  </r>
  <r>
    <n v="15000"/>
    <n v="15230.03"/>
    <x v="3"/>
    <x v="0"/>
    <s v="USD"/>
    <n v="1414465860"/>
    <n v="1411177456"/>
    <b v="0"/>
    <n v="102"/>
    <b v="1"/>
    <s v="food/small batch"/>
    <n v="101.53353333333335"/>
    <n v="149.31401960784314"/>
    <x v="6"/>
    <x v="28"/>
  </r>
  <r>
    <n v="2000"/>
    <n v="2031"/>
    <x v="3"/>
    <x v="0"/>
    <s v="USD"/>
    <n v="1321739650"/>
    <n v="1316552050"/>
    <b v="0"/>
    <n v="22"/>
    <b v="1"/>
    <s v="film &amp; video/documentary"/>
    <n v="101.55000000000001"/>
    <n v="92.318181818181813"/>
    <x v="0"/>
    <x v="31"/>
  </r>
  <r>
    <n v="25000"/>
    <n v="25388"/>
    <x v="3"/>
    <x v="0"/>
    <s v="USD"/>
    <n v="1415213324"/>
    <n v="1412617724"/>
    <b v="1"/>
    <n v="213"/>
    <b v="1"/>
    <s v="theater/plays"/>
    <n v="101.55199999999999"/>
    <n v="119.1924882629108"/>
    <x v="8"/>
    <x v="23"/>
  </r>
  <r>
    <n v="10000"/>
    <n v="10156"/>
    <x v="3"/>
    <x v="0"/>
    <s v="USD"/>
    <n v="1410580800"/>
    <n v="1409336373"/>
    <b v="0"/>
    <n v="74"/>
    <b v="1"/>
    <s v="theater/plays"/>
    <n v="101.56"/>
    <n v="137.24324324324326"/>
    <x v="8"/>
    <x v="23"/>
  </r>
  <r>
    <n v="8500"/>
    <n v="8636"/>
    <x v="3"/>
    <x v="0"/>
    <s v="USD"/>
    <n v="1438441308"/>
    <n v="1435590108"/>
    <b v="1"/>
    <n v="82"/>
    <b v="1"/>
    <s v="film &amp; video/documentary"/>
    <n v="101.6"/>
    <n v="105.3170731707317"/>
    <x v="0"/>
    <x v="31"/>
  </r>
  <r>
    <n v="1000"/>
    <n v="1016"/>
    <x v="3"/>
    <x v="0"/>
    <s v="USD"/>
    <n v="1333771200"/>
    <n v="1328649026"/>
    <b v="0"/>
    <n v="24"/>
    <b v="1"/>
    <s v="music/electronic music"/>
    <n v="101.6"/>
    <n v="42.333333333333336"/>
    <x v="3"/>
    <x v="36"/>
  </r>
  <r>
    <n v="7500"/>
    <n v="7620"/>
    <x v="3"/>
    <x v="0"/>
    <s v="USD"/>
    <n v="1419136200"/>
    <n v="1416338557"/>
    <b v="0"/>
    <n v="43"/>
    <b v="1"/>
    <s v="music/classical music"/>
    <n v="101.6"/>
    <n v="177.2093023255814"/>
    <x v="3"/>
    <x v="37"/>
  </r>
  <r>
    <n v="3000"/>
    <n v="3048"/>
    <x v="3"/>
    <x v="0"/>
    <s v="USD"/>
    <n v="1454047140"/>
    <n v="1452546853"/>
    <b v="0"/>
    <n v="15"/>
    <b v="1"/>
    <s v="theater/plays"/>
    <n v="101.6"/>
    <n v="203.2"/>
    <x v="8"/>
    <x v="23"/>
  </r>
  <r>
    <n v="50000"/>
    <n v="50803"/>
    <x v="3"/>
    <x v="0"/>
    <s v="USD"/>
    <n v="1475553540"/>
    <n v="1472528141"/>
    <b v="1"/>
    <n v="308"/>
    <b v="1"/>
    <s v="theater/spaces"/>
    <n v="101.60599999999999"/>
    <n v="164.94480519480518"/>
    <x v="8"/>
    <x v="24"/>
  </r>
  <r>
    <n v="4000"/>
    <n v="4065"/>
    <x v="3"/>
    <x v="0"/>
    <s v="USD"/>
    <n v="1316851854"/>
    <n v="1311667854"/>
    <b v="0"/>
    <n v="47"/>
    <b v="1"/>
    <s v="music/rock"/>
    <n v="101.62500000000001"/>
    <n v="86.489361702127653"/>
    <x v="3"/>
    <x v="32"/>
  </r>
  <r>
    <n v="2000"/>
    <n v="2033"/>
    <x v="3"/>
    <x v="1"/>
    <s v="GBP"/>
    <n v="1434808775"/>
    <n v="1433512775"/>
    <b v="0"/>
    <n v="63"/>
    <b v="1"/>
    <s v="theater/plays"/>
    <n v="101.64999999999999"/>
    <n v="32.269841269841272"/>
    <x v="8"/>
    <x v="23"/>
  </r>
  <r>
    <n v="6000"/>
    <n v="6100"/>
    <x v="3"/>
    <x v="0"/>
    <s v="USD"/>
    <n v="1397941475"/>
    <n v="1395349475"/>
    <b v="0"/>
    <n v="41"/>
    <b v="1"/>
    <s v="music/rock"/>
    <n v="101.66666666666666"/>
    <n v="148.78048780487805"/>
    <x v="3"/>
    <x v="32"/>
  </r>
  <r>
    <n v="600"/>
    <n v="610"/>
    <x v="3"/>
    <x v="0"/>
    <s v="USD"/>
    <n v="1351223940"/>
    <n v="1349892735"/>
    <b v="0"/>
    <n v="14"/>
    <b v="1"/>
    <s v="music/indie rock"/>
    <n v="101.66666666666666"/>
    <n v="43.571428571428569"/>
    <x v="3"/>
    <x v="7"/>
  </r>
  <r>
    <n v="1800"/>
    <n v="1830"/>
    <x v="3"/>
    <x v="1"/>
    <s v="GBP"/>
    <n v="1436705265"/>
    <n v="1434113265"/>
    <b v="1"/>
    <n v="30"/>
    <b v="1"/>
    <s v="theater/plays"/>
    <n v="101.66666666666666"/>
    <n v="61"/>
    <x v="8"/>
    <x v="23"/>
  </r>
  <r>
    <n v="1500"/>
    <n v="1525"/>
    <x v="3"/>
    <x v="16"/>
    <s v="EUR"/>
    <n v="1465135190"/>
    <n v="1463925590"/>
    <b v="0"/>
    <n v="10"/>
    <b v="1"/>
    <s v="theater/plays"/>
    <n v="101.66666666666666"/>
    <n v="152.5"/>
    <x v="8"/>
    <x v="23"/>
  </r>
  <r>
    <n v="6000"/>
    <n v="6100"/>
    <x v="3"/>
    <x v="0"/>
    <s v="USD"/>
    <n v="1427864340"/>
    <n v="1425020810"/>
    <b v="0"/>
    <n v="78"/>
    <b v="1"/>
    <s v="theater/plays"/>
    <n v="101.66666666666666"/>
    <n v="78.205128205128204"/>
    <x v="8"/>
    <x v="23"/>
  </r>
  <r>
    <n v="9072"/>
    <n v="9228"/>
    <x v="3"/>
    <x v="0"/>
    <s v="USD"/>
    <n v="1445363722"/>
    <n v="1442771722"/>
    <b v="0"/>
    <n v="47"/>
    <b v="1"/>
    <s v="music/indie rock"/>
    <n v="101.71957671957672"/>
    <n v="196.34042553191489"/>
    <x v="3"/>
    <x v="7"/>
  </r>
  <r>
    <n v="25000"/>
    <n v="25430.66"/>
    <x v="3"/>
    <x v="0"/>
    <s v="USD"/>
    <n v="1303686138"/>
    <n v="1301007738"/>
    <b v="1"/>
    <n v="298"/>
    <b v="1"/>
    <s v="film &amp; video/documentary"/>
    <n v="101.72264"/>
    <n v="85.337785234899329"/>
    <x v="0"/>
    <x v="31"/>
  </r>
  <r>
    <n v="6900"/>
    <n v="7019"/>
    <x v="3"/>
    <x v="0"/>
    <s v="USD"/>
    <n v="1418803140"/>
    <n v="1415343874"/>
    <b v="0"/>
    <n v="65"/>
    <b v="1"/>
    <s v="music/rock"/>
    <n v="101.72463768115942"/>
    <n v="107.98461538461538"/>
    <x v="3"/>
    <x v="32"/>
  </r>
  <r>
    <n v="347"/>
    <n v="353"/>
    <x v="3"/>
    <x v="0"/>
    <s v="USD"/>
    <n v="1421358895"/>
    <n v="1418766895"/>
    <b v="0"/>
    <n v="14"/>
    <b v="1"/>
    <s v="technology/space exploration"/>
    <n v="101.72910662824208"/>
    <n v="25.214285714285715"/>
    <x v="1"/>
    <x v="21"/>
  </r>
  <r>
    <n v="10000"/>
    <n v="10173"/>
    <x v="3"/>
    <x v="0"/>
    <s v="USD"/>
    <n v="1442102400"/>
    <n v="1440370768"/>
    <b v="0"/>
    <n v="72"/>
    <b v="1"/>
    <s v="theater/plays"/>
    <n v="101.73"/>
    <n v="141.29166666666666"/>
    <x v="8"/>
    <x v="23"/>
  </r>
  <r>
    <n v="2000"/>
    <n v="2035"/>
    <x v="3"/>
    <x v="0"/>
    <s v="USD"/>
    <n v="1400561940"/>
    <n v="1397679445"/>
    <b v="0"/>
    <n v="40"/>
    <b v="1"/>
    <s v="music/rock"/>
    <n v="101.75"/>
    <n v="50.875"/>
    <x v="3"/>
    <x v="32"/>
  </r>
  <r>
    <n v="2000"/>
    <n v="2035"/>
    <x v="3"/>
    <x v="1"/>
    <s v="GBP"/>
    <n v="1469401200"/>
    <n v="1466887297"/>
    <b v="0"/>
    <n v="27"/>
    <b v="1"/>
    <s v="theater/musical"/>
    <n v="101.75"/>
    <n v="75.370370370370367"/>
    <x v="8"/>
    <x v="25"/>
  </r>
  <r>
    <n v="15000"/>
    <n v="15265"/>
    <x v="3"/>
    <x v="0"/>
    <s v="USD"/>
    <n v="1471291782"/>
    <n v="1468699782"/>
    <b v="0"/>
    <n v="122"/>
    <b v="1"/>
    <s v="theater/plays"/>
    <n v="101.76666666666667"/>
    <n v="125.12295081967213"/>
    <x v="8"/>
    <x v="23"/>
  </r>
  <r>
    <n v="6000"/>
    <n v="6108"/>
    <x v="3"/>
    <x v="0"/>
    <s v="USD"/>
    <n v="1316979167"/>
    <n v="1311795167"/>
    <b v="1"/>
    <n v="74"/>
    <b v="1"/>
    <s v="music/rock"/>
    <n v="101.8"/>
    <n v="82.540540540540547"/>
    <x v="3"/>
    <x v="32"/>
  </r>
  <r>
    <n v="22000"/>
    <n v="22396"/>
    <x v="3"/>
    <x v="0"/>
    <s v="USD"/>
    <n v="1374674558"/>
    <n v="1372082558"/>
    <b v="1"/>
    <n v="159"/>
    <b v="1"/>
    <s v="music/rock"/>
    <n v="101.8"/>
    <n v="140.85534591194968"/>
    <x v="3"/>
    <x v="32"/>
  </r>
  <r>
    <n v="7500"/>
    <n v="7635"/>
    <x v="3"/>
    <x v="0"/>
    <s v="USD"/>
    <n v="1384363459"/>
    <n v="1381767859"/>
    <b v="1"/>
    <n v="31"/>
    <b v="1"/>
    <s v="music/rock"/>
    <n v="101.8"/>
    <n v="246.29032258064515"/>
    <x v="3"/>
    <x v="32"/>
  </r>
  <r>
    <n v="5500"/>
    <n v="5600"/>
    <x v="3"/>
    <x v="0"/>
    <s v="USD"/>
    <n v="1338591144"/>
    <n v="1335567144"/>
    <b v="1"/>
    <n v="89"/>
    <b v="1"/>
    <s v="theater/plays"/>
    <n v="101.81818181818181"/>
    <n v="62.921348314606739"/>
    <x v="8"/>
    <x v="23"/>
  </r>
  <r>
    <n v="20000"/>
    <n v="20365"/>
    <x v="3"/>
    <x v="0"/>
    <s v="USD"/>
    <n v="1473306300"/>
    <n v="1471701028"/>
    <b v="1"/>
    <n v="115"/>
    <b v="1"/>
    <s v="theater/plays"/>
    <n v="101.82500000000002"/>
    <n v="177.08695652173913"/>
    <x v="8"/>
    <x v="23"/>
  </r>
  <r>
    <n v="4000"/>
    <n v="4073"/>
    <x v="3"/>
    <x v="1"/>
    <s v="GBP"/>
    <n v="1408204857"/>
    <n v="1406390457"/>
    <b v="0"/>
    <n v="48"/>
    <b v="1"/>
    <s v="theater/plays"/>
    <n v="101.82500000000002"/>
    <n v="84.854166666666671"/>
    <x v="8"/>
    <x v="23"/>
  </r>
  <r>
    <n v="35000"/>
    <n v="35640"/>
    <x v="3"/>
    <x v="0"/>
    <s v="USD"/>
    <n v="1368763140"/>
    <n v="1366028563"/>
    <b v="1"/>
    <n v="340"/>
    <b v="1"/>
    <s v="film &amp; video/documentary"/>
    <n v="101.82857142857142"/>
    <n v="104.82352941176471"/>
    <x v="0"/>
    <x v="31"/>
  </r>
  <r>
    <n v="3000"/>
    <n v="3055"/>
    <x v="3"/>
    <x v="1"/>
    <s v="GBP"/>
    <n v="1438875107"/>
    <n v="1436283107"/>
    <b v="0"/>
    <n v="90"/>
    <b v="1"/>
    <s v="theater/plays"/>
    <n v="101.83333333333333"/>
    <n v="33.944444444444443"/>
    <x v="8"/>
    <x v="23"/>
  </r>
  <r>
    <n v="1500"/>
    <n v="1527.5"/>
    <x v="3"/>
    <x v="0"/>
    <s v="USD"/>
    <n v="1400796420"/>
    <n v="1398342170"/>
    <b v="0"/>
    <n v="25"/>
    <b v="1"/>
    <s v="theater/plays"/>
    <n v="101.83333333333333"/>
    <n v="61.1"/>
    <x v="8"/>
    <x v="23"/>
  </r>
  <r>
    <n v="6000"/>
    <n v="6111"/>
    <x v="3"/>
    <x v="9"/>
    <s v="EUR"/>
    <n v="1475209620"/>
    <n v="1473087637"/>
    <b v="0"/>
    <n v="37"/>
    <b v="1"/>
    <s v="music/classical music"/>
    <n v="101.85"/>
    <n v="165.16216216216216"/>
    <x v="3"/>
    <x v="37"/>
  </r>
  <r>
    <n v="2900"/>
    <n v="2954"/>
    <x v="3"/>
    <x v="1"/>
    <s v="GBP"/>
    <n v="1438968146"/>
    <n v="1436376146"/>
    <b v="0"/>
    <n v="66"/>
    <b v="1"/>
    <s v="theater/plays"/>
    <n v="101.86206896551724"/>
    <n v="44.757575757575758"/>
    <x v="8"/>
    <x v="23"/>
  </r>
  <r>
    <n v="5875"/>
    <n v="5985"/>
    <x v="3"/>
    <x v="0"/>
    <s v="USD"/>
    <n v="1418904533"/>
    <n v="1416485333"/>
    <b v="0"/>
    <n v="26"/>
    <b v="1"/>
    <s v="publishing/nonfiction"/>
    <n v="101.8723404255319"/>
    <n v="230.19230769230768"/>
    <x v="2"/>
    <x v="34"/>
  </r>
  <r>
    <n v="800"/>
    <n v="815"/>
    <x v="3"/>
    <x v="0"/>
    <s v="USD"/>
    <n v="1352860017"/>
    <n v="1348536417"/>
    <b v="0"/>
    <n v="14"/>
    <b v="1"/>
    <s v="music/rock"/>
    <n v="101.875"/>
    <n v="58.214285714285715"/>
    <x v="3"/>
    <x v="32"/>
  </r>
  <r>
    <n v="15000"/>
    <n v="15285"/>
    <x v="3"/>
    <x v="0"/>
    <s v="USD"/>
    <n v="1429991962"/>
    <n v="1427399962"/>
    <b v="0"/>
    <n v="69"/>
    <b v="1"/>
    <s v="film &amp; video/television"/>
    <n v="101.89999999999999"/>
    <n v="221.52173913043478"/>
    <x v="0"/>
    <x v="29"/>
  </r>
  <r>
    <n v="2100"/>
    <n v="2140"/>
    <x v="3"/>
    <x v="0"/>
    <s v="USD"/>
    <n v="1457139600"/>
    <n v="1455230214"/>
    <b v="0"/>
    <n v="13"/>
    <b v="1"/>
    <s v="theater/plays"/>
    <n v="101.9047619047619"/>
    <n v="164.61538461538461"/>
    <x v="8"/>
    <x v="23"/>
  </r>
  <r>
    <n v="2500"/>
    <n v="2547.69"/>
    <x v="3"/>
    <x v="0"/>
    <s v="USD"/>
    <n v="1369010460"/>
    <n v="1366381877"/>
    <b v="0"/>
    <n v="68"/>
    <b v="1"/>
    <s v="publishing/nonfiction"/>
    <n v="101.9076"/>
    <n v="37.466029411764708"/>
    <x v="2"/>
    <x v="34"/>
  </r>
  <r>
    <n v="12000"/>
    <n v="12229"/>
    <x v="3"/>
    <x v="0"/>
    <s v="USD"/>
    <n v="1477255840"/>
    <n v="1474663840"/>
    <b v="0"/>
    <n v="118"/>
    <b v="1"/>
    <s v="photography/photobooks"/>
    <n v="101.90833333333333"/>
    <n v="103.63559322033899"/>
    <x v="7"/>
    <x v="18"/>
  </r>
  <r>
    <n v="5000"/>
    <n v="5096"/>
    <x v="3"/>
    <x v="1"/>
    <s v="GBP"/>
    <n v="1404892539"/>
    <n v="1401436539"/>
    <b v="0"/>
    <n v="99"/>
    <b v="1"/>
    <s v="publishing/nonfiction"/>
    <n v="101.92000000000002"/>
    <n v="51.474747474747474"/>
    <x v="2"/>
    <x v="34"/>
  </r>
  <r>
    <n v="3000"/>
    <n v="3058"/>
    <x v="3"/>
    <x v="0"/>
    <s v="USD"/>
    <n v="1446091260"/>
    <n v="1443029206"/>
    <b v="0"/>
    <n v="55"/>
    <b v="1"/>
    <s v="theater/plays"/>
    <n v="101.93333333333334"/>
    <n v="55.6"/>
    <x v="8"/>
    <x v="23"/>
  </r>
  <r>
    <n v="4000"/>
    <n v="4078"/>
    <x v="3"/>
    <x v="0"/>
    <s v="USD"/>
    <n v="1415208840"/>
    <n v="1412611498"/>
    <b v="1"/>
    <n v="67"/>
    <b v="1"/>
    <s v="food/small batch"/>
    <n v="101.95"/>
    <n v="60.865671641791046"/>
    <x v="6"/>
    <x v="28"/>
  </r>
  <r>
    <n v="2500"/>
    <n v="2549"/>
    <x v="3"/>
    <x v="1"/>
    <s v="GBP"/>
    <n v="1438189200"/>
    <n v="1435585497"/>
    <b v="0"/>
    <n v="64"/>
    <b v="1"/>
    <s v="theater/plays"/>
    <n v="101.96000000000001"/>
    <n v="39.828125"/>
    <x v="8"/>
    <x v="23"/>
  </r>
  <r>
    <n v="2500"/>
    <n v="2550"/>
    <x v="3"/>
    <x v="0"/>
    <s v="USD"/>
    <n v="1286568268"/>
    <n v="1283976268"/>
    <b v="0"/>
    <n v="19"/>
    <b v="1"/>
    <s v="publishing/nonfiction"/>
    <n v="102"/>
    <n v="134.21052631578948"/>
    <x v="2"/>
    <x v="34"/>
  </r>
  <r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5000"/>
    <n v="5100"/>
    <x v="3"/>
    <x v="0"/>
    <s v="USD"/>
    <n v="1411695300"/>
    <n v="1409275671"/>
    <b v="0"/>
    <n v="87"/>
    <b v="1"/>
    <s v="theater/plays"/>
    <n v="102"/>
    <n v="58.620689655172413"/>
    <x v="8"/>
    <x v="23"/>
  </r>
  <r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000"/>
    <n v="1020"/>
    <x v="3"/>
    <x v="1"/>
    <s v="GBP"/>
    <n v="1441358873"/>
    <n v="1438939673"/>
    <b v="0"/>
    <n v="42"/>
    <b v="1"/>
    <s v="theater/plays"/>
    <n v="102"/>
    <n v="24.285714285714285"/>
    <x v="8"/>
    <x v="23"/>
  </r>
  <r>
    <n v="4000"/>
    <n v="4081"/>
    <x v="3"/>
    <x v="0"/>
    <s v="USD"/>
    <n v="1438374748"/>
    <n v="1435782748"/>
    <b v="0"/>
    <n v="20"/>
    <b v="1"/>
    <s v="theater/plays"/>
    <n v="102.02500000000001"/>
    <n v="204.05"/>
    <x v="8"/>
    <x v="23"/>
  </r>
  <r>
    <n v="30000"/>
    <n v="30608.59"/>
    <x v="3"/>
    <x v="0"/>
    <s v="USD"/>
    <n v="1415934000"/>
    <n v="1413308545"/>
    <b v="1"/>
    <n v="524"/>
    <b v="1"/>
    <s v="film &amp; video/documentary"/>
    <n v="102.02863333333335"/>
    <n v="58.413339694656486"/>
    <x v="0"/>
    <x v="31"/>
  </r>
  <r>
    <n v="30000"/>
    <n v="30610"/>
    <x v="3"/>
    <x v="0"/>
    <s v="USD"/>
    <n v="1484024400"/>
    <n v="1479932713"/>
    <b v="1"/>
    <n v="216"/>
    <b v="1"/>
    <s v="theater/plays"/>
    <n v="102.03333333333333"/>
    <n v="141.71296296296296"/>
    <x v="8"/>
    <x v="23"/>
  </r>
  <r>
    <n v="3000"/>
    <n v="3061"/>
    <x v="3"/>
    <x v="0"/>
    <s v="USD"/>
    <n v="1426775940"/>
    <n v="1424414350"/>
    <b v="0"/>
    <n v="13"/>
    <b v="1"/>
    <s v="theater/plays"/>
    <n v="102.03333333333333"/>
    <n v="235.46153846153845"/>
    <x v="8"/>
    <x v="23"/>
  </r>
  <r>
    <n v="4500"/>
    <n v="4592"/>
    <x v="3"/>
    <x v="1"/>
    <s v="GBP"/>
    <n v="1417374262"/>
    <n v="1414778662"/>
    <b v="0"/>
    <n v="63"/>
    <b v="1"/>
    <s v="theater/plays"/>
    <n v="102.04444444444445"/>
    <n v="72.888888888888886"/>
    <x v="8"/>
    <x v="23"/>
  </r>
  <r>
    <n v="2000"/>
    <n v="2041"/>
    <x v="3"/>
    <x v="0"/>
    <s v="USD"/>
    <n v="1415253540"/>
    <n v="1413432331"/>
    <b v="0"/>
    <n v="23"/>
    <b v="1"/>
    <s v="theater/plays"/>
    <n v="102.05"/>
    <n v="88.739130434782609"/>
    <x v="8"/>
    <x v="23"/>
  </r>
  <r>
    <n v="5000"/>
    <n v="5103"/>
    <x v="3"/>
    <x v="1"/>
    <s v="GBP"/>
    <n v="1455208143"/>
    <n v="1452616143"/>
    <b v="1"/>
    <n v="59"/>
    <b v="1"/>
    <s v="theater/spaces"/>
    <n v="102.06"/>
    <n v="86.491525423728817"/>
    <x v="8"/>
    <x v="24"/>
  </r>
  <r>
    <n v="8000"/>
    <n v="8165.55"/>
    <x v="3"/>
    <x v="0"/>
    <s v="USD"/>
    <n v="1401024758"/>
    <n v="1398432758"/>
    <b v="0"/>
    <n v="32"/>
    <b v="1"/>
    <s v="theater/musical"/>
    <n v="102.06937499999999"/>
    <n v="255.17343750000001"/>
    <x v="8"/>
    <x v="25"/>
  </r>
  <r>
    <n v="1200"/>
    <n v="1225"/>
    <x v="3"/>
    <x v="0"/>
    <s v="USD"/>
    <n v="1415832338"/>
    <n v="1413236738"/>
    <b v="0"/>
    <n v="29"/>
    <b v="1"/>
    <s v="music/indie rock"/>
    <n v="102.08333333333333"/>
    <n v="42.241379310344826"/>
    <x v="3"/>
    <x v="7"/>
  </r>
  <r>
    <n v="33500"/>
    <n v="34198"/>
    <x v="3"/>
    <x v="0"/>
    <s v="USD"/>
    <n v="1433125200"/>
    <n v="1429312694"/>
    <b v="1"/>
    <n v="285"/>
    <b v="1"/>
    <s v="film &amp; video/documentary"/>
    <n v="102.08358208955224"/>
    <n v="119.99298245614035"/>
    <x v="0"/>
    <x v="31"/>
  </r>
  <r>
    <n v="5250"/>
    <n v="5360"/>
    <x v="3"/>
    <x v="0"/>
    <s v="USD"/>
    <n v="1447001501"/>
    <n v="1444405901"/>
    <b v="0"/>
    <n v="64"/>
    <b v="1"/>
    <s v="film &amp; video/television"/>
    <n v="102.0952380952381"/>
    <n v="83.75"/>
    <x v="0"/>
    <x v="29"/>
  </r>
  <r>
    <n v="5000"/>
    <n v="5105"/>
    <x v="3"/>
    <x v="1"/>
    <s v="GBP"/>
    <n v="1449766261"/>
    <n v="1447174261"/>
    <b v="0"/>
    <n v="34"/>
    <b v="1"/>
    <s v="theater/plays"/>
    <n v="102.1"/>
    <n v="150.14705882352942"/>
    <x v="8"/>
    <x v="23"/>
  </r>
  <r>
    <n v="1000"/>
    <n v="1021"/>
    <x v="3"/>
    <x v="0"/>
    <s v="USD"/>
    <n v="1431925200"/>
    <n v="1429991062"/>
    <b v="0"/>
    <n v="21"/>
    <b v="1"/>
    <s v="music/electronic music"/>
    <n v="102.1"/>
    <n v="48.61904761904762"/>
    <x v="3"/>
    <x v="36"/>
  </r>
  <r>
    <n v="12000"/>
    <n v="12252"/>
    <x v="3"/>
    <x v="1"/>
    <s v="GBP"/>
    <n v="1419984000"/>
    <n v="1417132986"/>
    <b v="1"/>
    <n v="184"/>
    <b v="1"/>
    <s v="theater/plays"/>
    <n v="102.1"/>
    <n v="66.586956521739125"/>
    <x v="8"/>
    <x v="23"/>
  </r>
  <r>
    <n v="15000"/>
    <n v="15315"/>
    <x v="3"/>
    <x v="0"/>
    <s v="USD"/>
    <n v="1437156660"/>
    <n v="1434564660"/>
    <b v="1"/>
    <n v="288"/>
    <b v="1"/>
    <s v="theater/plays"/>
    <n v="102.1"/>
    <n v="53.177083333333336"/>
    <x v="8"/>
    <x v="23"/>
  </r>
  <r>
    <n v="2000"/>
    <n v="2042"/>
    <x v="3"/>
    <x v="1"/>
    <s v="GBP"/>
    <n v="1435947758"/>
    <n v="1432837358"/>
    <b v="0"/>
    <n v="17"/>
    <b v="1"/>
    <s v="theater/plays"/>
    <n v="102.1"/>
    <n v="120.11764705882354"/>
    <x v="8"/>
    <x v="23"/>
  </r>
  <r>
    <n v="15000"/>
    <n v="15318.55"/>
    <x v="3"/>
    <x v="0"/>
    <s v="USD"/>
    <n v="1369355437"/>
    <n v="1366763437"/>
    <b v="0"/>
    <n v="174"/>
    <b v="1"/>
    <s v="music/rock"/>
    <n v="102.12366666666665"/>
    <n v="88.037643678160919"/>
    <x v="3"/>
    <x v="32"/>
  </r>
  <r>
    <n v="4000"/>
    <n v="4085"/>
    <x v="3"/>
    <x v="0"/>
    <s v="USD"/>
    <n v="1382068740"/>
    <n v="1380477691"/>
    <b v="0"/>
    <n v="71"/>
    <b v="1"/>
    <s v="music/classical music"/>
    <n v="102.125"/>
    <n v="57.535211267605632"/>
    <x v="3"/>
    <x v="37"/>
  </r>
  <r>
    <n v="12000"/>
    <n v="12256"/>
    <x v="3"/>
    <x v="1"/>
    <s v="GBP"/>
    <n v="1452038100"/>
    <n v="1448823673"/>
    <b v="1"/>
    <n v="115"/>
    <b v="1"/>
    <s v="theater/plays"/>
    <n v="102.13333333333334"/>
    <n v="106.57391304347826"/>
    <x v="8"/>
    <x v="23"/>
  </r>
  <r>
    <n v="1400"/>
    <n v="1430.06"/>
    <x v="3"/>
    <x v="7"/>
    <s v="CAD"/>
    <n v="1413547200"/>
    <n v="1411417602"/>
    <b v="0"/>
    <n v="21"/>
    <b v="1"/>
    <s v="film &amp; video/documentary"/>
    <n v="102.14714285714285"/>
    <n v="68.09809523809524"/>
    <x v="0"/>
    <x v="31"/>
  </r>
  <r>
    <n v="15000"/>
    <n v="15327"/>
    <x v="3"/>
    <x v="0"/>
    <s v="USD"/>
    <n v="1487944080"/>
    <n v="1486129680"/>
    <b v="0"/>
    <n v="112"/>
    <b v="1"/>
    <s v="theater/plays"/>
    <n v="102.18"/>
    <n v="136.84821428571428"/>
    <x v="8"/>
    <x v="23"/>
  </r>
  <r>
    <n v="3200"/>
    <n v="3270"/>
    <x v="3"/>
    <x v="1"/>
    <s v="GBP"/>
    <n v="1410901200"/>
    <n v="1408313438"/>
    <b v="1"/>
    <n v="70"/>
    <b v="1"/>
    <s v="theater/plays"/>
    <n v="102.18750000000001"/>
    <n v="46.714285714285715"/>
    <x v="8"/>
    <x v="23"/>
  </r>
  <r>
    <n v="2500"/>
    <n v="2555"/>
    <x v="3"/>
    <x v="0"/>
    <s v="USD"/>
    <n v="1425741525"/>
    <n v="1423149525"/>
    <b v="0"/>
    <n v="31"/>
    <b v="1"/>
    <s v="publishing/nonfiction"/>
    <n v="102.2"/>
    <n v="82.41935483870968"/>
    <x v="2"/>
    <x v="34"/>
  </r>
  <r>
    <n v="6500"/>
    <n v="6645"/>
    <x v="3"/>
    <x v="1"/>
    <s v="GBP"/>
    <n v="1485886100"/>
    <n v="1482862100"/>
    <b v="0"/>
    <n v="108"/>
    <b v="1"/>
    <s v="photography/photobooks"/>
    <n v="102.23076923076924"/>
    <n v="61.527777777777779"/>
    <x v="7"/>
    <x v="18"/>
  </r>
  <r>
    <n v="15000"/>
    <n v="15335"/>
    <x v="3"/>
    <x v="0"/>
    <s v="USD"/>
    <n v="1447523371"/>
    <n v="1444927771"/>
    <b v="0"/>
    <n v="120"/>
    <b v="1"/>
    <s v="theater/plays"/>
    <n v="102.23333333333333"/>
    <n v="127.79166666666667"/>
    <x v="8"/>
    <x v="23"/>
  </r>
  <r>
    <n v="5500"/>
    <n v="5623"/>
    <x v="3"/>
    <x v="0"/>
    <s v="USD"/>
    <n v="1410099822"/>
    <n v="1404915822"/>
    <b v="0"/>
    <n v="85"/>
    <b v="1"/>
    <s v="theater/plays"/>
    <n v="102.23636363636363"/>
    <n v="66.152941176470591"/>
    <x v="8"/>
    <x v="23"/>
  </r>
  <r>
    <n v="150000"/>
    <n v="153362"/>
    <x v="3"/>
    <x v="0"/>
    <s v="USD"/>
    <n v="1450971684"/>
    <n v="1447515684"/>
    <b v="1"/>
    <n v="1420"/>
    <b v="1"/>
    <s v="theater/spaces"/>
    <n v="102.24133333333334"/>
    <n v="108.00140845070422"/>
    <x v="8"/>
    <x v="24"/>
  </r>
  <r>
    <n v="65000"/>
    <n v="66458.23"/>
    <x v="3"/>
    <x v="16"/>
    <s v="EUR"/>
    <n v="1439455609"/>
    <n v="1436863609"/>
    <b v="1"/>
    <n v="450"/>
    <b v="1"/>
    <s v="technology/hardware"/>
    <n v="102.24343076923077"/>
    <n v="147.68495555555555"/>
    <x v="1"/>
    <x v="39"/>
  </r>
  <r>
    <n v="30000"/>
    <n v="30675"/>
    <x v="3"/>
    <x v="0"/>
    <s v="USD"/>
    <n v="1458742685"/>
    <n v="1454858285"/>
    <b v="0"/>
    <n v="282"/>
    <b v="1"/>
    <s v="food/small batch"/>
    <n v="102.25"/>
    <n v="108.77659574468085"/>
    <x v="6"/>
    <x v="28"/>
  </r>
  <r>
    <n v="4000"/>
    <n v="4090"/>
    <x v="3"/>
    <x v="0"/>
    <s v="USD"/>
    <n v="1426044383"/>
    <n v="1423455983"/>
    <b v="0"/>
    <n v="48"/>
    <b v="1"/>
    <s v="theater/plays"/>
    <n v="102.25"/>
    <n v="85.208333333333329"/>
    <x v="8"/>
    <x v="23"/>
  </r>
  <r>
    <n v="13000"/>
    <n v="13293.8"/>
    <x v="3"/>
    <x v="0"/>
    <s v="USD"/>
    <n v="1370964806"/>
    <n v="1367940806"/>
    <b v="0"/>
    <n v="94"/>
    <b v="1"/>
    <s v="publishing/nonfiction"/>
    <n v="102.25999999999999"/>
    <n v="141.42340425531913"/>
    <x v="2"/>
    <x v="34"/>
  </r>
  <r>
    <n v="25000"/>
    <n v="25568"/>
    <x v="3"/>
    <x v="0"/>
    <s v="USD"/>
    <n v="1402494243"/>
    <n v="1399902243"/>
    <b v="1"/>
    <n v="221"/>
    <b v="1"/>
    <s v="food/small batch"/>
    <n v="102.27200000000001"/>
    <n v="115.69230769230769"/>
    <x v="6"/>
    <x v="28"/>
  </r>
  <r>
    <n v="1100"/>
    <n v="1125"/>
    <x v="3"/>
    <x v="0"/>
    <s v="USD"/>
    <n v="1427860740"/>
    <n v="1426002684"/>
    <b v="0"/>
    <n v="19"/>
    <b v="1"/>
    <s v="theater/plays"/>
    <n v="102.27272727272727"/>
    <n v="59.210526315789473"/>
    <x v="8"/>
    <x v="23"/>
  </r>
  <r>
    <n v="50000"/>
    <n v="51149"/>
    <x v="0"/>
    <x v="0"/>
    <s v="USD"/>
    <n v="1471579140"/>
    <n v="1466512683"/>
    <b v="0"/>
    <n v="323"/>
    <b v="0"/>
    <s v="technology/wearables"/>
    <n v="102.298"/>
    <n v="158.35603715170279"/>
    <x v="1"/>
    <x v="4"/>
  </r>
  <r>
    <n v="23000"/>
    <n v="23530"/>
    <x v="3"/>
    <x v="0"/>
    <s v="USD"/>
    <n v="1458826056"/>
    <n v="1456237656"/>
    <b v="0"/>
    <n v="124"/>
    <b v="1"/>
    <s v="food/small batch"/>
    <n v="102.30434782608695"/>
    <n v="189.75806451612902"/>
    <x v="6"/>
    <x v="28"/>
  </r>
  <r>
    <n v="5000"/>
    <n v="5116"/>
    <x v="3"/>
    <x v="0"/>
    <s v="USD"/>
    <n v="1355439503"/>
    <n v="1352847503"/>
    <b v="0"/>
    <n v="62"/>
    <b v="1"/>
    <s v="publishing/nonfiction"/>
    <n v="102.32000000000001"/>
    <n v="82.516129032258064"/>
    <x v="2"/>
    <x v="34"/>
  </r>
  <r>
    <n v="5000"/>
    <n v="5116.18"/>
    <x v="3"/>
    <x v="0"/>
    <s v="USD"/>
    <n v="1471921637"/>
    <n v="1469329637"/>
    <b v="0"/>
    <n v="93"/>
    <b v="1"/>
    <s v="theater/plays"/>
    <n v="102.3236"/>
    <n v="55.012688172043013"/>
    <x v="8"/>
    <x v="23"/>
  </r>
  <r>
    <n v="1500"/>
    <n v="1535"/>
    <x v="3"/>
    <x v="0"/>
    <s v="USD"/>
    <n v="1400475600"/>
    <n v="1397819938"/>
    <b v="0"/>
    <n v="26"/>
    <b v="1"/>
    <s v="theater/musical"/>
    <n v="102.33333333333334"/>
    <n v="59.03846153846154"/>
    <x v="8"/>
    <x v="25"/>
  </r>
  <r>
    <n v="7000"/>
    <n v="7164"/>
    <x v="3"/>
    <x v="0"/>
    <s v="USD"/>
    <n v="1450328340"/>
    <n v="1447606884"/>
    <b v="1"/>
    <n v="37"/>
    <b v="1"/>
    <s v="theater/plays"/>
    <n v="102.34285714285714"/>
    <n v="193.62162162162161"/>
    <x v="8"/>
    <x v="23"/>
  </r>
  <r>
    <n v="10000"/>
    <n v="10235"/>
    <x v="3"/>
    <x v="0"/>
    <s v="USD"/>
    <n v="1470068523"/>
    <n v="1467476523"/>
    <b v="0"/>
    <n v="52"/>
    <b v="1"/>
    <s v="music/rock"/>
    <n v="102.35000000000001"/>
    <n v="196.82692307692307"/>
    <x v="3"/>
    <x v="32"/>
  </r>
  <r>
    <n v="2000"/>
    <n v="2047"/>
    <x v="3"/>
    <x v="0"/>
    <s v="USD"/>
    <n v="1464987600"/>
    <n v="1463145938"/>
    <b v="1"/>
    <n v="39"/>
    <b v="1"/>
    <s v="theater/plays"/>
    <n v="102.35000000000001"/>
    <n v="52.487179487179489"/>
    <x v="8"/>
    <x v="23"/>
  </r>
  <r>
    <n v="10000"/>
    <n v="10235"/>
    <x v="3"/>
    <x v="0"/>
    <s v="USD"/>
    <n v="1432612740"/>
    <n v="1429881667"/>
    <b v="0"/>
    <n v="97"/>
    <b v="1"/>
    <s v="theater/plays"/>
    <n v="102.35000000000001"/>
    <n v="105.51546391752578"/>
    <x v="8"/>
    <x v="23"/>
  </r>
  <r>
    <n v="9500"/>
    <n v="9725"/>
    <x v="3"/>
    <x v="0"/>
    <s v="USD"/>
    <n v="1307838049"/>
    <n v="1302654049"/>
    <b v="1"/>
    <n v="293"/>
    <b v="1"/>
    <s v="publishing/radio &amp; podcasts"/>
    <n v="102.36842105263158"/>
    <n v="33.191126279863482"/>
    <x v="2"/>
    <x v="40"/>
  </r>
  <r>
    <n v="2500"/>
    <n v="2560"/>
    <x v="3"/>
    <x v="0"/>
    <s v="USD"/>
    <n v="1459348740"/>
    <n v="1458647725"/>
    <b v="0"/>
    <n v="21"/>
    <b v="1"/>
    <s v="theater/plays"/>
    <n v="102.4"/>
    <n v="121.9047619047619"/>
    <x v="8"/>
    <x v="23"/>
  </r>
  <r>
    <n v="1500"/>
    <n v="1536"/>
    <x v="3"/>
    <x v="0"/>
    <s v="USD"/>
    <n v="1405017345"/>
    <n v="1403721345"/>
    <b v="0"/>
    <n v="22"/>
    <b v="1"/>
    <s v="theater/plays"/>
    <n v="102.4"/>
    <n v="69.818181818181813"/>
    <x v="8"/>
    <x v="23"/>
  </r>
  <r>
    <n v="2500"/>
    <n v="2560"/>
    <x v="3"/>
    <x v="0"/>
    <s v="USD"/>
    <n v="1438799760"/>
    <n v="1437236378"/>
    <b v="0"/>
    <n v="54"/>
    <b v="1"/>
    <s v="theater/plays"/>
    <n v="102.4"/>
    <n v="47.407407407407405"/>
    <x v="8"/>
    <x v="23"/>
  </r>
  <r>
    <n v="35000"/>
    <n v="35848"/>
    <x v="3"/>
    <x v="0"/>
    <s v="USD"/>
    <n v="1451001600"/>
    <n v="1448400943"/>
    <b v="1"/>
    <n v="163"/>
    <b v="1"/>
    <s v="food/small batch"/>
    <n v="102.42285714285715"/>
    <n v="219.92638036809817"/>
    <x v="6"/>
    <x v="28"/>
  </r>
  <r>
    <n v="1650"/>
    <n v="1690"/>
    <x v="3"/>
    <x v="7"/>
    <s v="CAD"/>
    <n v="1464471840"/>
    <n v="1459309704"/>
    <b v="0"/>
    <n v="42"/>
    <b v="1"/>
    <s v="theater/plays"/>
    <n v="102.42424242424242"/>
    <n v="40.238095238095241"/>
    <x v="8"/>
    <x v="23"/>
  </r>
  <r>
    <n v="6000"/>
    <n v="6146.27"/>
    <x v="3"/>
    <x v="1"/>
    <s v="GBP"/>
    <n v="1468593246"/>
    <n v="1466001246"/>
    <b v="0"/>
    <n v="111"/>
    <b v="1"/>
    <s v="photography/photobooks"/>
    <n v="102.43783333333334"/>
    <n v="55.371801801801809"/>
    <x v="7"/>
    <x v="18"/>
  </r>
  <r>
    <n v="45000"/>
    <n v="46100.69"/>
    <x v="3"/>
    <x v="0"/>
    <s v="USD"/>
    <n v="1410444068"/>
    <n v="1407852068"/>
    <b v="0"/>
    <n v="199"/>
    <b v="1"/>
    <s v="theater/musical"/>
    <n v="102.44597777777777"/>
    <n v="231.66175879396985"/>
    <x v="8"/>
    <x v="25"/>
  </r>
  <r>
    <n v="16300"/>
    <n v="16700"/>
    <x v="3"/>
    <x v="0"/>
    <s v="USD"/>
    <n v="1433083527"/>
    <n v="1430491527"/>
    <b v="0"/>
    <n v="101"/>
    <b v="1"/>
    <s v="photography/photobooks"/>
    <n v="102.45398773006136"/>
    <n v="165.34653465346534"/>
    <x v="7"/>
    <x v="18"/>
  </r>
  <r>
    <n v="6350"/>
    <n v="6506"/>
    <x v="3"/>
    <x v="0"/>
    <s v="USD"/>
    <n v="1393966800"/>
    <n v="1392040806"/>
    <b v="0"/>
    <n v="183"/>
    <b v="1"/>
    <s v="music/indie rock"/>
    <n v="102.45669291338582"/>
    <n v="35.551912568306008"/>
    <x v="3"/>
    <x v="7"/>
  </r>
  <r>
    <n v="7500"/>
    <n v="7685"/>
    <x v="3"/>
    <x v="0"/>
    <s v="USD"/>
    <n v="1303688087"/>
    <n v="1301787287"/>
    <b v="0"/>
    <n v="69"/>
    <b v="1"/>
    <s v="film &amp; video/shorts"/>
    <n v="102.46666666666667"/>
    <n v="111.37681159420291"/>
    <x v="0"/>
    <x v="30"/>
  </r>
  <r>
    <n v="1500"/>
    <n v="1537"/>
    <x v="3"/>
    <x v="0"/>
    <s v="USD"/>
    <n v="1356211832"/>
    <n v="1351024232"/>
    <b v="0"/>
    <n v="23"/>
    <b v="1"/>
    <s v="music/indie rock"/>
    <n v="102.46666666666667"/>
    <n v="66.826086956521735"/>
    <x v="3"/>
    <x v="7"/>
  </r>
  <r>
    <n v="200"/>
    <n v="205"/>
    <x v="3"/>
    <x v="1"/>
    <s v="GBP"/>
    <n v="1424604600"/>
    <n v="1423320389"/>
    <b v="0"/>
    <n v="13"/>
    <b v="1"/>
    <s v="film &amp; video/shorts"/>
    <n v="102.49999999999999"/>
    <n v="15.76923076923077"/>
    <x v="0"/>
    <x v="30"/>
  </r>
  <r>
    <n v="2000"/>
    <n v="2050"/>
    <x v="3"/>
    <x v="1"/>
    <s v="GBP"/>
    <n v="1483707905"/>
    <n v="1481115905"/>
    <b v="0"/>
    <n v="59"/>
    <b v="1"/>
    <s v="theater/plays"/>
    <n v="102.49999999999999"/>
    <n v="34.745762711864408"/>
    <x v="8"/>
    <x v="23"/>
  </r>
  <r>
    <n v="1000"/>
    <n v="1025"/>
    <x v="3"/>
    <x v="0"/>
    <s v="USD"/>
    <n v="1395023719"/>
    <n v="1391571319"/>
    <b v="0"/>
    <n v="10"/>
    <b v="1"/>
    <s v="music/rock"/>
    <n v="102.49999999999999"/>
    <n v="102.5"/>
    <x v="3"/>
    <x v="32"/>
  </r>
  <r>
    <n v="600"/>
    <n v="615"/>
    <x v="3"/>
    <x v="0"/>
    <s v="USD"/>
    <n v="1462564182"/>
    <n v="1459972182"/>
    <b v="0"/>
    <n v="3"/>
    <b v="1"/>
    <s v="technology/hardware"/>
    <n v="102.49999999999999"/>
    <n v="205"/>
    <x v="1"/>
    <x v="39"/>
  </r>
  <r>
    <n v="2000"/>
    <n v="2050"/>
    <x v="3"/>
    <x v="0"/>
    <s v="USD"/>
    <n v="1469811043"/>
    <n v="1467219043"/>
    <b v="0"/>
    <n v="20"/>
    <b v="1"/>
    <s v="theater/plays"/>
    <n v="102.49999999999999"/>
    <n v="102.5"/>
    <x v="8"/>
    <x v="23"/>
  </r>
  <r>
    <n v="2000"/>
    <n v="2050"/>
    <x v="3"/>
    <x v="0"/>
    <s v="USD"/>
    <n v="1473393600"/>
    <n v="1470778559"/>
    <b v="0"/>
    <n v="28"/>
    <b v="1"/>
    <s v="theater/plays"/>
    <n v="102.49999999999999"/>
    <n v="73.214285714285708"/>
    <x v="8"/>
    <x v="23"/>
  </r>
  <r>
    <n v="2000"/>
    <n v="2050"/>
    <x v="3"/>
    <x v="1"/>
    <s v="GBP"/>
    <n v="1433076298"/>
    <n v="1430052298"/>
    <b v="0"/>
    <n v="31"/>
    <b v="1"/>
    <s v="theater/plays"/>
    <n v="102.49999999999999"/>
    <n v="66.129032258064512"/>
    <x v="8"/>
    <x v="23"/>
  </r>
  <r>
    <n v="7900"/>
    <n v="8098"/>
    <x v="3"/>
    <x v="18"/>
    <s v="EUR"/>
    <n v="1453064400"/>
    <n v="1449359831"/>
    <b v="0"/>
    <n v="101"/>
    <b v="1"/>
    <s v="music/pop"/>
    <n v="102.50632911392405"/>
    <n v="80.178217821782184"/>
    <x v="3"/>
    <x v="35"/>
  </r>
  <r>
    <n v="4300"/>
    <n v="4409.55"/>
    <x v="3"/>
    <x v="1"/>
    <s v="GBP"/>
    <n v="1462402800"/>
    <n v="1459856860"/>
    <b v="0"/>
    <n v="89"/>
    <b v="1"/>
    <s v="theater/plays"/>
    <n v="102.54767441860466"/>
    <n v="49.545505617977533"/>
    <x v="8"/>
    <x v="23"/>
  </r>
  <r>
    <n v="3500"/>
    <n v="3590"/>
    <x v="3"/>
    <x v="1"/>
    <s v="GBP"/>
    <n v="1427806320"/>
    <n v="1422834819"/>
    <b v="0"/>
    <n v="27"/>
    <b v="1"/>
    <s v="theater/plays"/>
    <n v="102.57142857142858"/>
    <n v="132.96296296296296"/>
    <x v="8"/>
    <x v="23"/>
  </r>
  <r>
    <n v="4000"/>
    <n v="4103"/>
    <x v="3"/>
    <x v="0"/>
    <s v="USD"/>
    <n v="1374802235"/>
    <n v="1372210235"/>
    <b v="0"/>
    <n v="66"/>
    <b v="1"/>
    <s v="music/rock"/>
    <n v="102.57499999999999"/>
    <n v="62.166666666666664"/>
    <x v="3"/>
    <x v="32"/>
  </r>
  <r>
    <n v="4444"/>
    <n v="4559"/>
    <x v="3"/>
    <x v="0"/>
    <s v="USD"/>
    <n v="1361739872"/>
    <n v="1359147872"/>
    <b v="0"/>
    <n v="59"/>
    <b v="1"/>
    <s v="publishing/nonfiction"/>
    <n v="102.58775877587757"/>
    <n v="77.271186440677965"/>
    <x v="2"/>
    <x v="34"/>
  </r>
  <r>
    <n v="25000"/>
    <n v="25648"/>
    <x v="3"/>
    <x v="0"/>
    <s v="USD"/>
    <n v="1393031304"/>
    <n v="1390439304"/>
    <b v="1"/>
    <n v="328"/>
    <b v="1"/>
    <s v="film &amp; video/documentary"/>
    <n v="102.592"/>
    <n v="78.195121951219505"/>
    <x v="0"/>
    <x v="31"/>
  </r>
  <r>
    <n v="26500"/>
    <n v="27189"/>
    <x v="3"/>
    <x v="0"/>
    <s v="USD"/>
    <n v="1468524340"/>
    <n v="1465932340"/>
    <b v="0"/>
    <n v="183"/>
    <b v="1"/>
    <s v="photography/photobooks"/>
    <n v="102.60000000000001"/>
    <n v="148.57377049180329"/>
    <x v="7"/>
    <x v="18"/>
  </r>
  <r>
    <n v="1000"/>
    <n v="1026"/>
    <x v="3"/>
    <x v="0"/>
    <s v="USD"/>
    <n v="1278302400"/>
    <n v="1273961999"/>
    <b v="0"/>
    <n v="23"/>
    <b v="1"/>
    <s v="music/pop"/>
    <n v="102.60000000000001"/>
    <n v="44.608695652173914"/>
    <x v="3"/>
    <x v="35"/>
  </r>
  <r>
    <n v="28000"/>
    <n v="28728"/>
    <x v="3"/>
    <x v="0"/>
    <s v="USD"/>
    <n v="1489283915"/>
    <n v="1486691915"/>
    <b v="0"/>
    <n v="194"/>
    <b v="1"/>
    <s v="games/tabletop games"/>
    <n v="102.60000000000001"/>
    <n v="148.08247422680412"/>
    <x v="5"/>
    <x v="38"/>
  </r>
  <r>
    <n v="2500"/>
    <n v="2565"/>
    <x v="3"/>
    <x v="0"/>
    <s v="USD"/>
    <n v="1336238743"/>
    <n v="1333646743"/>
    <b v="1"/>
    <n v="64"/>
    <b v="1"/>
    <s v="music/indie rock"/>
    <n v="102.60000000000001"/>
    <n v="40.078125"/>
    <x v="3"/>
    <x v="7"/>
  </r>
  <r>
    <n v="2500"/>
    <n v="2565"/>
    <x v="3"/>
    <x v="0"/>
    <s v="USD"/>
    <n v="1447445820"/>
    <n v="1445077121"/>
    <b v="0"/>
    <n v="43"/>
    <b v="1"/>
    <s v="theater/plays"/>
    <n v="102.60000000000001"/>
    <n v="59.651162790697676"/>
    <x v="8"/>
    <x v="23"/>
  </r>
  <r>
    <n v="2500"/>
    <n v="2565"/>
    <x v="3"/>
    <x v="0"/>
    <s v="USD"/>
    <n v="1456984740"/>
    <n v="1455717790"/>
    <b v="0"/>
    <n v="33"/>
    <b v="1"/>
    <s v="theater/plays"/>
    <n v="102.60000000000001"/>
    <n v="77.727272727272734"/>
    <x v="8"/>
    <x v="23"/>
  </r>
  <r>
    <n v="8500"/>
    <n v="8722"/>
    <x v="3"/>
    <x v="0"/>
    <s v="USD"/>
    <n v="1405688952"/>
    <n v="1400504952"/>
    <b v="0"/>
    <n v="36"/>
    <b v="1"/>
    <s v="theater/spaces"/>
    <n v="102.61176470588236"/>
    <n v="242.27777777777777"/>
    <x v="8"/>
    <x v="24"/>
  </r>
  <r>
    <n v="7000"/>
    <n v="7184"/>
    <x v="3"/>
    <x v="0"/>
    <s v="USD"/>
    <n v="1421952370"/>
    <n v="1418064370"/>
    <b v="1"/>
    <n v="46"/>
    <b v="1"/>
    <s v="photography/photobooks"/>
    <n v="102.62857142857142"/>
    <n v="156.17391304347825"/>
    <x v="7"/>
    <x v="18"/>
  </r>
  <r>
    <n v="5500"/>
    <n v="5645"/>
    <x v="3"/>
    <x v="0"/>
    <s v="USD"/>
    <n v="1466827140"/>
    <n v="1464196414"/>
    <b v="0"/>
    <n v="83"/>
    <b v="1"/>
    <s v="music/rock"/>
    <n v="102.63636363636364"/>
    <n v="68.01204819277109"/>
    <x v="3"/>
    <x v="32"/>
  </r>
  <r>
    <n v="8000"/>
    <n v="8211"/>
    <x v="3"/>
    <x v="0"/>
    <s v="USD"/>
    <n v="1325310336"/>
    <n v="1320122736"/>
    <b v="0"/>
    <n v="62"/>
    <b v="1"/>
    <s v="music/pop"/>
    <n v="102.6375"/>
    <n v="132.43548387096774"/>
    <x v="3"/>
    <x v="35"/>
  </r>
  <r>
    <n v="8000"/>
    <n v="8211"/>
    <x v="3"/>
    <x v="0"/>
    <s v="USD"/>
    <n v="1322454939"/>
    <n v="1319859339"/>
    <b v="0"/>
    <n v="116"/>
    <b v="1"/>
    <s v="music/pop"/>
    <n v="102.6375"/>
    <n v="70.784482758620683"/>
    <x v="3"/>
    <x v="35"/>
  </r>
  <r>
    <n v="8000"/>
    <n v="8211.61"/>
    <x v="3"/>
    <x v="1"/>
    <s v="GBP"/>
    <n v="1404858840"/>
    <n v="1402266840"/>
    <b v="0"/>
    <n v="94"/>
    <b v="1"/>
    <s v="theater/plays"/>
    <n v="102.64512500000001"/>
    <n v="87.357553191489373"/>
    <x v="8"/>
    <x v="23"/>
  </r>
  <r>
    <n v="31000"/>
    <n v="31820.5"/>
    <x v="3"/>
    <x v="0"/>
    <s v="USD"/>
    <n v="1461904788"/>
    <n v="1458103188"/>
    <b v="0"/>
    <n v="237"/>
    <b v="1"/>
    <s v="theater/plays"/>
    <n v="102.6467741935484"/>
    <n v="134.26371308016877"/>
    <x v="8"/>
    <x v="23"/>
  </r>
  <r>
    <n v="10000"/>
    <n v="10265.01"/>
    <x v="3"/>
    <x v="0"/>
    <s v="USD"/>
    <n v="1404360045"/>
    <n v="1401336045"/>
    <b v="0"/>
    <n v="96"/>
    <b v="1"/>
    <s v="theater/musical"/>
    <n v="102.65010000000001"/>
    <n v="106.9271875"/>
    <x v="8"/>
    <x v="25"/>
  </r>
  <r>
    <n v="35000"/>
    <n v="35932"/>
    <x v="3"/>
    <x v="6"/>
    <s v="EUR"/>
    <n v="1478605386"/>
    <n v="1475577786"/>
    <b v="1"/>
    <n v="337"/>
    <b v="1"/>
    <s v="film &amp; video/documentary"/>
    <n v="102.66285714285715"/>
    <n v="106.62314540059347"/>
    <x v="0"/>
    <x v="31"/>
  </r>
  <r>
    <n v="3000"/>
    <n v="3080"/>
    <x v="3"/>
    <x v="0"/>
    <s v="USD"/>
    <n v="1433097171"/>
    <n v="1430505171"/>
    <b v="0"/>
    <n v="46"/>
    <b v="1"/>
    <s v="theater/plays"/>
    <n v="102.66666666666666"/>
    <n v="66.956521739130437"/>
    <x v="8"/>
    <x v="23"/>
  </r>
  <r>
    <n v="3000"/>
    <n v="3080"/>
    <x v="3"/>
    <x v="1"/>
    <s v="GBP"/>
    <n v="1435851577"/>
    <n v="1433259577"/>
    <b v="0"/>
    <n v="78"/>
    <b v="1"/>
    <s v="theater/plays"/>
    <n v="102.66666666666666"/>
    <n v="39.487179487179489"/>
    <x v="8"/>
    <x v="23"/>
  </r>
  <r>
    <n v="7500"/>
    <n v="7701.93"/>
    <x v="3"/>
    <x v="0"/>
    <s v="USD"/>
    <n v="1458152193"/>
    <n v="1455563793"/>
    <b v="1"/>
    <n v="97"/>
    <b v="1"/>
    <s v="film &amp; video/documentary"/>
    <n v="102.69239999999999"/>
    <n v="79.401340206185566"/>
    <x v="0"/>
    <x v="31"/>
  </r>
  <r>
    <n v="5000"/>
    <n v="5135"/>
    <x v="3"/>
    <x v="0"/>
    <s v="USD"/>
    <n v="1407085200"/>
    <n v="1401924769"/>
    <b v="0"/>
    <n v="77"/>
    <b v="1"/>
    <s v="music/rock"/>
    <n v="102.69999999999999"/>
    <n v="66.688311688311686"/>
    <x v="3"/>
    <x v="32"/>
  </r>
  <r>
    <n v="1100"/>
    <n v="1130"/>
    <x v="3"/>
    <x v="0"/>
    <s v="USD"/>
    <n v="1334556624"/>
    <n v="1333001424"/>
    <b v="0"/>
    <n v="34"/>
    <b v="1"/>
    <s v="music/electronic music"/>
    <n v="102.72727272727273"/>
    <n v="33.235294117647058"/>
    <x v="3"/>
    <x v="36"/>
  </r>
  <r>
    <n v="3675"/>
    <n v="3775.5"/>
    <x v="3"/>
    <x v="0"/>
    <s v="USD"/>
    <n v="1332362880"/>
    <n v="1329890585"/>
    <b v="0"/>
    <n v="56"/>
    <b v="1"/>
    <s v="music/classical music"/>
    <n v="102.73469387755102"/>
    <n v="67.419642857142861"/>
    <x v="3"/>
    <x v="37"/>
  </r>
  <r>
    <n v="2000"/>
    <n v="2055"/>
    <x v="3"/>
    <x v="0"/>
    <s v="USD"/>
    <n v="1437447600"/>
    <n v="1436551178"/>
    <b v="0"/>
    <n v="29"/>
    <b v="1"/>
    <s v="theater/plays"/>
    <n v="102.75000000000001"/>
    <n v="70.862068965517238"/>
    <x v="8"/>
    <x v="23"/>
  </r>
  <r>
    <n v="2000"/>
    <n v="2055"/>
    <x v="3"/>
    <x v="1"/>
    <s v="GBP"/>
    <n v="1425142800"/>
    <n v="1422983847"/>
    <b v="0"/>
    <n v="51"/>
    <b v="1"/>
    <s v="theater/plays"/>
    <n v="102.75000000000001"/>
    <n v="40.294117647058826"/>
    <x v="8"/>
    <x v="23"/>
  </r>
  <r>
    <n v="2500"/>
    <n v="2569"/>
    <x v="3"/>
    <x v="0"/>
    <s v="USD"/>
    <n v="1465081053"/>
    <n v="1462489053"/>
    <b v="0"/>
    <n v="54"/>
    <b v="1"/>
    <s v="theater/musical"/>
    <n v="102.76"/>
    <n v="47.574074074074076"/>
    <x v="8"/>
    <x v="25"/>
  </r>
  <r>
    <n v="8500"/>
    <n v="8735"/>
    <x v="3"/>
    <x v="0"/>
    <s v="USD"/>
    <n v="1431122400"/>
    <n v="1428428515"/>
    <b v="1"/>
    <n v="80"/>
    <b v="1"/>
    <s v="film &amp; video/documentary"/>
    <n v="102.76470588235294"/>
    <n v="109.1875"/>
    <x v="0"/>
    <x v="31"/>
  </r>
  <r>
    <n v="2750"/>
    <n v="2826.43"/>
    <x v="3"/>
    <x v="0"/>
    <s v="USD"/>
    <n v="1372827540"/>
    <n v="1371491244"/>
    <b v="0"/>
    <n v="32"/>
    <b v="1"/>
    <s v="music/rock"/>
    <n v="102.77927272727271"/>
    <n v="88.325937499999995"/>
    <x v="3"/>
    <x v="32"/>
  </r>
  <r>
    <n v="3000"/>
    <n v="3084"/>
    <x v="3"/>
    <x v="1"/>
    <s v="GBP"/>
    <n v="1415440846"/>
    <n v="1412845246"/>
    <b v="0"/>
    <n v="78"/>
    <b v="1"/>
    <s v="theater/plays"/>
    <n v="102.8"/>
    <n v="39.53846153846154"/>
    <x v="8"/>
    <x v="23"/>
  </r>
  <r>
    <n v="1570"/>
    <n v="1614"/>
    <x v="3"/>
    <x v="1"/>
    <s v="GBP"/>
    <n v="1370019600"/>
    <n v="1366999870"/>
    <b v="0"/>
    <n v="37"/>
    <b v="1"/>
    <s v="music/classical music"/>
    <n v="102.80254777070064"/>
    <n v="43.621621621621621"/>
    <x v="3"/>
    <x v="37"/>
  </r>
  <r>
    <n v="5500"/>
    <n v="5655.6"/>
    <x v="3"/>
    <x v="0"/>
    <s v="USD"/>
    <n v="1472443269"/>
    <n v="1468987269"/>
    <b v="0"/>
    <n v="120"/>
    <b v="1"/>
    <s v="photography/photobooks"/>
    <n v="102.82909090909091"/>
    <n v="47.13"/>
    <x v="7"/>
    <x v="18"/>
  </r>
  <r>
    <n v="8000"/>
    <n v="8227"/>
    <x v="3"/>
    <x v="0"/>
    <s v="USD"/>
    <n v="1444348800"/>
    <n v="1442283562"/>
    <b v="1"/>
    <n v="71"/>
    <b v="1"/>
    <s v="theater/plays"/>
    <n v="102.83750000000001"/>
    <n v="115.87323943661971"/>
    <x v="8"/>
    <x v="23"/>
  </r>
  <r>
    <n v="18500"/>
    <n v="19028"/>
    <x v="3"/>
    <x v="0"/>
    <s v="USD"/>
    <n v="1381541465"/>
    <n v="1378949465"/>
    <b v="0"/>
    <n v="208"/>
    <b v="1"/>
    <s v="film &amp; video/documentary"/>
    <n v="102.85405405405406"/>
    <n v="91.480769230769226"/>
    <x v="0"/>
    <x v="31"/>
  </r>
  <r>
    <n v="3500"/>
    <n v="3600"/>
    <x v="3"/>
    <x v="0"/>
    <s v="USD"/>
    <n v="1403452131"/>
    <n v="1401205731"/>
    <b v="0"/>
    <n v="60"/>
    <b v="1"/>
    <s v="film &amp; video/shorts"/>
    <n v="102.85714285714285"/>
    <n v="60"/>
    <x v="0"/>
    <x v="30"/>
  </r>
  <r>
    <n v="350"/>
    <n v="360"/>
    <x v="2"/>
    <x v="0"/>
    <s v="USD"/>
    <n v="1490331623"/>
    <n v="1487743223"/>
    <b v="0"/>
    <n v="15"/>
    <b v="0"/>
    <s v="music/faith"/>
    <n v="102.85714285714285"/>
    <n v="24"/>
    <x v="3"/>
    <x v="17"/>
  </r>
  <r>
    <n v="700"/>
    <n v="720.01"/>
    <x v="3"/>
    <x v="1"/>
    <s v="GBP"/>
    <n v="1474886229"/>
    <n v="1472294229"/>
    <b v="0"/>
    <n v="27"/>
    <b v="1"/>
    <s v="theater/plays"/>
    <n v="102.85857142857142"/>
    <n v="26.667037037037037"/>
    <x v="8"/>
    <x v="23"/>
  </r>
  <r>
    <n v="1328"/>
    <n v="1366"/>
    <x v="3"/>
    <x v="1"/>
    <s v="GBP"/>
    <n v="1481564080"/>
    <n v="1479144880"/>
    <b v="0"/>
    <n v="27"/>
    <b v="1"/>
    <s v="music/electronic music"/>
    <n v="102.86144578313252"/>
    <n v="50.592592592592595"/>
    <x v="3"/>
    <x v="36"/>
  </r>
  <r>
    <n v="8000"/>
    <n v="8230"/>
    <x v="3"/>
    <x v="0"/>
    <s v="USD"/>
    <n v="1409187600"/>
    <n v="1406316312"/>
    <b v="0"/>
    <n v="25"/>
    <b v="1"/>
    <s v="theater/musical"/>
    <n v="102.875"/>
    <n v="329.2"/>
    <x v="8"/>
    <x v="25"/>
  </r>
  <r>
    <n v="10000"/>
    <n v="10290"/>
    <x v="3"/>
    <x v="0"/>
    <s v="USD"/>
    <n v="1426787123"/>
    <n v="1424198723"/>
    <b v="0"/>
    <n v="61"/>
    <b v="1"/>
    <s v="photography/photobooks"/>
    <n v="102.89999999999999"/>
    <n v="168.68852459016392"/>
    <x v="7"/>
    <x v="18"/>
  </r>
  <r>
    <n v="5000"/>
    <n v="5145"/>
    <x v="3"/>
    <x v="0"/>
    <s v="USD"/>
    <n v="1382742010"/>
    <n v="1380150010"/>
    <b v="0"/>
    <n v="60"/>
    <b v="1"/>
    <s v="technology/makerspaces"/>
    <n v="102.89999999999999"/>
    <n v="85.75"/>
    <x v="1"/>
    <x v="26"/>
  </r>
  <r>
    <n v="12000"/>
    <n v="12348.5"/>
    <x v="3"/>
    <x v="0"/>
    <s v="USD"/>
    <n v="1404359940"/>
    <n v="1402580818"/>
    <b v="0"/>
    <n v="199"/>
    <b v="1"/>
    <s v="theater/plays"/>
    <n v="102.90416666666667"/>
    <n v="62.052763819095475"/>
    <x v="8"/>
    <x v="23"/>
  </r>
  <r>
    <n v="10000"/>
    <n v="10291"/>
    <x v="3"/>
    <x v="0"/>
    <s v="USD"/>
    <n v="1416423172"/>
    <n v="1413827572"/>
    <b v="0"/>
    <n v="75"/>
    <b v="1"/>
    <s v="film &amp; video/television"/>
    <n v="102.91"/>
    <n v="137.21333333333334"/>
    <x v="0"/>
    <x v="29"/>
  </r>
  <r>
    <n v="1600"/>
    <n v="1647"/>
    <x v="3"/>
    <x v="1"/>
    <s v="GBP"/>
    <n v="1480613982"/>
    <n v="1478018382"/>
    <b v="0"/>
    <n v="69"/>
    <b v="1"/>
    <s v="theater/plays"/>
    <n v="102.9375"/>
    <n v="23.869565217391305"/>
    <x v="8"/>
    <x v="23"/>
  </r>
  <r>
    <n v="13000"/>
    <n v="13383"/>
    <x v="3"/>
    <x v="0"/>
    <s v="USD"/>
    <n v="1449205200"/>
    <n v="1445363833"/>
    <b v="0"/>
    <n v="57"/>
    <b v="1"/>
    <s v="photography/photobooks"/>
    <n v="102.94615384615385"/>
    <n v="234.78947368421052"/>
    <x v="7"/>
    <x v="18"/>
  </r>
  <r>
    <n v="30000"/>
    <n v="30891.1"/>
    <x v="3"/>
    <x v="0"/>
    <s v="USD"/>
    <n v="1412434136"/>
    <n v="1409669336"/>
    <b v="0"/>
    <n v="104"/>
    <b v="1"/>
    <s v="theater/plays"/>
    <n v="102.97033333333331"/>
    <n v="297.02980769230766"/>
    <x v="8"/>
    <x v="23"/>
  </r>
  <r>
    <n v="4000"/>
    <n v="4119"/>
    <x v="3"/>
    <x v="1"/>
    <s v="GBP"/>
    <n v="1462453307"/>
    <n v="1459861307"/>
    <b v="0"/>
    <n v="63"/>
    <b v="1"/>
    <s v="music/rock"/>
    <n v="102.97499999999999"/>
    <n v="65.38095238095238"/>
    <x v="3"/>
    <x v="32"/>
  </r>
  <r>
    <n v="10000"/>
    <n v="10299"/>
    <x v="3"/>
    <x v="0"/>
    <s v="USD"/>
    <n v="1416385679"/>
    <n v="1413790079"/>
    <b v="0"/>
    <n v="162"/>
    <b v="1"/>
    <s v="theater/plays"/>
    <n v="102.99000000000001"/>
    <n v="63.574074074074076"/>
    <x v="8"/>
    <x v="23"/>
  </r>
  <r>
    <n v="98000"/>
    <n v="100939"/>
    <x v="3"/>
    <x v="3"/>
    <s v="AUD"/>
    <n v="1429228800"/>
    <n v="1426714870"/>
    <b v="0"/>
    <n v="443"/>
    <b v="1"/>
    <s v="technology/hardware"/>
    <n v="102.99897959183673"/>
    <n v="227.85327313769753"/>
    <x v="1"/>
    <x v="39"/>
  </r>
  <r>
    <n v="10000"/>
    <n v="10300"/>
    <x v="3"/>
    <x v="0"/>
    <s v="USD"/>
    <n v="1440165916"/>
    <n v="1437573916"/>
    <b v="1"/>
    <n v="119"/>
    <b v="1"/>
    <s v="film &amp; video/documentary"/>
    <n v="103"/>
    <n v="86.554621848739501"/>
    <x v="0"/>
    <x v="31"/>
  </r>
  <r>
    <n v="1000"/>
    <n v="1030"/>
    <x v="3"/>
    <x v="0"/>
    <s v="USD"/>
    <n v="1336866863"/>
    <n v="1335570863"/>
    <b v="0"/>
    <n v="14"/>
    <b v="1"/>
    <s v="music/rock"/>
    <n v="103"/>
    <n v="73.571428571428569"/>
    <x v="3"/>
    <x v="32"/>
  </r>
  <r>
    <n v="700"/>
    <n v="721"/>
    <x v="3"/>
    <x v="1"/>
    <s v="GBP"/>
    <n v="1434039186"/>
    <n v="1430151186"/>
    <b v="0"/>
    <n v="6"/>
    <b v="1"/>
    <s v="theater/spaces"/>
    <n v="103"/>
    <n v="120.16666666666667"/>
    <x v="8"/>
    <x v="24"/>
  </r>
  <r>
    <n v="10000"/>
    <n v="10300"/>
    <x v="3"/>
    <x v="0"/>
    <s v="USD"/>
    <n v="1411765492"/>
    <n v="1409173492"/>
    <b v="1"/>
    <n v="74"/>
    <b v="1"/>
    <s v="theater/plays"/>
    <n v="103"/>
    <n v="139.18918918918919"/>
    <x v="8"/>
    <x v="23"/>
  </r>
  <r>
    <n v="2500"/>
    <n v="2575"/>
    <x v="3"/>
    <x v="0"/>
    <s v="USD"/>
    <n v="1422482400"/>
    <n v="1421089938"/>
    <b v="1"/>
    <n v="49"/>
    <b v="1"/>
    <s v="theater/plays"/>
    <n v="103"/>
    <n v="52.551020408163268"/>
    <x v="8"/>
    <x v="23"/>
  </r>
  <r>
    <n v="2000"/>
    <n v="2060"/>
    <x v="3"/>
    <x v="0"/>
    <s v="USD"/>
    <n v="1433134800"/>
    <n v="1430158198"/>
    <b v="0"/>
    <n v="30"/>
    <b v="1"/>
    <s v="theater/plays"/>
    <n v="103"/>
    <n v="68.666666666666671"/>
    <x v="8"/>
    <x v="23"/>
  </r>
  <r>
    <n v="2000"/>
    <n v="2060"/>
    <x v="3"/>
    <x v="1"/>
    <s v="GBP"/>
    <n v="1439136000"/>
    <n v="1436972472"/>
    <b v="0"/>
    <n v="36"/>
    <b v="1"/>
    <s v="theater/plays"/>
    <n v="103"/>
    <n v="57.222222222222221"/>
    <x v="8"/>
    <x v="23"/>
  </r>
  <r>
    <n v="8000"/>
    <n v="8241"/>
    <x v="3"/>
    <x v="0"/>
    <s v="USD"/>
    <n v="1386910740"/>
    <n v="1384364561"/>
    <b v="1"/>
    <n v="82"/>
    <b v="1"/>
    <s v="theater/plays"/>
    <n v="103.01249999999999"/>
    <n v="100.5"/>
    <x v="8"/>
    <x v="23"/>
  </r>
  <r>
    <n v="50000"/>
    <n v="51514.5"/>
    <x v="3"/>
    <x v="0"/>
    <s v="USD"/>
    <n v="1402892700"/>
    <n v="1400474329"/>
    <b v="0"/>
    <n v="433"/>
    <b v="1"/>
    <s v="theater/spaces"/>
    <n v="103.029"/>
    <n v="118.97113163972287"/>
    <x v="8"/>
    <x v="24"/>
  </r>
  <r>
    <n v="12200"/>
    <n v="12571"/>
    <x v="3"/>
    <x v="0"/>
    <s v="USD"/>
    <n v="1419220800"/>
    <n v="1416555262"/>
    <b v="1"/>
    <n v="134"/>
    <b v="1"/>
    <s v="theater/plays"/>
    <n v="103.04098360655738"/>
    <n v="93.81343283582089"/>
    <x v="8"/>
    <x v="23"/>
  </r>
  <r>
    <n v="50000"/>
    <n v="51544"/>
    <x v="3"/>
    <x v="0"/>
    <s v="USD"/>
    <n v="1466002800"/>
    <n v="1463517521"/>
    <b v="1"/>
    <n v="267"/>
    <b v="1"/>
    <s v="film &amp; video/documentary"/>
    <n v="103.08800000000001"/>
    <n v="193.04868913857678"/>
    <x v="0"/>
    <x v="31"/>
  </r>
  <r>
    <n v="35000"/>
    <n v="36082"/>
    <x v="3"/>
    <x v="0"/>
    <s v="USD"/>
    <n v="1391641440"/>
    <n v="1389107062"/>
    <b v="0"/>
    <n v="271"/>
    <b v="1"/>
    <s v="film &amp; video/documentary"/>
    <n v="103.09142857142857"/>
    <n v="133.14391143911439"/>
    <x v="0"/>
    <x v="31"/>
  </r>
  <r>
    <n v="7501"/>
    <n v="7733"/>
    <x v="3"/>
    <x v="0"/>
    <s v="USD"/>
    <n v="1414025347"/>
    <n v="1411433347"/>
    <b v="1"/>
    <n v="111"/>
    <b v="1"/>
    <s v="music/electronic music"/>
    <n v="103.09292094387415"/>
    <n v="69.666666666666671"/>
    <x v="3"/>
    <x v="36"/>
  </r>
  <r>
    <n v="2550"/>
    <n v="2630"/>
    <x v="3"/>
    <x v="0"/>
    <s v="USD"/>
    <n v="1367940794"/>
    <n v="1365348794"/>
    <b v="0"/>
    <n v="34"/>
    <b v="1"/>
    <s v="music/indie rock"/>
    <n v="103.1372549019608"/>
    <n v="77.352941176470594"/>
    <x v="3"/>
    <x v="7"/>
  </r>
  <r>
    <n v="2000"/>
    <n v="2063"/>
    <x v="3"/>
    <x v="1"/>
    <s v="GBP"/>
    <n v="1443808800"/>
    <n v="1441120910"/>
    <b v="0"/>
    <n v="46"/>
    <b v="1"/>
    <s v="theater/plays"/>
    <n v="103.15"/>
    <n v="44.847826086956523"/>
    <x v="8"/>
    <x v="23"/>
  </r>
  <r>
    <n v="1000"/>
    <n v="1031.6400000000001"/>
    <x v="3"/>
    <x v="0"/>
    <s v="USD"/>
    <n v="1337824055"/>
    <n v="1335232055"/>
    <b v="0"/>
    <n v="36"/>
    <b v="1"/>
    <s v="music/indie rock"/>
    <n v="103.16400000000002"/>
    <n v="28.65666666666667"/>
    <x v="3"/>
    <x v="7"/>
  </r>
  <r>
    <n v="3000"/>
    <n v="3095.11"/>
    <x v="3"/>
    <x v="1"/>
    <s v="GBP"/>
    <n v="1437261419"/>
    <n v="1434669419"/>
    <b v="0"/>
    <n v="58"/>
    <b v="1"/>
    <s v="theater/plays"/>
    <n v="103.17033333333335"/>
    <n v="53.363965517241382"/>
    <x v="8"/>
    <x v="23"/>
  </r>
  <r>
    <n v="3400"/>
    <n v="3508"/>
    <x v="3"/>
    <x v="0"/>
    <s v="USD"/>
    <n v="1402459200"/>
    <n v="1401125238"/>
    <b v="0"/>
    <n v="40"/>
    <b v="1"/>
    <s v="theater/spaces"/>
    <n v="103.17647058823529"/>
    <n v="87.7"/>
    <x v="8"/>
    <x v="24"/>
  </r>
  <r>
    <n v="500"/>
    <n v="516"/>
    <x v="3"/>
    <x v="0"/>
    <s v="USD"/>
    <n v="1295142660"/>
    <n v="1293739714"/>
    <b v="0"/>
    <n v="10"/>
    <b v="1"/>
    <s v="music/indie rock"/>
    <n v="103.2"/>
    <n v="51.6"/>
    <x v="3"/>
    <x v="7"/>
  </r>
  <r>
    <n v="25000"/>
    <n v="25800"/>
    <x v="3"/>
    <x v="0"/>
    <s v="USD"/>
    <n v="1431143940"/>
    <n v="1428585710"/>
    <b v="0"/>
    <n v="147"/>
    <b v="1"/>
    <s v="theater/musical"/>
    <n v="103.2"/>
    <n v="175.51020408163265"/>
    <x v="8"/>
    <x v="25"/>
  </r>
  <r>
    <n v="15000"/>
    <n v="15481"/>
    <x v="3"/>
    <x v="0"/>
    <s v="USD"/>
    <n v="1467361251"/>
    <n v="1464769251"/>
    <b v="1"/>
    <n v="181"/>
    <b v="1"/>
    <s v="theater/plays"/>
    <n v="103.20666666666666"/>
    <n v="85.530386740331494"/>
    <x v="8"/>
    <x v="23"/>
  </r>
  <r>
    <n v="50000"/>
    <n v="51605.31"/>
    <x v="3"/>
    <x v="0"/>
    <s v="USD"/>
    <n v="1340683393"/>
    <n v="1337659393"/>
    <b v="1"/>
    <n v="447"/>
    <b v="1"/>
    <s v="film &amp; video/documentary"/>
    <n v="103.21061999999999"/>
    <n v="115.44812080536913"/>
    <x v="0"/>
    <x v="31"/>
  </r>
  <r>
    <n v="2000"/>
    <n v="2065"/>
    <x v="3"/>
    <x v="0"/>
    <s v="USD"/>
    <n v="1318463879"/>
    <n v="1315439879"/>
    <b v="0"/>
    <n v="41"/>
    <b v="1"/>
    <s v="music/indie rock"/>
    <n v="103.25"/>
    <n v="50.365853658536587"/>
    <x v="3"/>
    <x v="7"/>
  </r>
  <r>
    <n v="8500"/>
    <n v="8780"/>
    <x v="3"/>
    <x v="0"/>
    <s v="USD"/>
    <n v="1485547530"/>
    <n v="1483646730"/>
    <b v="0"/>
    <n v="93"/>
    <b v="1"/>
    <s v="theater/spaces"/>
    <n v="103.29411764705883"/>
    <n v="94.408602150537632"/>
    <x v="8"/>
    <x v="24"/>
  </r>
  <r>
    <n v="4500"/>
    <n v="4648.33"/>
    <x v="3"/>
    <x v="1"/>
    <s v="GBP"/>
    <n v="1395532800"/>
    <n v="1393882717"/>
    <b v="0"/>
    <n v="108"/>
    <b v="1"/>
    <s v="film &amp; video/shorts"/>
    <n v="103.29622222222221"/>
    <n v="43.040092592592593"/>
    <x v="0"/>
    <x v="30"/>
  </r>
  <r>
    <n v="3000"/>
    <n v="3100"/>
    <x v="3"/>
    <x v="0"/>
    <s v="USD"/>
    <n v="1326436488"/>
    <n v="1321252488"/>
    <b v="0"/>
    <n v="35"/>
    <b v="1"/>
    <s v="film &amp; video/shorts"/>
    <n v="103.33333333333334"/>
    <n v="88.571428571428569"/>
    <x v="0"/>
    <x v="30"/>
  </r>
  <r>
    <n v="300"/>
    <n v="310"/>
    <x v="3"/>
    <x v="0"/>
    <s v="USD"/>
    <n v="1329248940"/>
    <n v="1326972107"/>
    <b v="0"/>
    <n v="11"/>
    <b v="1"/>
    <s v="music/rock"/>
    <n v="103.33333333333334"/>
    <n v="28.181818181818183"/>
    <x v="3"/>
    <x v="32"/>
  </r>
  <r>
    <n v="600"/>
    <n v="620"/>
    <x v="3"/>
    <x v="0"/>
    <s v="USD"/>
    <n v="1331182740"/>
    <n v="1329856839"/>
    <b v="0"/>
    <n v="11"/>
    <b v="1"/>
    <s v="music/indie rock"/>
    <n v="103.33333333333334"/>
    <n v="56.363636363636367"/>
    <x v="3"/>
    <x v="7"/>
  </r>
  <r>
    <n v="300"/>
    <n v="310"/>
    <x v="3"/>
    <x v="0"/>
    <s v="USD"/>
    <n v="1426117552"/>
    <n v="1423529152"/>
    <b v="0"/>
    <n v="17"/>
    <b v="1"/>
    <s v="technology/hardware"/>
    <n v="103.33333333333334"/>
    <n v="18.235294117647058"/>
    <x v="1"/>
    <x v="39"/>
  </r>
  <r>
    <n v="3000"/>
    <n v="3100"/>
    <x v="3"/>
    <x v="1"/>
    <s v="GBP"/>
    <n v="1449255686"/>
    <n v="1446663686"/>
    <b v="0"/>
    <n v="51"/>
    <b v="1"/>
    <s v="theater/plays"/>
    <n v="103.33333333333334"/>
    <n v="60.784313725490193"/>
    <x v="8"/>
    <x v="23"/>
  </r>
  <r>
    <n v="5000"/>
    <n v="5167"/>
    <x v="3"/>
    <x v="0"/>
    <s v="USD"/>
    <n v="1433289600"/>
    <n v="1430768800"/>
    <b v="0"/>
    <n v="30"/>
    <b v="1"/>
    <s v="theater/musical"/>
    <n v="103.34"/>
    <n v="172.23333333333332"/>
    <x v="8"/>
    <x v="25"/>
  </r>
  <r>
    <n v="10000"/>
    <n v="10335.01"/>
    <x v="3"/>
    <x v="0"/>
    <s v="USD"/>
    <n v="1367384340"/>
    <n v="1363960278"/>
    <b v="0"/>
    <n v="119"/>
    <b v="1"/>
    <s v="film &amp; video/documentary"/>
    <n v="103.3501"/>
    <n v="86.84882352941176"/>
    <x v="0"/>
    <x v="31"/>
  </r>
  <r>
    <n v="9000"/>
    <n v="9302.75"/>
    <x v="3"/>
    <x v="0"/>
    <s v="USD"/>
    <n v="1403301540"/>
    <n v="1400867283"/>
    <b v="1"/>
    <n v="145"/>
    <b v="1"/>
    <s v="photography/photobooks"/>
    <n v="103.36388888888889"/>
    <n v="64.156896551724131"/>
    <x v="7"/>
    <x v="18"/>
  </r>
  <r>
    <n v="10000"/>
    <n v="10338"/>
    <x v="3"/>
    <x v="7"/>
    <s v="CAD"/>
    <n v="1476158340"/>
    <n v="1472594585"/>
    <b v="0"/>
    <n v="114"/>
    <b v="1"/>
    <s v="theater/plays"/>
    <n v="103.38000000000001"/>
    <n v="90.684210526315795"/>
    <x v="8"/>
    <x v="23"/>
  </r>
  <r>
    <n v="8400"/>
    <n v="8685"/>
    <x v="3"/>
    <x v="5"/>
    <s v="EUR"/>
    <n v="1481099176"/>
    <n v="1478507176"/>
    <b v="0"/>
    <n v="50"/>
    <b v="1"/>
    <s v="theater/plays"/>
    <n v="103.39285714285715"/>
    <n v="173.7"/>
    <x v="8"/>
    <x v="23"/>
  </r>
  <r>
    <n v="2500"/>
    <n v="2585"/>
    <x v="3"/>
    <x v="0"/>
    <s v="USD"/>
    <n v="1319904721"/>
    <n v="1314720721"/>
    <b v="0"/>
    <n v="27"/>
    <b v="1"/>
    <s v="music/classical music"/>
    <n v="103.4"/>
    <n v="95.740740740740748"/>
    <x v="3"/>
    <x v="37"/>
  </r>
  <r>
    <n v="2500"/>
    <n v="2585"/>
    <x v="3"/>
    <x v="1"/>
    <s v="GBP"/>
    <n v="1433017303"/>
    <n v="1430425303"/>
    <b v="1"/>
    <n v="34"/>
    <b v="1"/>
    <s v="theater/plays"/>
    <n v="103.4"/>
    <n v="76.029411764705884"/>
    <x v="8"/>
    <x v="23"/>
  </r>
  <r>
    <n v="4000"/>
    <n v="4137"/>
    <x v="3"/>
    <x v="1"/>
    <s v="GBP"/>
    <n v="1436114603"/>
    <n v="1433090603"/>
    <b v="1"/>
    <n v="113"/>
    <b v="1"/>
    <s v="theater/plays"/>
    <n v="103.42499999999998"/>
    <n v="36.610619469026545"/>
    <x v="8"/>
    <x v="23"/>
  </r>
  <r>
    <n v="17500"/>
    <n v="18100"/>
    <x v="3"/>
    <x v="0"/>
    <s v="USD"/>
    <n v="1449644340"/>
    <n v="1446683797"/>
    <b v="0"/>
    <n v="104"/>
    <b v="1"/>
    <s v="technology/makerspaces"/>
    <n v="103.42857142857143"/>
    <n v="174.03846153846155"/>
    <x v="1"/>
    <x v="26"/>
  </r>
  <r>
    <n v="1450"/>
    <n v="1500"/>
    <x v="3"/>
    <x v="0"/>
    <s v="USD"/>
    <n v="1469329217"/>
    <n v="1466737217"/>
    <b v="0"/>
    <n v="47"/>
    <b v="1"/>
    <s v="music/metal"/>
    <n v="103.44827586206897"/>
    <n v="31.914893617021278"/>
    <x v="3"/>
    <x v="33"/>
  </r>
  <r>
    <n v="2827"/>
    <n v="2925"/>
    <x v="3"/>
    <x v="0"/>
    <s v="USD"/>
    <n v="1403546400"/>
    <n v="1401714114"/>
    <b v="0"/>
    <n v="35"/>
    <b v="1"/>
    <s v="theater/plays"/>
    <n v="103.46657233816768"/>
    <n v="83.571428571428569"/>
    <x v="8"/>
    <x v="23"/>
  </r>
  <r>
    <n v="18000"/>
    <n v="18625"/>
    <x v="3"/>
    <x v="0"/>
    <s v="USD"/>
    <n v="1418961600"/>
    <n v="1415824513"/>
    <b v="1"/>
    <n v="167"/>
    <b v="1"/>
    <s v="photography/photobooks"/>
    <n v="103.47222222222223"/>
    <n v="111.52694610778443"/>
    <x v="7"/>
    <x v="18"/>
  </r>
  <r>
    <n v="4000"/>
    <n v="4140"/>
    <x v="3"/>
    <x v="7"/>
    <s v="CAD"/>
    <n v="1409506291"/>
    <n v="1406914291"/>
    <b v="1"/>
    <n v="54"/>
    <b v="1"/>
    <s v="music/rock"/>
    <n v="103.49999999999999"/>
    <n v="76.666666666666671"/>
    <x v="3"/>
    <x v="32"/>
  </r>
  <r>
    <n v="5000"/>
    <n v="5175"/>
    <x v="3"/>
    <x v="0"/>
    <s v="USD"/>
    <n v="1406557877"/>
    <n v="1404743477"/>
    <b v="1"/>
    <n v="82"/>
    <b v="1"/>
    <s v="theater/plays"/>
    <n v="103.49999999999999"/>
    <n v="63.109756097560975"/>
    <x v="8"/>
    <x v="23"/>
  </r>
  <r>
    <n v="1000"/>
    <n v="1035"/>
    <x v="3"/>
    <x v="0"/>
    <s v="USD"/>
    <n v="1408942740"/>
    <n v="1407157756"/>
    <b v="0"/>
    <n v="27"/>
    <b v="1"/>
    <s v="theater/plays"/>
    <n v="103.49999999999999"/>
    <n v="38.333333333333336"/>
    <x v="8"/>
    <x v="23"/>
  </r>
  <r>
    <n v="3000"/>
    <n v="3105"/>
    <x v="3"/>
    <x v="0"/>
    <s v="USD"/>
    <n v="1480579140"/>
    <n v="1478030325"/>
    <b v="0"/>
    <n v="44"/>
    <b v="1"/>
    <s v="theater/plays"/>
    <n v="103.49999999999999"/>
    <n v="70.568181818181813"/>
    <x v="8"/>
    <x v="23"/>
  </r>
  <r>
    <n v="1000"/>
    <n v="1035"/>
    <x v="3"/>
    <x v="3"/>
    <s v="AUD"/>
    <n v="1438333080"/>
    <n v="1436408308"/>
    <b v="0"/>
    <n v="24"/>
    <b v="1"/>
    <s v="theater/plays"/>
    <n v="103.49999999999999"/>
    <n v="43.125"/>
    <x v="8"/>
    <x v="23"/>
  </r>
  <r>
    <n v="1000"/>
    <n v="1035"/>
    <x v="3"/>
    <x v="0"/>
    <s v="USD"/>
    <n v="1437676380"/>
    <n v="1435670452"/>
    <b v="0"/>
    <n v="28"/>
    <b v="1"/>
    <s v="theater/plays"/>
    <n v="103.49999999999999"/>
    <n v="36.964285714285715"/>
    <x v="8"/>
    <x v="23"/>
  </r>
  <r>
    <n v="5000"/>
    <n v="5176"/>
    <x v="3"/>
    <x v="0"/>
    <s v="USD"/>
    <n v="1455602340"/>
    <n v="1453827436"/>
    <b v="0"/>
    <n v="52"/>
    <b v="1"/>
    <s v="theater/musical"/>
    <n v="103.52"/>
    <n v="99.538461538461533"/>
    <x v="8"/>
    <x v="25"/>
  </r>
  <r>
    <n v="1500"/>
    <n v="1553"/>
    <x v="3"/>
    <x v="0"/>
    <s v="USD"/>
    <n v="1315457658"/>
    <n v="1312865658"/>
    <b v="0"/>
    <n v="25"/>
    <b v="1"/>
    <s v="music/indie rock"/>
    <n v="103.53333333333335"/>
    <n v="62.12"/>
    <x v="3"/>
    <x v="7"/>
  </r>
  <r>
    <n v="4500"/>
    <n v="4660"/>
    <x v="3"/>
    <x v="0"/>
    <s v="USD"/>
    <n v="1307851200"/>
    <n v="1304129088"/>
    <b v="0"/>
    <n v="87"/>
    <b v="1"/>
    <s v="music/rock"/>
    <n v="103.55555555555556"/>
    <n v="53.5632183908046"/>
    <x v="3"/>
    <x v="32"/>
  </r>
  <r>
    <n v="15000"/>
    <n v="15535"/>
    <x v="3"/>
    <x v="0"/>
    <s v="USD"/>
    <n v="1444264372"/>
    <n v="1442536372"/>
    <b v="0"/>
    <n v="78"/>
    <b v="1"/>
    <s v="theater/plays"/>
    <n v="103.56666666666668"/>
    <n v="199.16666666666666"/>
    <x v="8"/>
    <x v="23"/>
  </r>
  <r>
    <n v="700"/>
    <n v="725"/>
    <x v="3"/>
    <x v="0"/>
    <s v="USD"/>
    <n v="1380599940"/>
    <n v="1377252857"/>
    <b v="0"/>
    <n v="13"/>
    <b v="1"/>
    <s v="music/classical music"/>
    <n v="103.57142857142858"/>
    <n v="55.769230769230766"/>
    <x v="3"/>
    <x v="37"/>
  </r>
  <r>
    <n v="16000"/>
    <n v="16573"/>
    <x v="3"/>
    <x v="6"/>
    <s v="EUR"/>
    <n v="1458676860"/>
    <n v="1455446303"/>
    <b v="1"/>
    <n v="345"/>
    <b v="1"/>
    <s v="photography/photobooks"/>
    <n v="103.58125"/>
    <n v="48.037681159420288"/>
    <x v="7"/>
    <x v="18"/>
  </r>
  <r>
    <n v="18000"/>
    <n v="18645"/>
    <x v="3"/>
    <x v="0"/>
    <s v="USD"/>
    <n v="1462316400"/>
    <n v="1459865945"/>
    <b v="1"/>
    <n v="148"/>
    <b v="1"/>
    <s v="theater/spaces"/>
    <n v="103.58333333333334"/>
    <n v="125.97972972972973"/>
    <x v="8"/>
    <x v="24"/>
  </r>
  <r>
    <n v="6000"/>
    <n v="6215"/>
    <x v="3"/>
    <x v="0"/>
    <s v="USD"/>
    <n v="1423119540"/>
    <n v="1421252084"/>
    <b v="0"/>
    <n v="76"/>
    <b v="1"/>
    <s v="theater/plays"/>
    <n v="103.58333333333334"/>
    <n v="81.776315789473685"/>
    <x v="8"/>
    <x v="23"/>
  </r>
  <r>
    <n v="75000"/>
    <n v="77710.8"/>
    <x v="3"/>
    <x v="0"/>
    <s v="USD"/>
    <n v="1446350400"/>
    <n v="1443739388"/>
    <b v="1"/>
    <n v="498"/>
    <b v="1"/>
    <s v="film &amp; video/documentary"/>
    <n v="103.61439999999999"/>
    <n v="156.04578313253012"/>
    <x v="0"/>
    <x v="31"/>
  </r>
  <r>
    <n v="2000"/>
    <n v="2073"/>
    <x v="3"/>
    <x v="1"/>
    <s v="GBP"/>
    <n v="1440630000"/>
    <n v="1439122800"/>
    <b v="0"/>
    <n v="38"/>
    <b v="1"/>
    <s v="theater/plays"/>
    <n v="103.64999999999999"/>
    <n v="54.55263157894737"/>
    <x v="8"/>
    <x v="23"/>
  </r>
  <r>
    <n v="1500"/>
    <n v="1555"/>
    <x v="3"/>
    <x v="0"/>
    <s v="USD"/>
    <n v="1381881890"/>
    <n v="1380585890"/>
    <b v="0"/>
    <n v="20"/>
    <b v="1"/>
    <s v="music/rock"/>
    <n v="103.66666666666666"/>
    <n v="77.75"/>
    <x v="3"/>
    <x v="32"/>
  </r>
  <r>
    <n v="6000"/>
    <n v="6220"/>
    <x v="3"/>
    <x v="0"/>
    <s v="USD"/>
    <n v="1392929333"/>
    <n v="1389041333"/>
    <b v="0"/>
    <n v="82"/>
    <b v="1"/>
    <s v="music/rock"/>
    <n v="103.66666666666666"/>
    <n v="75.853658536585371"/>
    <x v="3"/>
    <x v="32"/>
  </r>
  <r>
    <n v="5000"/>
    <n v="5186"/>
    <x v="3"/>
    <x v="0"/>
    <s v="USD"/>
    <n v="1345079785"/>
    <n v="1342487785"/>
    <b v="1"/>
    <n v="96"/>
    <b v="1"/>
    <s v="film &amp; video/documentary"/>
    <n v="103.71999999999998"/>
    <n v="54.020833333333336"/>
    <x v="0"/>
    <x v="31"/>
  </r>
  <r>
    <n v="10000"/>
    <n v="10373"/>
    <x v="3"/>
    <x v="0"/>
    <s v="USD"/>
    <n v="1488171540"/>
    <n v="1486661793"/>
    <b v="0"/>
    <n v="115"/>
    <b v="1"/>
    <s v="theater/spaces"/>
    <n v="103.73000000000002"/>
    <n v="90.2"/>
    <x v="8"/>
    <x v="24"/>
  </r>
  <r>
    <n v="2000"/>
    <n v="2075"/>
    <x v="3"/>
    <x v="0"/>
    <s v="USD"/>
    <n v="1357408721"/>
    <n v="1354816721"/>
    <b v="0"/>
    <n v="49"/>
    <b v="1"/>
    <s v="publishing/nonfiction"/>
    <n v="103.75000000000001"/>
    <n v="42.346938775510203"/>
    <x v="2"/>
    <x v="34"/>
  </r>
  <r>
    <n v="40000"/>
    <n v="41500"/>
    <x v="2"/>
    <x v="12"/>
    <s v="MXN"/>
    <n v="1490196830"/>
    <n v="1485016430"/>
    <b v="0"/>
    <n v="45"/>
    <b v="0"/>
    <s v="theater/spaces"/>
    <n v="103.75000000000001"/>
    <n v="922.22222222222217"/>
    <x v="8"/>
    <x v="24"/>
  </r>
  <r>
    <n v="1200"/>
    <n v="1245"/>
    <x v="3"/>
    <x v="1"/>
    <s v="GBP"/>
    <n v="1424556325"/>
    <n v="1421964325"/>
    <b v="0"/>
    <n v="46"/>
    <b v="1"/>
    <s v="theater/plays"/>
    <n v="103.75000000000001"/>
    <n v="27.065217391304348"/>
    <x v="8"/>
    <x v="23"/>
  </r>
  <r>
    <n v="2500"/>
    <n v="2594"/>
    <x v="3"/>
    <x v="0"/>
    <s v="USD"/>
    <n v="1399953600"/>
    <n v="1398983245"/>
    <b v="0"/>
    <n v="39"/>
    <b v="1"/>
    <s v="theater/plays"/>
    <n v="103.76"/>
    <n v="66.512820512820511"/>
    <x v="8"/>
    <x v="23"/>
  </r>
  <r>
    <n v="15000"/>
    <n v="15565"/>
    <x v="3"/>
    <x v="6"/>
    <s v="EUR"/>
    <n v="1440515112"/>
    <n v="1437923112"/>
    <b v="0"/>
    <n v="140"/>
    <b v="1"/>
    <s v="photography/photobooks"/>
    <n v="103.76666666666668"/>
    <n v="111.17857142857143"/>
    <x v="7"/>
    <x v="18"/>
  </r>
  <r>
    <n v="4000"/>
    <n v="4151"/>
    <x v="3"/>
    <x v="0"/>
    <s v="USD"/>
    <n v="1390161630"/>
    <n v="1387569630"/>
    <b v="0"/>
    <n v="52"/>
    <b v="1"/>
    <s v="music/rock"/>
    <n v="103.77499999999999"/>
    <n v="79.82692307692308"/>
    <x v="3"/>
    <x v="32"/>
  </r>
  <r>
    <n v="20000"/>
    <n v="20755"/>
    <x v="3"/>
    <x v="0"/>
    <s v="USD"/>
    <n v="1417463945"/>
    <n v="1414781945"/>
    <b v="0"/>
    <n v="78"/>
    <b v="1"/>
    <s v="music/classical music"/>
    <n v="103.77499999999999"/>
    <n v="266.08974358974359"/>
    <x v="3"/>
    <x v="37"/>
  </r>
  <r>
    <n v="2000"/>
    <n v="2076"/>
    <x v="3"/>
    <x v="0"/>
    <s v="USD"/>
    <n v="1366664400"/>
    <n v="1363981723"/>
    <b v="1"/>
    <n v="45"/>
    <b v="1"/>
    <s v="music/rock"/>
    <n v="103.8"/>
    <n v="46.133333333333333"/>
    <x v="3"/>
    <x v="32"/>
  </r>
  <r>
    <n v="500"/>
    <n v="519"/>
    <x v="3"/>
    <x v="0"/>
    <s v="USD"/>
    <n v="1262302740"/>
    <n v="1257444140"/>
    <b v="0"/>
    <n v="15"/>
    <b v="1"/>
    <s v="music/rock"/>
    <n v="103.8"/>
    <n v="34.6"/>
    <x v="3"/>
    <x v="32"/>
  </r>
  <r>
    <n v="7500"/>
    <n v="7785"/>
    <x v="3"/>
    <x v="0"/>
    <s v="USD"/>
    <n v="1317438000"/>
    <n v="1314577097"/>
    <b v="0"/>
    <n v="86"/>
    <b v="1"/>
    <s v="music/indie rock"/>
    <n v="103.8"/>
    <n v="90.523255813953483"/>
    <x v="3"/>
    <x v="7"/>
  </r>
  <r>
    <n v="1500"/>
    <n v="1557"/>
    <x v="3"/>
    <x v="1"/>
    <s v="GBP"/>
    <n v="1434625441"/>
    <n v="1432033441"/>
    <b v="0"/>
    <n v="45"/>
    <b v="1"/>
    <s v="theater/plays"/>
    <n v="103.8"/>
    <n v="34.6"/>
    <x v="8"/>
    <x v="23"/>
  </r>
  <r>
    <n v="50000"/>
    <n v="51906"/>
    <x v="3"/>
    <x v="0"/>
    <s v="USD"/>
    <n v="1312747970"/>
    <n v="1310155970"/>
    <b v="0"/>
    <n v="73"/>
    <b v="1"/>
    <s v="film &amp; video/documentary"/>
    <n v="103.812"/>
    <n v="711.04109589041093"/>
    <x v="0"/>
    <x v="31"/>
  </r>
  <r>
    <n v="32000"/>
    <n v="33229"/>
    <x v="3"/>
    <x v="0"/>
    <s v="USD"/>
    <n v="1428620334"/>
    <n v="1426028334"/>
    <b v="1"/>
    <n v="343"/>
    <b v="1"/>
    <s v="publishing/radio &amp; podcasts"/>
    <n v="103.840625"/>
    <n v="96.877551020408163"/>
    <x v="2"/>
    <x v="40"/>
  </r>
  <r>
    <n v="7500"/>
    <n v="7790"/>
    <x v="3"/>
    <x v="0"/>
    <s v="USD"/>
    <n v="1384322340"/>
    <n v="1381430646"/>
    <b v="0"/>
    <n v="128"/>
    <b v="1"/>
    <s v="music/rock"/>
    <n v="103.86666666666666"/>
    <n v="60.859375"/>
    <x v="3"/>
    <x v="32"/>
  </r>
  <r>
    <n v="10000"/>
    <n v="10390"/>
    <x v="3"/>
    <x v="0"/>
    <s v="USD"/>
    <n v="1407414107"/>
    <n v="1404822107"/>
    <b v="0"/>
    <n v="150"/>
    <b v="1"/>
    <s v="film &amp; video/television"/>
    <n v="103.89999999999999"/>
    <n v="69.266666666666666"/>
    <x v="0"/>
    <x v="29"/>
  </r>
  <r>
    <n v="5000"/>
    <n v="5195"/>
    <x v="3"/>
    <x v="16"/>
    <s v="EUR"/>
    <n v="1484441980"/>
    <n v="1479257980"/>
    <b v="0"/>
    <n v="54"/>
    <b v="1"/>
    <s v="theater/plays"/>
    <n v="103.89999999999999"/>
    <n v="96.203703703703709"/>
    <x v="8"/>
    <x v="23"/>
  </r>
  <r>
    <n v="12444"/>
    <n v="12929.35"/>
    <x v="3"/>
    <x v="0"/>
    <s v="USD"/>
    <n v="1283312640"/>
    <n v="1279651084"/>
    <b v="0"/>
    <n v="229"/>
    <b v="1"/>
    <s v="film &amp; video/documentary"/>
    <n v="103.90027322404372"/>
    <n v="56.460043668122275"/>
    <x v="0"/>
    <x v="31"/>
  </r>
  <r>
    <n v="3500"/>
    <n v="3638"/>
    <x v="3"/>
    <x v="0"/>
    <s v="USD"/>
    <n v="1460141521"/>
    <n v="1457553121"/>
    <b v="1"/>
    <n v="29"/>
    <b v="1"/>
    <s v="film &amp; video/documentary"/>
    <n v="103.94285714285714"/>
    <n v="125.44827586206897"/>
    <x v="0"/>
    <x v="31"/>
  </r>
  <r>
    <n v="21000"/>
    <n v="21831"/>
    <x v="3"/>
    <x v="0"/>
    <s v="USD"/>
    <n v="1460223453"/>
    <n v="1455043053"/>
    <b v="0"/>
    <n v="273"/>
    <b v="1"/>
    <s v="photography/photobooks"/>
    <n v="103.95714285714286"/>
    <n v="79.967032967032964"/>
    <x v="7"/>
    <x v="18"/>
  </r>
  <r>
    <n v="15000"/>
    <n v="15596"/>
    <x v="3"/>
    <x v="1"/>
    <s v="GBP"/>
    <n v="1393597999"/>
    <n v="1391005999"/>
    <b v="0"/>
    <n v="65"/>
    <b v="1"/>
    <s v="film &amp; video/documentary"/>
    <n v="103.97333333333334"/>
    <n v="239.93846153846152"/>
    <x v="0"/>
    <x v="31"/>
  </r>
  <r>
    <n v="15000"/>
    <n v="15597"/>
    <x v="3"/>
    <x v="0"/>
    <s v="USD"/>
    <n v="1459010340"/>
    <n v="1456421940"/>
    <b v="0"/>
    <n v="115"/>
    <b v="1"/>
    <s v="theater/musical"/>
    <n v="103.98"/>
    <n v="135.62608695652173"/>
    <x v="8"/>
    <x v="25"/>
  </r>
  <r>
    <n v="250"/>
    <n v="260"/>
    <x v="3"/>
    <x v="1"/>
    <s v="GBP"/>
    <n v="1396890822"/>
    <n v="1395162822"/>
    <b v="0"/>
    <n v="12"/>
    <b v="1"/>
    <s v="film &amp; video/shorts"/>
    <n v="104"/>
    <n v="21.666666666666668"/>
    <x v="0"/>
    <x v="30"/>
  </r>
  <r>
    <n v="5000"/>
    <n v="5200"/>
    <x v="3"/>
    <x v="0"/>
    <s v="USD"/>
    <n v="1397354400"/>
    <n v="1395277318"/>
    <b v="0"/>
    <n v="81"/>
    <b v="1"/>
    <s v="film &amp; video/shorts"/>
    <n v="104"/>
    <n v="64.197530864197532"/>
    <x v="0"/>
    <x v="30"/>
  </r>
  <r>
    <n v="1000"/>
    <n v="1040"/>
    <x v="3"/>
    <x v="0"/>
    <s v="USD"/>
    <n v="1304439025"/>
    <n v="1301847025"/>
    <b v="0"/>
    <n v="27"/>
    <b v="1"/>
    <s v="music/rock"/>
    <n v="104"/>
    <n v="38.518518518518519"/>
    <x v="3"/>
    <x v="32"/>
  </r>
  <r>
    <n v="1000"/>
    <n v="1040"/>
    <x v="3"/>
    <x v="0"/>
    <s v="USD"/>
    <n v="1373475120"/>
    <n v="1371569202"/>
    <b v="0"/>
    <n v="12"/>
    <b v="1"/>
    <s v="music/rock"/>
    <n v="104"/>
    <n v="86.666666666666671"/>
    <x v="3"/>
    <x v="32"/>
  </r>
  <r>
    <n v="500"/>
    <n v="520"/>
    <x v="3"/>
    <x v="1"/>
    <s v="GBP"/>
    <n v="1468437240"/>
    <n v="1463253240"/>
    <b v="0"/>
    <n v="16"/>
    <b v="1"/>
    <s v="music/rock"/>
    <n v="104"/>
    <n v="32.5"/>
    <x v="3"/>
    <x v="32"/>
  </r>
  <r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500"/>
    <n v="520"/>
    <x v="3"/>
    <x v="1"/>
    <s v="GBP"/>
    <n v="1459439471"/>
    <n v="1456851071"/>
    <b v="0"/>
    <n v="11"/>
    <b v="1"/>
    <s v="music/rock"/>
    <n v="104"/>
    <n v="47.272727272727273"/>
    <x v="3"/>
    <x v="32"/>
  </r>
  <r>
    <n v="2500"/>
    <n v="2600"/>
    <x v="3"/>
    <x v="0"/>
    <s v="USD"/>
    <n v="1302926340"/>
    <n v="1301524585"/>
    <b v="0"/>
    <n v="45"/>
    <b v="1"/>
    <s v="music/indie rock"/>
    <n v="104"/>
    <n v="57.777777777777779"/>
    <x v="3"/>
    <x v="7"/>
  </r>
  <r>
    <n v="400"/>
    <n v="416"/>
    <x v="3"/>
    <x v="0"/>
    <s v="USD"/>
    <n v="1266210000"/>
    <n v="1263474049"/>
    <b v="1"/>
    <n v="22"/>
    <b v="1"/>
    <s v="music/indie rock"/>
    <n v="104"/>
    <n v="18.90909090909091"/>
    <x v="3"/>
    <x v="7"/>
  </r>
  <r>
    <n v="2500"/>
    <n v="2600"/>
    <x v="3"/>
    <x v="1"/>
    <s v="GBP"/>
    <n v="1426698000"/>
    <n v="1424825479"/>
    <b v="0"/>
    <n v="132"/>
    <b v="1"/>
    <s v="theater/plays"/>
    <n v="104"/>
    <n v="19.696969696969695"/>
    <x v="8"/>
    <x v="23"/>
  </r>
  <r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2500"/>
    <n v="2600"/>
    <x v="3"/>
    <x v="0"/>
    <s v="USD"/>
    <n v="1449973592"/>
    <n v="1447381592"/>
    <b v="0"/>
    <n v="3"/>
    <b v="1"/>
    <s v="theater/plays"/>
    <n v="104"/>
    <n v="866.66666666666663"/>
    <x v="8"/>
    <x v="23"/>
  </r>
  <r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500"/>
    <n v="520"/>
    <x v="3"/>
    <x v="0"/>
    <s v="USD"/>
    <n v="1407686340"/>
    <n v="1404833442"/>
    <b v="0"/>
    <n v="9"/>
    <b v="1"/>
    <s v="theater/plays"/>
    <n v="104"/>
    <n v="57.777777777777779"/>
    <x v="8"/>
    <x v="23"/>
  </r>
  <r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15000"/>
    <n v="15606.4"/>
    <x v="3"/>
    <x v="0"/>
    <s v="USD"/>
    <n v="1260383040"/>
    <n v="1253726650"/>
    <b v="1"/>
    <n v="200"/>
    <b v="1"/>
    <s v="music/indie rock"/>
    <n v="104.04266666666666"/>
    <n v="78.031999999999996"/>
    <x v="3"/>
    <x v="7"/>
  </r>
  <r>
    <n v="5000"/>
    <n v="5202.5"/>
    <x v="3"/>
    <x v="0"/>
    <s v="USD"/>
    <n v="1451089134"/>
    <n v="1448497134"/>
    <b v="0"/>
    <n v="78"/>
    <b v="1"/>
    <s v="publishing/nonfiction"/>
    <n v="104.05"/>
    <n v="66.698717948717942"/>
    <x v="2"/>
    <x v="34"/>
  </r>
  <r>
    <n v="1500"/>
    <n v="1561"/>
    <x v="3"/>
    <x v="0"/>
    <s v="USD"/>
    <n v="1259686800"/>
    <n v="1252908330"/>
    <b v="0"/>
    <n v="29"/>
    <b v="1"/>
    <s v="music/rock"/>
    <n v="104.06666666666666"/>
    <n v="53.827586206896555"/>
    <x v="3"/>
    <x v="32"/>
  </r>
  <r>
    <n v="20000"/>
    <n v="20820.330000000002"/>
    <x v="3"/>
    <x v="0"/>
    <s v="USD"/>
    <n v="1325404740"/>
    <n v="1321852592"/>
    <b v="1"/>
    <n v="150"/>
    <b v="1"/>
    <s v="film &amp; video/documentary"/>
    <n v="104.10165000000001"/>
    <n v="138.8022"/>
    <x v="0"/>
    <x v="31"/>
  </r>
  <r>
    <n v="9000"/>
    <n v="9370"/>
    <x v="3"/>
    <x v="0"/>
    <s v="USD"/>
    <n v="1399421189"/>
    <n v="1396829189"/>
    <b v="1"/>
    <n v="104"/>
    <b v="1"/>
    <s v="music/indie rock"/>
    <n v="104.11111111111111"/>
    <n v="90.09615384615384"/>
    <x v="3"/>
    <x v="7"/>
  </r>
  <r>
    <n v="12500"/>
    <n v="13014"/>
    <x v="3"/>
    <x v="0"/>
    <s v="USD"/>
    <n v="1426426322"/>
    <n v="1423405922"/>
    <b v="0"/>
    <n v="159"/>
    <b v="1"/>
    <s v="film &amp; video/documentary"/>
    <n v="104.11200000000001"/>
    <n v="81.84905660377359"/>
    <x v="0"/>
    <x v="31"/>
  </r>
  <r>
    <n v="8750"/>
    <n v="9111"/>
    <x v="3"/>
    <x v="0"/>
    <s v="USD"/>
    <n v="1431885600"/>
    <n v="1429133323"/>
    <b v="0"/>
    <n v="70"/>
    <b v="1"/>
    <s v="photography/photobooks"/>
    <n v="104.12571428571428"/>
    <n v="130.15714285714284"/>
    <x v="7"/>
    <x v="18"/>
  </r>
  <r>
    <n v="1000"/>
    <n v="1041.29"/>
    <x v="3"/>
    <x v="0"/>
    <s v="USD"/>
    <n v="1319076000"/>
    <n v="1317788623"/>
    <b v="1"/>
    <n v="36"/>
    <b v="1"/>
    <s v="film &amp; video/documentary"/>
    <n v="104.129"/>
    <n v="28.924722222222222"/>
    <x v="0"/>
    <x v="31"/>
  </r>
  <r>
    <n v="8400"/>
    <n v="8750"/>
    <x v="3"/>
    <x v="3"/>
    <s v="AUD"/>
    <n v="1450220974"/>
    <n v="1447628974"/>
    <b v="0"/>
    <n v="45"/>
    <b v="1"/>
    <s v="film &amp; video/television"/>
    <n v="104.16666666666667"/>
    <n v="194.44444444444446"/>
    <x v="0"/>
    <x v="29"/>
  </r>
  <r>
    <n v="1200"/>
    <n v="1250"/>
    <x v="3"/>
    <x v="1"/>
    <s v="GBP"/>
    <n v="1446213612"/>
    <n v="1443621612"/>
    <b v="1"/>
    <n v="21"/>
    <b v="1"/>
    <s v="theater/plays"/>
    <n v="104.16666666666667"/>
    <n v="59.523809523809526"/>
    <x v="8"/>
    <x v="23"/>
  </r>
  <r>
    <n v="16700"/>
    <n v="17396"/>
    <x v="3"/>
    <x v="10"/>
    <s v="EUR"/>
    <n v="1459418400"/>
    <n v="1456827573"/>
    <b v="0"/>
    <n v="141"/>
    <b v="1"/>
    <s v="photography/photobooks"/>
    <n v="104.16766467065868"/>
    <n v="123.37588652482269"/>
    <x v="7"/>
    <x v="18"/>
  </r>
  <r>
    <n v="10000"/>
    <n v="10420"/>
    <x v="3"/>
    <x v="0"/>
    <s v="USD"/>
    <n v="1353621600"/>
    <n v="1350061821"/>
    <b v="0"/>
    <n v="157"/>
    <b v="1"/>
    <s v="music/rock"/>
    <n v="104.2"/>
    <n v="66.369426751592357"/>
    <x v="3"/>
    <x v="32"/>
  </r>
  <r>
    <n v="2500"/>
    <n v="2605"/>
    <x v="3"/>
    <x v="1"/>
    <s v="GBP"/>
    <n v="1430600400"/>
    <n v="1428358567"/>
    <b v="0"/>
    <n v="14"/>
    <b v="1"/>
    <s v="theater/plays"/>
    <n v="104.2"/>
    <n v="186.07142857142858"/>
    <x v="8"/>
    <x v="23"/>
  </r>
  <r>
    <n v="20000"/>
    <n v="20843.599999999999"/>
    <x v="3"/>
    <x v="0"/>
    <s v="USD"/>
    <n v="1335662023"/>
    <n v="1333070023"/>
    <b v="1"/>
    <n v="321"/>
    <b v="1"/>
    <s v="technology/space exploration"/>
    <n v="104.21799999999999"/>
    <n v="64.933333333333323"/>
    <x v="1"/>
    <x v="21"/>
  </r>
  <r>
    <n v="2500"/>
    <n v="2606"/>
    <x v="3"/>
    <x v="0"/>
    <s v="USD"/>
    <n v="1402286340"/>
    <n v="1399504664"/>
    <b v="1"/>
    <n v="96"/>
    <b v="1"/>
    <s v="music/rock"/>
    <n v="104.24"/>
    <n v="27.145833333333332"/>
    <x v="3"/>
    <x v="32"/>
  </r>
  <r>
    <n v="6000"/>
    <n v="6257"/>
    <x v="3"/>
    <x v="0"/>
    <s v="USD"/>
    <n v="1332636975"/>
    <n v="1328752575"/>
    <b v="0"/>
    <n v="76"/>
    <b v="1"/>
    <s v="music/classical music"/>
    <n v="104.28333333333333"/>
    <n v="82.328947368421055"/>
    <x v="3"/>
    <x v="37"/>
  </r>
  <r>
    <n v="700"/>
    <n v="730"/>
    <x v="3"/>
    <x v="0"/>
    <s v="USD"/>
    <n v="1402095600"/>
    <n v="1400675841"/>
    <b v="0"/>
    <n v="20"/>
    <b v="1"/>
    <s v="theater/plays"/>
    <n v="104.28571428571429"/>
    <n v="36.5"/>
    <x v="8"/>
    <x v="23"/>
  </r>
  <r>
    <n v="30000"/>
    <n v="31291"/>
    <x v="3"/>
    <x v="0"/>
    <s v="USD"/>
    <n v="1413604800"/>
    <n v="1408624622"/>
    <b v="0"/>
    <n v="37"/>
    <b v="1"/>
    <s v="technology/hardware"/>
    <n v="104.30333333333333"/>
    <n v="845.70270270270271"/>
    <x v="1"/>
    <x v="39"/>
  </r>
  <r>
    <n v="21000"/>
    <n v="21904"/>
    <x v="3"/>
    <x v="0"/>
    <s v="USD"/>
    <n v="1434074400"/>
    <n v="1431354258"/>
    <b v="0"/>
    <n v="270"/>
    <b v="1"/>
    <s v="theater/plays"/>
    <n v="104.3047619047619"/>
    <n v="81.125925925925927"/>
    <x v="8"/>
    <x v="23"/>
  </r>
  <r>
    <n v="2500"/>
    <n v="2608"/>
    <x v="3"/>
    <x v="7"/>
    <s v="CAD"/>
    <n v="1381723140"/>
    <n v="1378735983"/>
    <b v="1"/>
    <n v="39"/>
    <b v="1"/>
    <s v="music/metal"/>
    <n v="104.32"/>
    <n v="66.871794871794876"/>
    <x v="3"/>
    <x v="33"/>
  </r>
  <r>
    <n v="1500"/>
    <n v="1565"/>
    <x v="3"/>
    <x v="0"/>
    <s v="USD"/>
    <n v="1401595140"/>
    <n v="1399286589"/>
    <b v="0"/>
    <n v="28"/>
    <b v="1"/>
    <s v="theater/plays"/>
    <n v="104.33333333333333"/>
    <n v="55.892857142857146"/>
    <x v="8"/>
    <x v="23"/>
  </r>
  <r>
    <n v="8000"/>
    <n v="8348"/>
    <x v="3"/>
    <x v="0"/>
    <s v="USD"/>
    <n v="1469721518"/>
    <n v="1467129518"/>
    <b v="0"/>
    <n v="47"/>
    <b v="1"/>
    <s v="theater/plays"/>
    <n v="104.35000000000001"/>
    <n v="177.61702127659575"/>
    <x v="8"/>
    <x v="23"/>
  </r>
  <r>
    <n v="2000"/>
    <n v="2087"/>
    <x v="3"/>
    <x v="1"/>
    <s v="GBP"/>
    <n v="1421452682"/>
    <n v="1418860682"/>
    <b v="0"/>
    <n v="53"/>
    <b v="1"/>
    <s v="theater/plays"/>
    <n v="104.35000000000001"/>
    <n v="39.377358490566039"/>
    <x v="8"/>
    <x v="23"/>
  </r>
  <r>
    <n v="8000"/>
    <n v="8349"/>
    <x v="3"/>
    <x v="0"/>
    <s v="USD"/>
    <n v="1367867536"/>
    <n v="1365275536"/>
    <b v="0"/>
    <n v="148"/>
    <b v="1"/>
    <s v="music/rock"/>
    <n v="104.3625"/>
    <n v="56.412162162162161"/>
    <x v="3"/>
    <x v="32"/>
  </r>
  <r>
    <n v="50000"/>
    <n v="52198"/>
    <x v="3"/>
    <x v="0"/>
    <s v="USD"/>
    <n v="1482208233"/>
    <n v="1479184233"/>
    <b v="1"/>
    <n v="736"/>
    <b v="1"/>
    <s v="film &amp; video/documentary"/>
    <n v="104.396"/>
    <n v="70.921195652173907"/>
    <x v="0"/>
    <x v="31"/>
  </r>
  <r>
    <n v="10000"/>
    <n v="10440"/>
    <x v="3"/>
    <x v="0"/>
    <s v="USD"/>
    <n v="1464732537"/>
    <n v="1462140537"/>
    <b v="0"/>
    <n v="72"/>
    <b v="1"/>
    <s v="theater/plays"/>
    <n v="104.4"/>
    <n v="145"/>
    <x v="8"/>
    <x v="23"/>
  </r>
  <r>
    <n v="3000"/>
    <n v="3132.63"/>
    <x v="3"/>
    <x v="0"/>
    <s v="USD"/>
    <n v="1251777600"/>
    <n v="1247504047"/>
    <b v="1"/>
    <n v="68"/>
    <b v="1"/>
    <s v="music/rock"/>
    <n v="104.42100000000001"/>
    <n v="46.06808823529412"/>
    <x v="3"/>
    <x v="32"/>
  </r>
  <r>
    <n v="3500"/>
    <n v="3655"/>
    <x v="3"/>
    <x v="20"/>
    <s v="EUR"/>
    <n v="1448838000"/>
    <n v="1445791811"/>
    <b v="0"/>
    <n v="51"/>
    <b v="1"/>
    <s v="theater/plays"/>
    <n v="104.42857142857143"/>
    <n v="71.666666666666671"/>
    <x v="8"/>
    <x v="23"/>
  </r>
  <r>
    <n v="3000"/>
    <n v="3133"/>
    <x v="3"/>
    <x v="0"/>
    <s v="USD"/>
    <n v="1417305178"/>
    <n v="1414277578"/>
    <b v="0"/>
    <n v="28"/>
    <b v="1"/>
    <s v="theater/plays"/>
    <n v="104.43333333333334"/>
    <n v="111.89285714285714"/>
    <x v="8"/>
    <x v="23"/>
  </r>
  <r>
    <n v="8000"/>
    <n v="8355"/>
    <x v="3"/>
    <x v="0"/>
    <s v="USD"/>
    <n v="1315413339"/>
    <n v="1312821339"/>
    <b v="0"/>
    <n v="71"/>
    <b v="1"/>
    <s v="music/rock"/>
    <n v="104.4375"/>
    <n v="117.67605633802818"/>
    <x v="3"/>
    <x v="32"/>
  </r>
  <r>
    <n v="5000"/>
    <n v="5222"/>
    <x v="3"/>
    <x v="0"/>
    <s v="USD"/>
    <n v="1341683211"/>
    <n v="1339091211"/>
    <b v="1"/>
    <n v="81"/>
    <b v="1"/>
    <s v="music/rock"/>
    <n v="104.44"/>
    <n v="64.46913580246914"/>
    <x v="3"/>
    <x v="32"/>
  </r>
  <r>
    <n v="7500"/>
    <n v="7833"/>
    <x v="3"/>
    <x v="0"/>
    <s v="USD"/>
    <n v="1430459197"/>
    <n v="1427867197"/>
    <b v="0"/>
    <n v="23"/>
    <b v="1"/>
    <s v="technology/hardware"/>
    <n v="104.44"/>
    <n v="340.56521739130437"/>
    <x v="1"/>
    <x v="39"/>
  </r>
  <r>
    <n v="18500"/>
    <n v="19324"/>
    <x v="3"/>
    <x v="0"/>
    <s v="USD"/>
    <n v="1438185565"/>
    <n v="1436975965"/>
    <b v="0"/>
    <n v="380"/>
    <b v="1"/>
    <s v="games/tabletop games"/>
    <n v="104.45405405405405"/>
    <n v="50.852631578947367"/>
    <x v="5"/>
    <x v="38"/>
  </r>
  <r>
    <n v="28888"/>
    <n v="30177"/>
    <x v="3"/>
    <x v="0"/>
    <s v="USD"/>
    <n v="1437933600"/>
    <n v="1435117889"/>
    <b v="0"/>
    <n v="276"/>
    <b v="1"/>
    <s v="technology/wearables"/>
    <n v="104.46206037108834"/>
    <n v="109.33695652173913"/>
    <x v="1"/>
    <x v="4"/>
  </r>
  <r>
    <n v="3000"/>
    <n v="3135"/>
    <x v="3"/>
    <x v="0"/>
    <s v="USD"/>
    <n v="1476037510"/>
    <n v="1473445510"/>
    <b v="0"/>
    <n v="64"/>
    <b v="1"/>
    <s v="theater/spaces"/>
    <n v="104.5"/>
    <n v="48.984375"/>
    <x v="8"/>
    <x v="24"/>
  </r>
  <r>
    <n v="3300"/>
    <n v="3449"/>
    <x v="3"/>
    <x v="0"/>
    <s v="USD"/>
    <n v="1435881006"/>
    <n v="1433980206"/>
    <b v="0"/>
    <n v="40"/>
    <b v="1"/>
    <s v="theater/plays"/>
    <n v="104.51515151515152"/>
    <n v="86.224999999999994"/>
    <x v="8"/>
    <x v="23"/>
  </r>
  <r>
    <n v="15000"/>
    <n v="15677.5"/>
    <x v="3"/>
    <x v="0"/>
    <s v="USD"/>
    <n v="1482418752"/>
    <n v="1479826752"/>
    <b v="0"/>
    <n v="175"/>
    <b v="1"/>
    <s v="theater/plays"/>
    <n v="104.51666666666665"/>
    <n v="89.585714285714289"/>
    <x v="8"/>
    <x v="23"/>
  </r>
  <r>
    <n v="5000"/>
    <n v="5226"/>
    <x v="3"/>
    <x v="0"/>
    <s v="USD"/>
    <n v="1444149886"/>
    <n v="1441125886"/>
    <b v="0"/>
    <n v="65"/>
    <b v="1"/>
    <s v="theater/plays"/>
    <n v="104.52"/>
    <n v="80.400000000000006"/>
    <x v="8"/>
    <x v="23"/>
  </r>
  <r>
    <n v="3500"/>
    <n v="3659"/>
    <x v="3"/>
    <x v="0"/>
    <s v="USD"/>
    <n v="1451881207"/>
    <n v="1449116407"/>
    <b v="0"/>
    <n v="46"/>
    <b v="1"/>
    <s v="theater/plays"/>
    <n v="104.54285714285714"/>
    <n v="79.543478260869563"/>
    <x v="8"/>
    <x v="23"/>
  </r>
  <r>
    <n v="3250"/>
    <n v="3398.1"/>
    <x v="3"/>
    <x v="0"/>
    <s v="USD"/>
    <n v="1313276400"/>
    <n v="1310693986"/>
    <b v="0"/>
    <n v="37"/>
    <b v="1"/>
    <s v="film &amp; video/shorts"/>
    <n v="104.55692307692308"/>
    <n v="91.840540540540545"/>
    <x v="0"/>
    <x v="30"/>
  </r>
  <r>
    <n v="3500"/>
    <n v="3660"/>
    <x v="3"/>
    <x v="0"/>
    <s v="USD"/>
    <n v="1434384880"/>
    <n v="1432484080"/>
    <b v="0"/>
    <n v="111"/>
    <b v="1"/>
    <s v="theater/plays"/>
    <n v="104.57142857142858"/>
    <n v="32.972972972972975"/>
    <x v="8"/>
    <x v="23"/>
  </r>
  <r>
    <n v="20000"/>
    <n v="20919.25"/>
    <x v="3"/>
    <x v="7"/>
    <s v="CAD"/>
    <n v="1441378800"/>
    <n v="1438873007"/>
    <b v="0"/>
    <n v="56"/>
    <b v="1"/>
    <s v="technology/makerspaces"/>
    <n v="104.59625"/>
    <n v="373.55803571428572"/>
    <x v="1"/>
    <x v="26"/>
  </r>
  <r>
    <n v="2500"/>
    <n v="2615"/>
    <x v="3"/>
    <x v="0"/>
    <s v="USD"/>
    <n v="1275529260"/>
    <n v="1274705803"/>
    <b v="0"/>
    <n v="25"/>
    <b v="1"/>
    <s v="film &amp; video/shorts"/>
    <n v="104.60000000000001"/>
    <n v="104.6"/>
    <x v="0"/>
    <x v="30"/>
  </r>
  <r>
    <n v="1000"/>
    <n v="1046"/>
    <x v="3"/>
    <x v="0"/>
    <s v="USD"/>
    <n v="1420088400"/>
    <n v="1416977259"/>
    <b v="0"/>
    <n v="23"/>
    <b v="1"/>
    <s v="theater/plays"/>
    <n v="104.60000000000001"/>
    <n v="45.478260869565219"/>
    <x v="8"/>
    <x v="23"/>
  </r>
  <r>
    <n v="40000"/>
    <n v="41850.46"/>
    <x v="3"/>
    <x v="0"/>
    <s v="USD"/>
    <n v="1327167780"/>
    <n v="1325007780"/>
    <b v="1"/>
    <n v="760"/>
    <b v="1"/>
    <s v="film &amp; video/documentary"/>
    <n v="104.62615"/>
    <n v="55.066394736842106"/>
    <x v="0"/>
    <x v="31"/>
  </r>
  <r>
    <n v="5000"/>
    <n v="5232"/>
    <x v="3"/>
    <x v="0"/>
    <s v="USD"/>
    <n v="1477976340"/>
    <n v="1475460819"/>
    <b v="0"/>
    <n v="56"/>
    <b v="1"/>
    <s v="theater/plays"/>
    <n v="104.64"/>
    <n v="93.428571428571431"/>
    <x v="8"/>
    <x v="23"/>
  </r>
  <r>
    <n v="2000"/>
    <n v="2093"/>
    <x v="3"/>
    <x v="1"/>
    <s v="GBP"/>
    <n v="1461860432"/>
    <n v="1459268432"/>
    <b v="0"/>
    <n v="33"/>
    <b v="1"/>
    <s v="theater/plays"/>
    <n v="104.65"/>
    <n v="63.424242424242422"/>
    <x v="8"/>
    <x v="23"/>
  </r>
  <r>
    <n v="15000"/>
    <n v="15700"/>
    <x v="3"/>
    <x v="13"/>
    <s v="NOK"/>
    <n v="1446418800"/>
    <n v="1443036470"/>
    <b v="0"/>
    <n v="48"/>
    <b v="1"/>
    <s v="theater/plays"/>
    <n v="104.66666666666666"/>
    <n v="327.08333333333331"/>
    <x v="8"/>
    <x v="23"/>
  </r>
  <r>
    <n v="1500"/>
    <n v="1570"/>
    <x v="3"/>
    <x v="6"/>
    <s v="EUR"/>
    <n v="1435255659"/>
    <n v="1432663659"/>
    <b v="0"/>
    <n v="29"/>
    <b v="1"/>
    <s v="theater/plays"/>
    <n v="104.66666666666666"/>
    <n v="54.137931034482762"/>
    <x v="8"/>
    <x v="23"/>
  </r>
  <r>
    <n v="1200"/>
    <n v="1256"/>
    <x v="3"/>
    <x v="0"/>
    <s v="USD"/>
    <n v="1455936335"/>
    <n v="1452048335"/>
    <b v="0"/>
    <n v="9"/>
    <b v="1"/>
    <s v="theater/plays"/>
    <n v="104.66666666666666"/>
    <n v="139.55555555555554"/>
    <x v="8"/>
    <x v="23"/>
  </r>
  <r>
    <n v="4000"/>
    <n v="4187"/>
    <x v="3"/>
    <x v="0"/>
    <s v="USD"/>
    <n v="1433376000"/>
    <n v="1430768468"/>
    <b v="0"/>
    <n v="98"/>
    <b v="1"/>
    <s v="music/metal"/>
    <n v="104.67500000000001"/>
    <n v="42.724489795918366"/>
    <x v="3"/>
    <x v="33"/>
  </r>
  <r>
    <n v="30000"/>
    <n v="31404"/>
    <x v="3"/>
    <x v="0"/>
    <s v="USD"/>
    <n v="1388649600"/>
    <n v="1386123861"/>
    <b v="1"/>
    <n v="287"/>
    <b v="1"/>
    <s v="film &amp; video/documentary"/>
    <n v="104.67999999999999"/>
    <n v="109.42160278745645"/>
    <x v="0"/>
    <x v="31"/>
  </r>
  <r>
    <n v="5000"/>
    <n v="5234"/>
    <x v="3"/>
    <x v="0"/>
    <s v="USD"/>
    <n v="1470430800"/>
    <n v="1467865967"/>
    <b v="0"/>
    <n v="142"/>
    <b v="1"/>
    <s v="theater/plays"/>
    <n v="104.67999999999999"/>
    <n v="36.859154929577464"/>
    <x v="8"/>
    <x v="23"/>
  </r>
  <r>
    <n v="5000"/>
    <n v="5235"/>
    <x v="3"/>
    <x v="0"/>
    <s v="USD"/>
    <n v="1291870740"/>
    <n v="1286480070"/>
    <b v="0"/>
    <n v="147"/>
    <b v="1"/>
    <s v="music/indie rock"/>
    <n v="104.69999999999999"/>
    <n v="35.612244897959187"/>
    <x v="3"/>
    <x v="7"/>
  </r>
  <r>
    <n v="5000"/>
    <n v="5236"/>
    <x v="3"/>
    <x v="0"/>
    <s v="USD"/>
    <n v="1339235377"/>
    <n v="1336643377"/>
    <b v="0"/>
    <n v="46"/>
    <b v="1"/>
    <s v="music/pop"/>
    <n v="104.71999999999998"/>
    <n v="113.82608695652173"/>
    <x v="3"/>
    <x v="35"/>
  </r>
  <r>
    <n v="2500"/>
    <n v="2618"/>
    <x v="3"/>
    <x v="0"/>
    <s v="USD"/>
    <n v="1278799200"/>
    <n v="1273647255"/>
    <b v="0"/>
    <n v="81"/>
    <b v="1"/>
    <s v="music/indie rock"/>
    <n v="104.71999999999998"/>
    <n v="32.320987654320987"/>
    <x v="3"/>
    <x v="7"/>
  </r>
  <r>
    <n v="25000"/>
    <n v="26182.5"/>
    <x v="3"/>
    <x v="0"/>
    <s v="USD"/>
    <n v="1343624400"/>
    <n v="1340642717"/>
    <b v="0"/>
    <n v="251"/>
    <b v="1"/>
    <s v="film &amp; video/documentary"/>
    <n v="104.72999999999999"/>
    <n v="104.31274900398407"/>
    <x v="0"/>
    <x v="31"/>
  </r>
  <r>
    <n v="17000"/>
    <n v="17805"/>
    <x v="3"/>
    <x v="0"/>
    <s v="USD"/>
    <n v="1281542340"/>
    <n v="1277702894"/>
    <b v="1"/>
    <n v="222"/>
    <b v="1"/>
    <s v="film &amp; video/documentary"/>
    <n v="104.73529411764706"/>
    <n v="80.202702702702709"/>
    <x v="0"/>
    <x v="31"/>
  </r>
  <r>
    <n v="800"/>
    <n v="838"/>
    <x v="3"/>
    <x v="1"/>
    <s v="GBP"/>
    <n v="1455138000"/>
    <n v="1452448298"/>
    <b v="0"/>
    <n v="47"/>
    <b v="1"/>
    <s v="theater/plays"/>
    <n v="104.75000000000001"/>
    <n v="17.829787234042552"/>
    <x v="8"/>
    <x v="23"/>
  </r>
  <r>
    <n v="2000"/>
    <n v="2095"/>
    <x v="3"/>
    <x v="1"/>
    <s v="GBP"/>
    <n v="1422015083"/>
    <n v="1419423083"/>
    <b v="0"/>
    <n v="38"/>
    <b v="1"/>
    <s v="theater/plays"/>
    <n v="104.75000000000001"/>
    <n v="55.131578947368418"/>
    <x v="8"/>
    <x v="23"/>
  </r>
  <r>
    <n v="5000"/>
    <n v="5240"/>
    <x v="3"/>
    <x v="1"/>
    <s v="GBP"/>
    <n v="1434285409"/>
    <n v="1431693409"/>
    <b v="0"/>
    <n v="104"/>
    <b v="1"/>
    <s v="theater/plays"/>
    <n v="104.80000000000001"/>
    <n v="50.384615384615387"/>
    <x v="8"/>
    <x v="23"/>
  </r>
  <r>
    <n v="2500"/>
    <n v="2620"/>
    <x v="3"/>
    <x v="1"/>
    <s v="GBP"/>
    <n v="1462224398"/>
    <n v="1459632398"/>
    <b v="0"/>
    <n v="64"/>
    <b v="1"/>
    <s v="theater/plays"/>
    <n v="104.80000000000001"/>
    <n v="40.9375"/>
    <x v="8"/>
    <x v="23"/>
  </r>
  <r>
    <n v="999"/>
    <n v="1047"/>
    <x v="3"/>
    <x v="0"/>
    <s v="USD"/>
    <n v="1333921508"/>
    <n v="1331333108"/>
    <b v="0"/>
    <n v="32"/>
    <b v="1"/>
    <s v="music/indie rock"/>
    <n v="104.8048048048048"/>
    <n v="32.71875"/>
    <x v="3"/>
    <x v="7"/>
  </r>
  <r>
    <n v="15000"/>
    <n v="15723"/>
    <x v="3"/>
    <x v="1"/>
    <s v="GBP"/>
    <n v="1383389834"/>
    <n v="1380797834"/>
    <b v="1"/>
    <n v="232"/>
    <b v="1"/>
    <s v="film &amp; video/documentary"/>
    <n v="104.82000000000001"/>
    <n v="67.771551724137936"/>
    <x v="0"/>
    <x v="31"/>
  </r>
  <r>
    <n v="24200"/>
    <n v="25375"/>
    <x v="3"/>
    <x v="0"/>
    <s v="USD"/>
    <n v="1415941920"/>
    <n v="1414028490"/>
    <b v="1"/>
    <n v="302"/>
    <b v="1"/>
    <s v="film &amp; video/documentary"/>
    <n v="104.85537190082646"/>
    <n v="84.023178807947019"/>
    <x v="0"/>
    <x v="31"/>
  </r>
  <r>
    <n v="7000"/>
    <n v="7340"/>
    <x v="3"/>
    <x v="0"/>
    <s v="USD"/>
    <n v="1411505176"/>
    <n v="1408481176"/>
    <b v="0"/>
    <n v="107"/>
    <b v="1"/>
    <s v="music/indie rock"/>
    <n v="104.85714285714285"/>
    <n v="68.598130841121488"/>
    <x v="3"/>
    <x v="7"/>
  </r>
  <r>
    <n v="5500"/>
    <n v="5771"/>
    <x v="3"/>
    <x v="0"/>
    <s v="USD"/>
    <n v="1434822914"/>
    <n v="1432230914"/>
    <b v="1"/>
    <n v="88"/>
    <b v="1"/>
    <s v="theater/plays"/>
    <n v="104.92727272727274"/>
    <n v="65.579545454545453"/>
    <x v="8"/>
    <x v="23"/>
  </r>
  <r>
    <n v="3000"/>
    <n v="3148"/>
    <x v="3"/>
    <x v="0"/>
    <s v="USD"/>
    <n v="1471977290"/>
    <n v="1466793290"/>
    <b v="0"/>
    <n v="39"/>
    <b v="1"/>
    <s v="theater/plays"/>
    <n v="104.93333333333332"/>
    <n v="80.717948717948715"/>
    <x v="8"/>
    <x v="23"/>
  </r>
  <r>
    <n v="25000"/>
    <n v="26233.45"/>
    <x v="3"/>
    <x v="0"/>
    <s v="USD"/>
    <n v="1337885168"/>
    <n v="1335293168"/>
    <b v="0"/>
    <n v="221"/>
    <b v="1"/>
    <s v="music/pop"/>
    <n v="104.93380000000001"/>
    <n v="118.70339366515837"/>
    <x v="3"/>
    <x v="35"/>
  </r>
  <r>
    <n v="22000"/>
    <n v="23086"/>
    <x v="3"/>
    <x v="1"/>
    <s v="GBP"/>
    <n v="1486391011"/>
    <n v="1483712611"/>
    <b v="0"/>
    <n v="375"/>
    <b v="1"/>
    <s v="photography/photobooks"/>
    <n v="104.93636363636362"/>
    <n v="61.562666666666665"/>
    <x v="7"/>
    <x v="18"/>
  </r>
  <r>
    <n v="9000"/>
    <n v="9446"/>
    <x v="3"/>
    <x v="1"/>
    <s v="GBP"/>
    <n v="1447426800"/>
    <n v="1444904830"/>
    <b v="0"/>
    <n v="159"/>
    <b v="1"/>
    <s v="photography/photobooks"/>
    <n v="104.95555555555556"/>
    <n v="59.408805031446541"/>
    <x v="7"/>
    <x v="18"/>
  </r>
  <r>
    <n v="15000"/>
    <n v="15744"/>
    <x v="3"/>
    <x v="0"/>
    <s v="USD"/>
    <n v="1484841471"/>
    <n v="1482249471"/>
    <b v="0"/>
    <n v="249"/>
    <b v="1"/>
    <s v="theater/spaces"/>
    <n v="104.96000000000001"/>
    <n v="63.2289156626506"/>
    <x v="8"/>
    <x v="24"/>
  </r>
  <r>
    <n v="3500"/>
    <n v="3674"/>
    <x v="3"/>
    <x v="0"/>
    <s v="USD"/>
    <n v="1477342800"/>
    <n v="1476386395"/>
    <b v="0"/>
    <n v="62"/>
    <b v="1"/>
    <s v="music/metal"/>
    <n v="104.97142857142859"/>
    <n v="59.258064516129032"/>
    <x v="3"/>
    <x v="33"/>
  </r>
  <r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3000"/>
    <n v="3150"/>
    <x v="3"/>
    <x v="0"/>
    <s v="USD"/>
    <n v="1310857200"/>
    <n v="1306525512"/>
    <b v="0"/>
    <n v="54"/>
    <b v="1"/>
    <s v="music/rock"/>
    <n v="105"/>
    <n v="58.333333333333336"/>
    <x v="3"/>
    <x v="32"/>
  </r>
  <r>
    <n v="1500"/>
    <n v="1575"/>
    <x v="3"/>
    <x v="0"/>
    <s v="USD"/>
    <n v="1346462462"/>
    <n v="1343870462"/>
    <b v="0"/>
    <n v="27"/>
    <b v="1"/>
    <s v="music/rock"/>
    <n v="105"/>
    <n v="58.333333333333336"/>
    <x v="3"/>
    <x v="32"/>
  </r>
  <r>
    <n v="1000"/>
    <n v="1050"/>
    <x v="3"/>
    <x v="0"/>
    <s v="USD"/>
    <n v="1362086700"/>
    <n v="1358180968"/>
    <b v="0"/>
    <n v="27"/>
    <b v="1"/>
    <s v="music/rock"/>
    <n v="105"/>
    <n v="38.888888888888886"/>
    <x v="3"/>
    <x v="32"/>
  </r>
  <r>
    <n v="2000"/>
    <n v="2100"/>
    <x v="3"/>
    <x v="0"/>
    <s v="USD"/>
    <n v="1262325600"/>
    <n v="1257871712"/>
    <b v="0"/>
    <n v="14"/>
    <b v="1"/>
    <s v="music/classical music"/>
    <n v="105"/>
    <n v="150"/>
    <x v="3"/>
    <x v="37"/>
  </r>
  <r>
    <n v="2000"/>
    <n v="2100"/>
    <x v="3"/>
    <x v="0"/>
    <s v="USD"/>
    <n v="1417620506"/>
    <n v="1415028506"/>
    <b v="0"/>
    <n v="41"/>
    <b v="1"/>
    <s v="theater/plays"/>
    <n v="105"/>
    <n v="51.219512195121951"/>
    <x v="8"/>
    <x v="23"/>
  </r>
  <r>
    <n v="1200"/>
    <n v="1260"/>
    <x v="3"/>
    <x v="1"/>
    <s v="GBP"/>
    <n v="1441042275"/>
    <n v="1438882275"/>
    <b v="0"/>
    <n v="32"/>
    <b v="1"/>
    <s v="theater/plays"/>
    <n v="105"/>
    <n v="39.375"/>
    <x v="8"/>
    <x v="23"/>
  </r>
  <r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10000"/>
    <n v="10501"/>
    <x v="3"/>
    <x v="0"/>
    <s v="USD"/>
    <n v="1483138233"/>
    <n v="1480546233"/>
    <b v="0"/>
    <n v="52"/>
    <b v="1"/>
    <s v="music/rock"/>
    <n v="105.01"/>
    <n v="201.94230769230768"/>
    <x v="3"/>
    <x v="32"/>
  </r>
  <r>
    <n v="3200"/>
    <n v="3360.72"/>
    <x v="3"/>
    <x v="0"/>
    <s v="USD"/>
    <n v="1415004770"/>
    <n v="1412149970"/>
    <b v="0"/>
    <n v="55"/>
    <b v="1"/>
    <s v="music/indie rock"/>
    <n v="105.02249999999999"/>
    <n v="61.103999999999999"/>
    <x v="3"/>
    <x v="7"/>
  </r>
  <r>
    <n v="2400"/>
    <n v="2521"/>
    <x v="3"/>
    <x v="0"/>
    <s v="USD"/>
    <n v="1423942780"/>
    <n v="1418758780"/>
    <b v="0"/>
    <n v="36"/>
    <b v="1"/>
    <s v="theater/musical"/>
    <n v="105.04166666666667"/>
    <n v="70.027777777777771"/>
    <x v="8"/>
    <x v="25"/>
  </r>
  <r>
    <n v="2000"/>
    <n v="2101"/>
    <x v="3"/>
    <x v="0"/>
    <s v="USD"/>
    <n v="1373572903"/>
    <n v="1371585703"/>
    <b v="0"/>
    <n v="50"/>
    <b v="1"/>
    <s v="music/rock"/>
    <n v="105.05"/>
    <n v="42.02"/>
    <x v="3"/>
    <x v="32"/>
  </r>
  <r>
    <n v="1500"/>
    <n v="1576"/>
    <x v="3"/>
    <x v="0"/>
    <s v="USD"/>
    <n v="1362757335"/>
    <n v="1359301335"/>
    <b v="0"/>
    <n v="27"/>
    <b v="1"/>
    <s v="music/rock"/>
    <n v="105.06666666666666"/>
    <n v="58.370370370370374"/>
    <x v="3"/>
    <x v="32"/>
  </r>
  <r>
    <n v="30000"/>
    <n v="31522"/>
    <x v="3"/>
    <x v="0"/>
    <s v="USD"/>
    <n v="1395861033"/>
    <n v="1393272633"/>
    <b v="0"/>
    <n v="288"/>
    <b v="1"/>
    <s v="music/rock"/>
    <n v="105.07333333333332"/>
    <n v="109.45138888888889"/>
    <x v="3"/>
    <x v="32"/>
  </r>
  <r>
    <n v="12800"/>
    <n v="13451"/>
    <x v="3"/>
    <x v="0"/>
    <s v="USD"/>
    <n v="1342731811"/>
    <n v="1340139811"/>
    <b v="0"/>
    <n v="171"/>
    <b v="1"/>
    <s v="film &amp; video/documentary"/>
    <n v="105.0859375"/>
    <n v="78.660818713450297"/>
    <x v="0"/>
    <x v="31"/>
  </r>
  <r>
    <n v="3100"/>
    <n v="3258"/>
    <x v="3"/>
    <x v="3"/>
    <s v="AUD"/>
    <n v="1424516400"/>
    <n v="1421812637"/>
    <b v="0"/>
    <n v="38"/>
    <b v="1"/>
    <s v="theater/musical"/>
    <n v="105.0967741935484"/>
    <n v="85.736842105263165"/>
    <x v="8"/>
    <x v="25"/>
  </r>
  <r>
    <n v="2000"/>
    <n v="2102"/>
    <x v="3"/>
    <x v="1"/>
    <s v="GBP"/>
    <n v="1413377522"/>
    <n v="1410785522"/>
    <b v="1"/>
    <n v="74"/>
    <b v="1"/>
    <s v="theater/plays"/>
    <n v="105.1"/>
    <n v="28.405405405405407"/>
    <x v="8"/>
    <x v="23"/>
  </r>
  <r>
    <n v="4000"/>
    <n v="4205"/>
    <x v="3"/>
    <x v="0"/>
    <s v="USD"/>
    <n v="1488333600"/>
    <n v="1485270311"/>
    <b v="0"/>
    <n v="57"/>
    <b v="1"/>
    <s v="music/rock"/>
    <n v="105.125"/>
    <n v="73.771929824561397"/>
    <x v="3"/>
    <x v="32"/>
  </r>
  <r>
    <n v="1300"/>
    <n v="1367"/>
    <x v="3"/>
    <x v="1"/>
    <s v="GBP"/>
    <n v="1394220030"/>
    <n v="1392232830"/>
    <b v="0"/>
    <n v="49"/>
    <b v="1"/>
    <s v="film &amp; video/shorts"/>
    <n v="105.15384615384616"/>
    <n v="27.897959183673468"/>
    <x v="0"/>
    <x v="30"/>
  </r>
  <r>
    <n v="10500"/>
    <n v="11045"/>
    <x v="3"/>
    <x v="0"/>
    <s v="USD"/>
    <n v="1425528000"/>
    <n v="1422916261"/>
    <b v="0"/>
    <n v="197"/>
    <b v="1"/>
    <s v="theater/plays"/>
    <n v="105.19047619047619"/>
    <n v="56.065989847715734"/>
    <x v="8"/>
    <x v="23"/>
  </r>
  <r>
    <n v="5000"/>
    <n v="5260"/>
    <x v="3"/>
    <x v="7"/>
    <s v="CAD"/>
    <n v="1485936000"/>
    <n v="1481949983"/>
    <b v="0"/>
    <n v="43"/>
    <b v="1"/>
    <s v="film &amp; video/shorts"/>
    <n v="105.2"/>
    <n v="122.32558139534883"/>
    <x v="0"/>
    <x v="30"/>
  </r>
  <r>
    <n v="7000"/>
    <n v="7365"/>
    <x v="3"/>
    <x v="0"/>
    <s v="USD"/>
    <n v="1420751861"/>
    <n v="1418159861"/>
    <b v="1"/>
    <n v="75"/>
    <b v="1"/>
    <s v="theater/plays"/>
    <n v="105.21428571428571"/>
    <n v="98.2"/>
    <x v="8"/>
    <x v="23"/>
  </r>
  <r>
    <n v="5000"/>
    <n v="5260.92"/>
    <x v="3"/>
    <x v="0"/>
    <s v="USD"/>
    <n v="1405095300"/>
    <n v="1403146628"/>
    <b v="0"/>
    <n v="82"/>
    <b v="1"/>
    <s v="theater/plays"/>
    <n v="105.2184"/>
    <n v="64.157560975609755"/>
    <x v="8"/>
    <x v="23"/>
  </r>
  <r>
    <n v="25000"/>
    <n v="26305.97"/>
    <x v="3"/>
    <x v="0"/>
    <s v="USD"/>
    <n v="1476994315"/>
    <n v="1474402315"/>
    <b v="0"/>
    <n v="76"/>
    <b v="1"/>
    <s v="technology/hardware"/>
    <n v="105.22388000000001"/>
    <n v="346.13118421052633"/>
    <x v="1"/>
    <x v="39"/>
  </r>
  <r>
    <n v="5000"/>
    <n v="5263"/>
    <x v="3"/>
    <x v="0"/>
    <s v="USD"/>
    <n v="1312960080"/>
    <n v="1308900441"/>
    <b v="0"/>
    <n v="70"/>
    <b v="1"/>
    <s v="film &amp; video/documentary"/>
    <n v="105.25999999999999"/>
    <n v="75.185714285714283"/>
    <x v="0"/>
    <x v="31"/>
  </r>
  <r>
    <n v="3800"/>
    <n v="4000.22"/>
    <x v="3"/>
    <x v="0"/>
    <s v="USD"/>
    <n v="1445818397"/>
    <n v="1442794397"/>
    <b v="0"/>
    <n v="35"/>
    <b v="1"/>
    <s v="theater/plays"/>
    <n v="105.26894736842105"/>
    <n v="114.29199999999999"/>
    <x v="8"/>
    <x v="23"/>
  </r>
  <r>
    <n v="1250"/>
    <n v="1316"/>
    <x v="3"/>
    <x v="0"/>
    <s v="USD"/>
    <n v="1423724400"/>
    <n v="1421274954"/>
    <b v="0"/>
    <n v="28"/>
    <b v="1"/>
    <s v="theater/plays"/>
    <n v="105.28"/>
    <n v="47"/>
    <x v="8"/>
    <x v="23"/>
  </r>
  <r>
    <n v="8000"/>
    <n v="8425"/>
    <x v="3"/>
    <x v="0"/>
    <s v="USD"/>
    <n v="1315242360"/>
    <n v="1310438737"/>
    <b v="0"/>
    <n v="53"/>
    <b v="1"/>
    <s v="music/rock"/>
    <n v="105.31250000000001"/>
    <n v="158.96226415094338"/>
    <x v="3"/>
    <x v="32"/>
  </r>
  <r>
    <n v="3000"/>
    <n v="3160"/>
    <x v="3"/>
    <x v="0"/>
    <s v="USD"/>
    <n v="1423693903"/>
    <n v="1421101903"/>
    <b v="0"/>
    <n v="66"/>
    <b v="1"/>
    <s v="theater/plays"/>
    <n v="105.33333333333333"/>
    <n v="47.878787878787875"/>
    <x v="8"/>
    <x v="23"/>
  </r>
  <r>
    <n v="32360"/>
    <n v="34090.629999999997"/>
    <x v="3"/>
    <x v="0"/>
    <s v="USD"/>
    <n v="1397225746"/>
    <n v="1394633746"/>
    <b v="0"/>
    <n v="406"/>
    <b v="1"/>
    <s v="music/rock"/>
    <n v="105.34805315203954"/>
    <n v="83.967068965517228"/>
    <x v="3"/>
    <x v="32"/>
  </r>
  <r>
    <n v="2000"/>
    <n v="2107"/>
    <x v="3"/>
    <x v="0"/>
    <s v="USD"/>
    <n v="1480899600"/>
    <n v="1479609520"/>
    <b v="0"/>
    <n v="17"/>
    <b v="1"/>
    <s v="theater/plays"/>
    <n v="105.35000000000001"/>
    <n v="123.94117647058823"/>
    <x v="8"/>
    <x v="23"/>
  </r>
  <r>
    <n v="15000"/>
    <n v="15808"/>
    <x v="3"/>
    <x v="0"/>
    <s v="USD"/>
    <n v="1449000061"/>
    <n v="1443812461"/>
    <b v="1"/>
    <n v="77"/>
    <b v="1"/>
    <s v="technology/space exploration"/>
    <n v="105.38666666666667"/>
    <n v="205.2987012987013"/>
    <x v="1"/>
    <x v="21"/>
  </r>
  <r>
    <n v="4000"/>
    <n v="4216"/>
    <x v="3"/>
    <x v="0"/>
    <s v="USD"/>
    <n v="1458100740"/>
    <n v="1456862924"/>
    <b v="0"/>
    <n v="31"/>
    <b v="1"/>
    <s v="theater/plays"/>
    <n v="105.4"/>
    <n v="136"/>
    <x v="8"/>
    <x v="23"/>
  </r>
  <r>
    <n v="5000"/>
    <n v="5271"/>
    <x v="3"/>
    <x v="0"/>
    <s v="USD"/>
    <n v="1434505214"/>
    <n v="1432690814"/>
    <b v="0"/>
    <n v="49"/>
    <b v="1"/>
    <s v="theater/plays"/>
    <n v="105.42"/>
    <n v="107.57142857142857"/>
    <x v="8"/>
    <x v="23"/>
  </r>
  <r>
    <n v="12500"/>
    <n v="13180"/>
    <x v="3"/>
    <x v="0"/>
    <s v="USD"/>
    <n v="1433736000"/>
    <n v="1430945149"/>
    <b v="0"/>
    <n v="111"/>
    <b v="1"/>
    <s v="photography/photobooks"/>
    <n v="105.44"/>
    <n v="118.73873873873873"/>
    <x v="7"/>
    <x v="18"/>
  </r>
  <r>
    <n v="550"/>
    <n v="580"/>
    <x v="3"/>
    <x v="1"/>
    <s v="GBP"/>
    <n v="1450137600"/>
    <n v="1448924882"/>
    <b v="0"/>
    <n v="20"/>
    <b v="1"/>
    <s v="theater/plays"/>
    <n v="105.45454545454544"/>
    <n v="29"/>
    <x v="8"/>
    <x v="23"/>
  </r>
  <r>
    <n v="7000"/>
    <n v="7383.01"/>
    <x v="3"/>
    <x v="0"/>
    <s v="USD"/>
    <n v="1309447163"/>
    <n v="1306855163"/>
    <b v="0"/>
    <n v="143"/>
    <b v="1"/>
    <s v="publishing/nonfiction"/>
    <n v="105.47157142857144"/>
    <n v="51.62944055944056"/>
    <x v="2"/>
    <x v="34"/>
  </r>
  <r>
    <n v="500"/>
    <n v="527.45000000000005"/>
    <x v="3"/>
    <x v="1"/>
    <s v="GBP"/>
    <n v="1470078000"/>
    <n v="1467648456"/>
    <b v="0"/>
    <n v="25"/>
    <b v="1"/>
    <s v="theater/plays"/>
    <n v="105.49000000000002"/>
    <n v="21.098000000000003"/>
    <x v="8"/>
    <x v="23"/>
  </r>
  <r>
    <n v="10000"/>
    <n v="10550"/>
    <x v="3"/>
    <x v="0"/>
    <s v="USD"/>
    <n v="1446868800"/>
    <n v="1444821127"/>
    <b v="1"/>
    <n v="167"/>
    <b v="1"/>
    <s v="film &amp; video/documentary"/>
    <n v="105.5"/>
    <n v="63.17365269461078"/>
    <x v="0"/>
    <x v="31"/>
  </r>
  <r>
    <n v="2400"/>
    <n v="2532"/>
    <x v="3"/>
    <x v="1"/>
    <s v="GBP"/>
    <n v="1462100406"/>
    <n v="1456920006"/>
    <b v="0"/>
    <n v="56"/>
    <b v="1"/>
    <s v="theater/spaces"/>
    <n v="105.5"/>
    <n v="45.214285714285715"/>
    <x v="8"/>
    <x v="24"/>
  </r>
  <r>
    <n v="2000"/>
    <n v="2110"/>
    <x v="3"/>
    <x v="0"/>
    <s v="USD"/>
    <n v="1435733940"/>
    <n v="1431046325"/>
    <b v="0"/>
    <n v="35"/>
    <b v="1"/>
    <s v="theater/plays"/>
    <n v="105.5"/>
    <n v="60.285714285714285"/>
    <x v="8"/>
    <x v="23"/>
  </r>
  <r>
    <n v="745"/>
    <n v="786"/>
    <x v="3"/>
    <x v="0"/>
    <s v="USD"/>
    <n v="1356392857"/>
    <n v="1352504857"/>
    <b v="0"/>
    <n v="34"/>
    <b v="1"/>
    <s v="music/classical music"/>
    <n v="105.50335570469798"/>
    <n v="23.117647058823529"/>
    <x v="3"/>
    <x v="37"/>
  </r>
  <r>
    <n v="10000"/>
    <n v="10555"/>
    <x v="3"/>
    <x v="0"/>
    <s v="USD"/>
    <n v="1279778400"/>
    <n v="1275851354"/>
    <b v="0"/>
    <n v="120"/>
    <b v="1"/>
    <s v="music/indie rock"/>
    <n v="105.55000000000001"/>
    <n v="87.958333333333329"/>
    <x v="3"/>
    <x v="7"/>
  </r>
  <r>
    <n v="10000"/>
    <n v="10555"/>
    <x v="3"/>
    <x v="0"/>
    <s v="USD"/>
    <n v="1404983269"/>
    <n v="1402391269"/>
    <b v="0"/>
    <n v="168"/>
    <b v="1"/>
    <s v="theater/plays"/>
    <n v="105.55000000000001"/>
    <n v="62.827380952380949"/>
    <x v="8"/>
    <x v="23"/>
  </r>
  <r>
    <n v="10000"/>
    <n v="10556"/>
    <x v="3"/>
    <x v="0"/>
    <s v="USD"/>
    <n v="1485642930"/>
    <n v="1483050930"/>
    <b v="0"/>
    <n v="110"/>
    <b v="1"/>
    <s v="publishing/nonfiction"/>
    <n v="105.56"/>
    <n v="95.963636363636368"/>
    <x v="2"/>
    <x v="34"/>
  </r>
  <r>
    <n v="7500"/>
    <n v="7917.45"/>
    <x v="3"/>
    <x v="0"/>
    <s v="USD"/>
    <n v="1313957157"/>
    <n v="1310069157"/>
    <b v="0"/>
    <n v="130"/>
    <b v="1"/>
    <s v="publishing/nonfiction"/>
    <n v="105.566"/>
    <n v="60.903461538461535"/>
    <x v="2"/>
    <x v="34"/>
  </r>
  <r>
    <n v="12000"/>
    <n v="12668"/>
    <x v="3"/>
    <x v="0"/>
    <s v="USD"/>
    <n v="1299775210"/>
    <n v="1295887210"/>
    <b v="1"/>
    <n v="202"/>
    <b v="1"/>
    <s v="film &amp; video/documentary"/>
    <n v="105.56666666666668"/>
    <n v="62.712871287128714"/>
    <x v="0"/>
    <x v="31"/>
  </r>
  <r>
    <n v="30000"/>
    <n v="31675"/>
    <x v="3"/>
    <x v="0"/>
    <s v="USD"/>
    <n v="1370525691"/>
    <n v="1367933691"/>
    <b v="1"/>
    <n v="437"/>
    <b v="1"/>
    <s v="film &amp; video/documentary"/>
    <n v="105.58333333333334"/>
    <n v="72.482837528604122"/>
    <x v="0"/>
    <x v="31"/>
  </r>
  <r>
    <n v="1000"/>
    <n v="1056"/>
    <x v="3"/>
    <x v="0"/>
    <s v="USD"/>
    <n v="1422400387"/>
    <n v="1421190787"/>
    <b v="0"/>
    <n v="20"/>
    <b v="1"/>
    <s v="music/indie rock"/>
    <n v="105.60000000000001"/>
    <n v="52.8"/>
    <x v="3"/>
    <x v="7"/>
  </r>
  <r>
    <n v="300"/>
    <n v="317"/>
    <x v="3"/>
    <x v="0"/>
    <s v="USD"/>
    <n v="1437674545"/>
    <n v="1436464945"/>
    <b v="0"/>
    <n v="14"/>
    <b v="1"/>
    <s v="music/electronic music"/>
    <n v="105.66666666666666"/>
    <n v="22.642857142857142"/>
    <x v="3"/>
    <x v="36"/>
  </r>
  <r>
    <n v="3000"/>
    <n v="3170"/>
    <x v="3"/>
    <x v="0"/>
    <s v="USD"/>
    <n v="1433735474"/>
    <n v="1428551474"/>
    <b v="0"/>
    <n v="69"/>
    <b v="1"/>
    <s v="technology/space exploration"/>
    <n v="105.66666666666666"/>
    <n v="45.94202898550725"/>
    <x v="1"/>
    <x v="21"/>
  </r>
  <r>
    <n v="5000"/>
    <n v="5285"/>
    <x v="3"/>
    <x v="0"/>
    <s v="USD"/>
    <n v="1400533200"/>
    <n v="1398348859"/>
    <b v="0"/>
    <n v="126"/>
    <b v="1"/>
    <s v="theater/plays"/>
    <n v="105.69999999999999"/>
    <n v="41.944444444444443"/>
    <x v="8"/>
    <x v="23"/>
  </r>
  <r>
    <n v="100000"/>
    <n v="105745"/>
    <x v="3"/>
    <x v="0"/>
    <s v="USD"/>
    <n v="1461333311"/>
    <n v="1458741311"/>
    <b v="0"/>
    <n v="404"/>
    <b v="1"/>
    <s v="technology/hardware"/>
    <n v="105.745"/>
    <n v="261.74504950495049"/>
    <x v="1"/>
    <x v="39"/>
  </r>
  <r>
    <n v="40000"/>
    <n v="42311"/>
    <x v="3"/>
    <x v="0"/>
    <s v="USD"/>
    <n v="1477841138"/>
    <n v="1475249138"/>
    <b v="1"/>
    <n v="403"/>
    <b v="1"/>
    <s v="food/small batch"/>
    <n v="105.77749999999999"/>
    <n v="104.99007444168734"/>
    <x v="6"/>
    <x v="28"/>
  </r>
  <r>
    <n v="19500"/>
    <n v="20631"/>
    <x v="3"/>
    <x v="7"/>
    <s v="CAD"/>
    <n v="1435418568"/>
    <n v="1432826568"/>
    <b v="0"/>
    <n v="100"/>
    <b v="1"/>
    <s v="games/tabletop games"/>
    <n v="105.80000000000001"/>
    <n v="206.31"/>
    <x v="5"/>
    <x v="38"/>
  </r>
  <r>
    <n v="1500"/>
    <n v="1587"/>
    <x v="3"/>
    <x v="0"/>
    <s v="USD"/>
    <n v="1415234760"/>
    <n v="1413065230"/>
    <b v="0"/>
    <n v="44"/>
    <b v="1"/>
    <s v="theater/plays"/>
    <n v="105.80000000000001"/>
    <n v="36.06818181818182"/>
    <x v="8"/>
    <x v="23"/>
  </r>
  <r>
    <n v="25000"/>
    <n v="26452"/>
    <x v="3"/>
    <x v="0"/>
    <s v="USD"/>
    <n v="1433085875"/>
    <n v="1428333875"/>
    <b v="0"/>
    <n v="152"/>
    <b v="1"/>
    <s v="technology/wearables"/>
    <n v="105.80799999999999"/>
    <n v="174.02631578947367"/>
    <x v="1"/>
    <x v="4"/>
  </r>
  <r>
    <n v="4589"/>
    <n v="4856"/>
    <x v="3"/>
    <x v="0"/>
    <s v="USD"/>
    <n v="1388936289"/>
    <n v="1386344289"/>
    <b v="0"/>
    <n v="75"/>
    <b v="1"/>
    <s v="games/tabletop games"/>
    <n v="105.81826105905425"/>
    <n v="64.74666666666667"/>
    <x v="5"/>
    <x v="38"/>
  </r>
  <r>
    <n v="5000"/>
    <n v="5291"/>
    <x v="3"/>
    <x v="14"/>
    <s v="CHF"/>
    <n v="1485989940"/>
    <n v="1483393836"/>
    <b v="0"/>
    <n v="46"/>
    <b v="1"/>
    <s v="theater/plays"/>
    <n v="105.82000000000001"/>
    <n v="115.02173913043478"/>
    <x v="8"/>
    <x v="23"/>
  </r>
  <r>
    <n v="22000"/>
    <n v="23285"/>
    <x v="3"/>
    <x v="0"/>
    <s v="USD"/>
    <n v="1408566243"/>
    <n v="1405974243"/>
    <b v="0"/>
    <n v="159"/>
    <b v="1"/>
    <s v="theater/spaces"/>
    <n v="105.84090909090908"/>
    <n v="146.44654088050314"/>
    <x v="8"/>
    <x v="24"/>
  </r>
  <r>
    <n v="2500"/>
    <n v="2646.5"/>
    <x v="3"/>
    <x v="1"/>
    <s v="GBP"/>
    <n v="1436696712"/>
    <n v="1434104712"/>
    <b v="1"/>
    <n v="57"/>
    <b v="1"/>
    <s v="theater/plays"/>
    <n v="105.86"/>
    <n v="46.429824561403507"/>
    <x v="8"/>
    <x v="23"/>
  </r>
  <r>
    <n v="5000"/>
    <n v="5295"/>
    <x v="3"/>
    <x v="0"/>
    <s v="USD"/>
    <n v="1408638480"/>
    <n v="1406811593"/>
    <b v="0"/>
    <n v="37"/>
    <b v="1"/>
    <s v="theater/plays"/>
    <n v="105.89999999999999"/>
    <n v="143.1081081081081"/>
    <x v="8"/>
    <x v="23"/>
  </r>
  <r>
    <n v="5862"/>
    <n v="6208.98"/>
    <x v="3"/>
    <x v="1"/>
    <s v="GBP"/>
    <n v="1445817540"/>
    <n v="1443665293"/>
    <b v="1"/>
    <n v="104"/>
    <b v="1"/>
    <s v="theater/plays"/>
    <n v="105.91914022517912"/>
    <n v="59.701730769230764"/>
    <x v="8"/>
    <x v="23"/>
  </r>
  <r>
    <n v="25000"/>
    <n v="26480"/>
    <x v="3"/>
    <x v="0"/>
    <s v="USD"/>
    <n v="1405609146"/>
    <n v="1403017146"/>
    <b v="1"/>
    <n v="125"/>
    <b v="1"/>
    <s v="food/small batch"/>
    <n v="105.91999999999999"/>
    <n v="211.84"/>
    <x v="6"/>
    <x v="28"/>
  </r>
  <r>
    <n v="3000"/>
    <n v="3178"/>
    <x v="3"/>
    <x v="1"/>
    <s v="GBP"/>
    <n v="1458075600"/>
    <n v="1456183649"/>
    <b v="0"/>
    <n v="72"/>
    <b v="1"/>
    <s v="theater/plays"/>
    <n v="105.93333333333332"/>
    <n v="44.138888888888886"/>
    <x v="8"/>
    <x v="23"/>
  </r>
  <r>
    <n v="2200"/>
    <n v="2331"/>
    <x v="3"/>
    <x v="1"/>
    <s v="GBP"/>
    <n v="1383425367"/>
    <n v="1380833367"/>
    <b v="1"/>
    <n v="67"/>
    <b v="1"/>
    <s v="theater/plays"/>
    <n v="105.95454545454545"/>
    <n v="34.791044776119406"/>
    <x v="8"/>
    <x v="23"/>
  </r>
  <r>
    <n v="2450"/>
    <n v="2596"/>
    <x v="3"/>
    <x v="1"/>
    <s v="GBP"/>
    <n v="1472122316"/>
    <n v="1469443916"/>
    <b v="0"/>
    <n v="48"/>
    <b v="1"/>
    <s v="film &amp; video/documentary"/>
    <n v="105.9591836734694"/>
    <n v="54.083333333333336"/>
    <x v="0"/>
    <x v="31"/>
  </r>
  <r>
    <n v="25000"/>
    <n v="26495.5"/>
    <x v="3"/>
    <x v="0"/>
    <s v="USD"/>
    <n v="1416582101"/>
    <n v="1413986501"/>
    <b v="0"/>
    <n v="237"/>
    <b v="1"/>
    <s v="film &amp; video/documentary"/>
    <n v="105.982"/>
    <n v="111.79535864978902"/>
    <x v="0"/>
    <x v="31"/>
  </r>
  <r>
    <n v="6000"/>
    <n v="6360"/>
    <x v="3"/>
    <x v="0"/>
    <s v="USD"/>
    <n v="1488053905"/>
    <n v="1485461905"/>
    <b v="0"/>
    <n v="46"/>
    <b v="1"/>
    <s v="photography/photobooks"/>
    <n v="106"/>
    <n v="138.2608695652174"/>
    <x v="7"/>
    <x v="18"/>
  </r>
  <r>
    <n v="5000"/>
    <n v="5300"/>
    <x v="3"/>
    <x v="0"/>
    <s v="USD"/>
    <n v="1276574400"/>
    <n v="1270576379"/>
    <b v="1"/>
    <n v="28"/>
    <b v="1"/>
    <s v="music/rock"/>
    <n v="106"/>
    <n v="189.28571428571428"/>
    <x v="3"/>
    <x v="32"/>
  </r>
  <r>
    <n v="750"/>
    <n v="795"/>
    <x v="3"/>
    <x v="7"/>
    <s v="CAD"/>
    <n v="1410761280"/>
    <n v="1408604363"/>
    <b v="0"/>
    <n v="9"/>
    <b v="1"/>
    <s v="theater/musical"/>
    <n v="106"/>
    <n v="88.333333333333329"/>
    <x v="8"/>
    <x v="25"/>
  </r>
  <r>
    <n v="3500"/>
    <n v="3710"/>
    <x v="3"/>
    <x v="0"/>
    <s v="USD"/>
    <n v="1471406340"/>
    <n v="1470227660"/>
    <b v="0"/>
    <n v="47"/>
    <b v="1"/>
    <s v="theater/plays"/>
    <n v="106"/>
    <n v="78.936170212765958"/>
    <x v="8"/>
    <x v="23"/>
  </r>
  <r>
    <n v="6000"/>
    <n v="6360"/>
    <x v="3"/>
    <x v="0"/>
    <s v="USD"/>
    <n v="1405699451"/>
    <n v="1403107451"/>
    <b v="0"/>
    <n v="91"/>
    <b v="1"/>
    <s v="theater/plays"/>
    <n v="106"/>
    <n v="69.890109890109883"/>
    <x v="8"/>
    <x v="23"/>
  </r>
  <r>
    <n v="600"/>
    <n v="636"/>
    <x v="3"/>
    <x v="0"/>
    <s v="USD"/>
    <n v="1462420960"/>
    <n v="1459828960"/>
    <b v="0"/>
    <n v="9"/>
    <b v="1"/>
    <s v="theater/spaces"/>
    <n v="106"/>
    <n v="70.666666666666671"/>
    <x v="8"/>
    <x v="24"/>
  </r>
  <r>
    <n v="500"/>
    <n v="530"/>
    <x v="3"/>
    <x v="0"/>
    <s v="USD"/>
    <n v="1439136000"/>
    <n v="1438188106"/>
    <b v="0"/>
    <n v="7"/>
    <b v="1"/>
    <s v="theater/plays"/>
    <n v="106"/>
    <n v="75.714285714285708"/>
    <x v="8"/>
    <x v="23"/>
  </r>
  <r>
    <n v="2500"/>
    <n v="2650"/>
    <x v="3"/>
    <x v="0"/>
    <s v="USD"/>
    <n v="1437364740"/>
    <n v="1434405044"/>
    <b v="0"/>
    <n v="41"/>
    <b v="1"/>
    <s v="theater/plays"/>
    <n v="106"/>
    <n v="64.634146341463421"/>
    <x v="8"/>
    <x v="23"/>
  </r>
  <r>
    <n v="50000"/>
    <n v="53001.3"/>
    <x v="3"/>
    <x v="1"/>
    <s v="GBP"/>
    <n v="1404986951"/>
    <n v="1402394951"/>
    <b v="1"/>
    <n v="943"/>
    <b v="1"/>
    <s v="technology/hardware"/>
    <n v="106.00260000000002"/>
    <n v="56.204984093319197"/>
    <x v="1"/>
    <x v="39"/>
  </r>
  <r>
    <n v="1500"/>
    <n v="1590.29"/>
    <x v="3"/>
    <x v="0"/>
    <s v="USD"/>
    <n v="1390426799"/>
    <n v="1387834799"/>
    <b v="0"/>
    <n v="39"/>
    <b v="1"/>
    <s v="film &amp; video/shorts"/>
    <n v="106.01933333333334"/>
    <n v="40.776666666666664"/>
    <x v="0"/>
    <x v="30"/>
  </r>
  <r>
    <n v="930"/>
    <n v="986"/>
    <x v="3"/>
    <x v="0"/>
    <s v="USD"/>
    <n v="1475163921"/>
    <n v="1472571921"/>
    <b v="0"/>
    <n v="25"/>
    <b v="1"/>
    <s v="technology/space exploration"/>
    <n v="106.02150537634409"/>
    <n v="39.44"/>
    <x v="1"/>
    <x v="21"/>
  </r>
  <r>
    <n v="500"/>
    <n v="530.11"/>
    <x v="3"/>
    <x v="0"/>
    <s v="USD"/>
    <n v="1415222545"/>
    <n v="1413404545"/>
    <b v="0"/>
    <n v="9"/>
    <b v="1"/>
    <s v="theater/plays"/>
    <n v="106.02199999999999"/>
    <n v="58.901111111111113"/>
    <x v="8"/>
    <x v="23"/>
  </r>
  <r>
    <n v="10000"/>
    <n v="10603"/>
    <x v="3"/>
    <x v="0"/>
    <s v="USD"/>
    <n v="1443018086"/>
    <n v="1441290086"/>
    <b v="0"/>
    <n v="102"/>
    <b v="1"/>
    <s v="theater/plays"/>
    <n v="106.03"/>
    <n v="103.95098039215686"/>
    <x v="8"/>
    <x v="23"/>
  </r>
  <r>
    <n v="4000"/>
    <n v="4243"/>
    <x v="3"/>
    <x v="0"/>
    <s v="USD"/>
    <n v="1434949200"/>
    <n v="1431903495"/>
    <b v="0"/>
    <n v="47"/>
    <b v="1"/>
    <s v="music/rock"/>
    <n v="106.075"/>
    <n v="90.276595744680847"/>
    <x v="3"/>
    <x v="32"/>
  </r>
  <r>
    <n v="5800"/>
    <n v="6155"/>
    <x v="3"/>
    <x v="0"/>
    <s v="USD"/>
    <n v="1415921848"/>
    <n v="1413326248"/>
    <b v="0"/>
    <n v="45"/>
    <b v="1"/>
    <s v="theater/plays"/>
    <n v="106.12068965517241"/>
    <n v="136.77777777777777"/>
    <x v="8"/>
    <x v="23"/>
  </r>
  <r>
    <n v="15000"/>
    <n v="15918.65"/>
    <x v="3"/>
    <x v="0"/>
    <s v="USD"/>
    <n v="1346765347"/>
    <n v="1343741347"/>
    <b v="1"/>
    <n v="413"/>
    <b v="1"/>
    <s v="music/rock"/>
    <n v="106.12433333333333"/>
    <n v="38.543946731234868"/>
    <x v="3"/>
    <x v="32"/>
  </r>
  <r>
    <n v="23000"/>
    <n v="24418.6"/>
    <x v="3"/>
    <x v="0"/>
    <s v="USD"/>
    <n v="1475294340"/>
    <n v="1472753745"/>
    <b v="1"/>
    <n v="97"/>
    <b v="1"/>
    <s v="theater/plays"/>
    <n v="106.16782608695652"/>
    <n v="251.7381443298969"/>
    <x v="8"/>
    <x v="23"/>
  </r>
  <r>
    <n v="1050"/>
    <n v="1115"/>
    <x v="3"/>
    <x v="0"/>
    <s v="USD"/>
    <n v="1465347424"/>
    <n v="1462755424"/>
    <b v="0"/>
    <n v="18"/>
    <b v="1"/>
    <s v="theater/plays"/>
    <n v="106.19047619047619"/>
    <n v="61.944444444444443"/>
    <x v="8"/>
    <x v="23"/>
  </r>
  <r>
    <n v="6000"/>
    <n v="6373.27"/>
    <x v="3"/>
    <x v="0"/>
    <s v="USD"/>
    <n v="1299902400"/>
    <n v="1297451245"/>
    <b v="0"/>
    <n v="59"/>
    <b v="1"/>
    <s v="music/rock"/>
    <n v="106.22116666666668"/>
    <n v="108.02152542372882"/>
    <x v="3"/>
    <x v="32"/>
  </r>
  <r>
    <n v="1250"/>
    <n v="1328"/>
    <x v="3"/>
    <x v="1"/>
    <s v="GBP"/>
    <n v="1438543889"/>
    <n v="1436383889"/>
    <b v="0"/>
    <n v="28"/>
    <b v="1"/>
    <s v="theater/musical"/>
    <n v="106.24"/>
    <n v="47.428571428571431"/>
    <x v="8"/>
    <x v="25"/>
  </r>
  <r>
    <n v="400"/>
    <n v="425"/>
    <x v="3"/>
    <x v="0"/>
    <s v="USD"/>
    <n v="1310440482"/>
    <n v="1307848482"/>
    <b v="0"/>
    <n v="8"/>
    <b v="1"/>
    <s v="film &amp; video/shorts"/>
    <n v="106.25"/>
    <n v="53.125"/>
    <x v="0"/>
    <x v="30"/>
  </r>
  <r>
    <n v="3200"/>
    <n v="3400"/>
    <x v="3"/>
    <x v="0"/>
    <s v="USD"/>
    <n v="1354923000"/>
    <n v="1351796674"/>
    <b v="0"/>
    <n v="60"/>
    <b v="1"/>
    <s v="film &amp; video/shorts"/>
    <n v="106.25"/>
    <n v="56.666666666666664"/>
    <x v="0"/>
    <x v="30"/>
  </r>
  <r>
    <n v="4000"/>
    <n v="4250"/>
    <x v="3"/>
    <x v="0"/>
    <s v="USD"/>
    <n v="1487985734"/>
    <n v="1484097734"/>
    <b v="0"/>
    <n v="23"/>
    <b v="1"/>
    <s v="theater/plays"/>
    <n v="106.25"/>
    <n v="184.78260869565219"/>
    <x v="8"/>
    <x v="23"/>
  </r>
  <r>
    <n v="1500"/>
    <n v="1594"/>
    <x v="3"/>
    <x v="1"/>
    <s v="GBP"/>
    <n v="1427919468"/>
    <n v="1425331068"/>
    <b v="0"/>
    <n v="69"/>
    <b v="1"/>
    <s v="theater/plays"/>
    <n v="106.26666666666667"/>
    <n v="23.10144927536232"/>
    <x v="8"/>
    <x v="23"/>
  </r>
  <r>
    <n v="5500"/>
    <n v="5845"/>
    <x v="3"/>
    <x v="0"/>
    <s v="USD"/>
    <n v="1439337600"/>
    <n v="1436575280"/>
    <b v="0"/>
    <n v="104"/>
    <b v="1"/>
    <s v="theater/plays"/>
    <n v="106.27272727272728"/>
    <n v="56.20192307692308"/>
    <x v="8"/>
    <x v="23"/>
  </r>
  <r>
    <n v="2000"/>
    <n v="2125.9899999999998"/>
    <x v="3"/>
    <x v="1"/>
    <s v="GBP"/>
    <n v="1487769952"/>
    <n v="1485177952"/>
    <b v="0"/>
    <n v="41"/>
    <b v="1"/>
    <s v="theater/plays"/>
    <n v="106.29949999999999"/>
    <n v="51.853414634146333"/>
    <x v="8"/>
    <x v="23"/>
  </r>
  <r>
    <n v="1000"/>
    <n v="1063"/>
    <x v="3"/>
    <x v="0"/>
    <s v="USD"/>
    <n v="1457326740"/>
    <n v="1455919438"/>
    <b v="0"/>
    <n v="42"/>
    <b v="1"/>
    <s v="theater/plays"/>
    <n v="106.3"/>
    <n v="25.30952380952381"/>
    <x v="8"/>
    <x v="23"/>
  </r>
  <r>
    <n v="25000"/>
    <n v="26577"/>
    <x v="3"/>
    <x v="0"/>
    <s v="USD"/>
    <n v="1423235071"/>
    <n v="1420643071"/>
    <b v="1"/>
    <n v="352"/>
    <b v="1"/>
    <s v="food/small batch"/>
    <n v="106.30800000000001"/>
    <n v="75.502840909090907"/>
    <x v="6"/>
    <x v="28"/>
  </r>
  <r>
    <n v="30000"/>
    <n v="31896.33"/>
    <x v="3"/>
    <x v="0"/>
    <s v="USD"/>
    <n v="1410958856"/>
    <n v="1408366856"/>
    <b v="0"/>
    <n v="342"/>
    <b v="1"/>
    <s v="film &amp; video/television"/>
    <n v="106.32110000000002"/>
    <n v="93.264122807017543"/>
    <x v="0"/>
    <x v="29"/>
  </r>
  <r>
    <n v="3000"/>
    <n v="3190"/>
    <x v="3"/>
    <x v="0"/>
    <s v="USD"/>
    <n v="1416545700"/>
    <n v="1415392666"/>
    <b v="0"/>
    <n v="33"/>
    <b v="1"/>
    <s v="theater/plays"/>
    <n v="106.33333333333333"/>
    <n v="96.666666666666671"/>
    <x v="8"/>
    <x v="23"/>
  </r>
  <r>
    <n v="10000"/>
    <n v="10640"/>
    <x v="3"/>
    <x v="0"/>
    <s v="USD"/>
    <n v="1279360740"/>
    <n v="1275415679"/>
    <b v="1"/>
    <n v="88"/>
    <b v="1"/>
    <s v="film &amp; video/documentary"/>
    <n v="106.4"/>
    <n v="120.90909090909091"/>
    <x v="0"/>
    <x v="31"/>
  </r>
  <r>
    <n v="1000"/>
    <n v="1064"/>
    <x v="3"/>
    <x v="0"/>
    <s v="USD"/>
    <n v="1437166920"/>
    <n v="1435554104"/>
    <b v="0"/>
    <n v="26"/>
    <b v="1"/>
    <s v="theater/plays"/>
    <n v="106.4"/>
    <n v="40.92307692307692"/>
    <x v="8"/>
    <x v="23"/>
  </r>
  <r>
    <n v="6000"/>
    <n v="6388"/>
    <x v="3"/>
    <x v="9"/>
    <s v="EUR"/>
    <n v="1451226045"/>
    <n v="1444828845"/>
    <b v="0"/>
    <n v="17"/>
    <b v="1"/>
    <s v="film &amp; video/shorts"/>
    <n v="106.46666666666667"/>
    <n v="375.76470588235293"/>
    <x v="0"/>
    <x v="30"/>
  </r>
  <r>
    <n v="25000"/>
    <n v="26619"/>
    <x v="3"/>
    <x v="0"/>
    <s v="USD"/>
    <n v="1443363640"/>
    <n v="1439907640"/>
    <b v="1"/>
    <n v="176"/>
    <b v="1"/>
    <s v="photography/photobooks"/>
    <n v="106.476"/>
    <n v="151.24431818181819"/>
    <x v="7"/>
    <x v="18"/>
  </r>
  <r>
    <n v="8000"/>
    <n v="8519"/>
    <x v="3"/>
    <x v="0"/>
    <s v="USD"/>
    <n v="1402710250"/>
    <n v="1401846250"/>
    <b v="0"/>
    <n v="58"/>
    <b v="1"/>
    <s v="film &amp; video/television"/>
    <n v="106.4875"/>
    <n v="146.87931034482759"/>
    <x v="0"/>
    <x v="29"/>
  </r>
  <r>
    <n v="2000"/>
    <n v="2130"/>
    <x v="3"/>
    <x v="0"/>
    <s v="USD"/>
    <n v="1313370000"/>
    <n v="1307594625"/>
    <b v="0"/>
    <n v="39"/>
    <b v="1"/>
    <s v="music/indie rock"/>
    <n v="106.5"/>
    <n v="54.615384615384613"/>
    <x v="3"/>
    <x v="7"/>
  </r>
  <r>
    <n v="3000"/>
    <n v="3195"/>
    <x v="3"/>
    <x v="0"/>
    <s v="USD"/>
    <n v="1488741981"/>
    <n v="1486149981"/>
    <b v="0"/>
    <n v="18"/>
    <b v="1"/>
    <s v="music/classical music"/>
    <n v="106.5"/>
    <n v="177.5"/>
    <x v="3"/>
    <x v="37"/>
  </r>
  <r>
    <n v="2500"/>
    <n v="2663"/>
    <x v="3"/>
    <x v="1"/>
    <s v="GBP"/>
    <n v="1464863118"/>
    <n v="1462443918"/>
    <b v="0"/>
    <n v="76"/>
    <b v="1"/>
    <s v="theater/plays"/>
    <n v="106.52"/>
    <n v="35.039473684210527"/>
    <x v="8"/>
    <x v="23"/>
  </r>
  <r>
    <n v="4000"/>
    <n v="4261"/>
    <x v="3"/>
    <x v="0"/>
    <s v="USD"/>
    <n v="1436115617"/>
    <n v="1433523617"/>
    <b v="0"/>
    <n v="40"/>
    <b v="1"/>
    <s v="music/indie rock"/>
    <n v="106.52500000000001"/>
    <n v="106.52500000000001"/>
    <x v="3"/>
    <x v="7"/>
  </r>
  <r>
    <n v="2750"/>
    <n v="2930"/>
    <x v="3"/>
    <x v="16"/>
    <s v="EUR"/>
    <n v="1459978200"/>
    <n v="1458416585"/>
    <b v="0"/>
    <n v="46"/>
    <b v="1"/>
    <s v="theater/plays"/>
    <n v="106.54545454545455"/>
    <n v="63.695652173913047"/>
    <x v="8"/>
    <x v="23"/>
  </r>
  <r>
    <n v="3500"/>
    <n v="3730"/>
    <x v="3"/>
    <x v="7"/>
    <s v="CAD"/>
    <n v="1446053616"/>
    <n v="1443461616"/>
    <b v="0"/>
    <n v="52"/>
    <b v="1"/>
    <s v="theater/plays"/>
    <n v="106.57142857142856"/>
    <n v="71.730769230769226"/>
    <x v="8"/>
    <x v="23"/>
  </r>
  <r>
    <n v="20000"/>
    <n v="21316"/>
    <x v="3"/>
    <x v="1"/>
    <s v="GBP"/>
    <n v="1450825200"/>
    <n v="1448284433"/>
    <b v="1"/>
    <n v="158"/>
    <b v="1"/>
    <s v="film &amp; video/documentary"/>
    <n v="106.58000000000001"/>
    <n v="134.91139240506328"/>
    <x v="0"/>
    <x v="31"/>
  </r>
  <r>
    <n v="2000"/>
    <n v="2132"/>
    <x v="3"/>
    <x v="5"/>
    <s v="EUR"/>
    <n v="1443384840"/>
    <n v="1441790658"/>
    <b v="0"/>
    <n v="98"/>
    <b v="1"/>
    <s v="film &amp; video/television"/>
    <n v="106.60000000000001"/>
    <n v="21.755102040816325"/>
    <x v="0"/>
    <x v="29"/>
  </r>
  <r>
    <n v="5000"/>
    <n v="5330"/>
    <x v="3"/>
    <x v="0"/>
    <s v="USD"/>
    <n v="1427309629"/>
    <n v="1425585229"/>
    <b v="0"/>
    <n v="49"/>
    <b v="1"/>
    <s v="photography/photobooks"/>
    <n v="106.60000000000001"/>
    <n v="108.77551020408163"/>
    <x v="7"/>
    <x v="18"/>
  </r>
  <r>
    <n v="2000"/>
    <n v="2132"/>
    <x v="3"/>
    <x v="0"/>
    <s v="USD"/>
    <n v="1363024946"/>
    <n v="1359140546"/>
    <b v="0"/>
    <n v="44"/>
    <b v="1"/>
    <s v="music/indie rock"/>
    <n v="106.60000000000001"/>
    <n v="48.454545454545453"/>
    <x v="3"/>
    <x v="7"/>
  </r>
  <r>
    <n v="40000"/>
    <n v="42642"/>
    <x v="3"/>
    <x v="0"/>
    <s v="USD"/>
    <n v="1466171834"/>
    <n v="1463493434"/>
    <b v="1"/>
    <n v="438"/>
    <b v="1"/>
    <s v="film &amp; video/documentary"/>
    <n v="106.60499999999999"/>
    <n v="97.356164383561648"/>
    <x v="0"/>
    <x v="31"/>
  </r>
  <r>
    <n v="11260"/>
    <n v="12007.18"/>
    <x v="3"/>
    <x v="0"/>
    <s v="USD"/>
    <n v="1487937508"/>
    <n v="1485345508"/>
    <b v="1"/>
    <n v="167"/>
    <b v="1"/>
    <s v="film &amp; video/documentary"/>
    <n v="106.63570159857905"/>
    <n v="71.899281437125751"/>
    <x v="0"/>
    <x v="31"/>
  </r>
  <r>
    <n v="1964.47"/>
    <n v="2095.2600000000002"/>
    <x v="3"/>
    <x v="0"/>
    <s v="USD"/>
    <n v="1336245328"/>
    <n v="1333653333"/>
    <b v="1"/>
    <n v="75"/>
    <b v="1"/>
    <s v="music/indie rock"/>
    <n v="106.65777537961894"/>
    <n v="27.936800000000002"/>
    <x v="3"/>
    <x v="7"/>
  </r>
  <r>
    <n v="7500"/>
    <n v="8000"/>
    <x v="3"/>
    <x v="0"/>
    <s v="USD"/>
    <n v="1342648398"/>
    <n v="1340056398"/>
    <b v="0"/>
    <n v="89"/>
    <b v="1"/>
    <s v="film &amp; video/documentary"/>
    <n v="106.66666666666667"/>
    <n v="89.887640449438209"/>
    <x v="0"/>
    <x v="31"/>
  </r>
  <r>
    <n v="15000"/>
    <n v="16000"/>
    <x v="3"/>
    <x v="0"/>
    <s v="USD"/>
    <n v="1341668006"/>
    <n v="1340372006"/>
    <b v="0"/>
    <n v="196"/>
    <b v="1"/>
    <s v="film &amp; video/documentary"/>
    <n v="106.66666666666667"/>
    <n v="81.632653061224488"/>
    <x v="0"/>
    <x v="31"/>
  </r>
  <r>
    <n v="3750"/>
    <n v="4000"/>
    <x v="3"/>
    <x v="0"/>
    <s v="USD"/>
    <n v="1434241255"/>
    <n v="1431649255"/>
    <b v="0"/>
    <n v="54"/>
    <b v="1"/>
    <s v="theater/spaces"/>
    <n v="106.66666666666667"/>
    <n v="74.074074074074076"/>
    <x v="8"/>
    <x v="24"/>
  </r>
  <r>
    <n v="6000"/>
    <n v="6400.47"/>
    <x v="3"/>
    <x v="0"/>
    <s v="USD"/>
    <n v="1362872537"/>
    <n v="1359848537"/>
    <b v="1"/>
    <n v="107"/>
    <b v="1"/>
    <s v="music/indie rock"/>
    <n v="106.67450000000001"/>
    <n v="59.817476635514019"/>
    <x v="3"/>
    <x v="7"/>
  </r>
  <r>
    <n v="1000"/>
    <n v="1066.8"/>
    <x v="3"/>
    <x v="0"/>
    <s v="USD"/>
    <n v="1463275339"/>
    <n v="1460683339"/>
    <b v="0"/>
    <n v="20"/>
    <b v="1"/>
    <s v="theater/plays"/>
    <n v="106.67999999999999"/>
    <n v="53.339999999999996"/>
    <x v="8"/>
    <x v="23"/>
  </r>
  <r>
    <n v="4500"/>
    <n v="4800.8"/>
    <x v="3"/>
    <x v="0"/>
    <s v="USD"/>
    <n v="1296633540"/>
    <n v="1292316697"/>
    <b v="1"/>
    <n v="168"/>
    <b v="1"/>
    <s v="film &amp; video/documentary"/>
    <n v="106.68444444444445"/>
    <n v="28.576190476190476"/>
    <x v="0"/>
    <x v="31"/>
  </r>
  <r>
    <n v="1750"/>
    <n v="1867"/>
    <x v="3"/>
    <x v="0"/>
    <s v="USD"/>
    <n v="1442426171"/>
    <n v="1439834171"/>
    <b v="0"/>
    <n v="41"/>
    <b v="1"/>
    <s v="theater/spaces"/>
    <n v="106.6857142857143"/>
    <n v="45.536585365853661"/>
    <x v="8"/>
    <x v="24"/>
  </r>
  <r>
    <n v="3000"/>
    <n v="3201"/>
    <x v="3"/>
    <x v="0"/>
    <s v="USD"/>
    <n v="1321459908"/>
    <n v="1318864308"/>
    <b v="0"/>
    <n v="65"/>
    <b v="1"/>
    <s v="music/indie rock"/>
    <n v="106.69999999999999"/>
    <n v="49.246153846153845"/>
    <x v="3"/>
    <x v="7"/>
  </r>
  <r>
    <n v="8000"/>
    <n v="8537"/>
    <x v="3"/>
    <x v="0"/>
    <s v="USD"/>
    <n v="1406854800"/>
    <n v="1403599778"/>
    <b v="0"/>
    <n v="94"/>
    <b v="1"/>
    <s v="theater/musical"/>
    <n v="106.71250000000001"/>
    <n v="90.819148936170208"/>
    <x v="8"/>
    <x v="25"/>
  </r>
  <r>
    <n v="3500"/>
    <n v="3735"/>
    <x v="3"/>
    <x v="0"/>
    <s v="USD"/>
    <n v="1412135940"/>
    <n v="1410555998"/>
    <b v="1"/>
    <n v="55"/>
    <b v="1"/>
    <s v="film &amp; video/documentary"/>
    <n v="106.71428571428572"/>
    <n v="67.909090909090907"/>
    <x v="0"/>
    <x v="31"/>
  </r>
  <r>
    <n v="35000"/>
    <n v="37354.269999999997"/>
    <x v="3"/>
    <x v="0"/>
    <s v="USD"/>
    <n v="1463670162"/>
    <n v="1461078162"/>
    <b v="1"/>
    <n v="560"/>
    <b v="1"/>
    <s v="film &amp; video/documentary"/>
    <n v="106.72648571428572"/>
    <n v="66.70405357142856"/>
    <x v="0"/>
    <x v="31"/>
  </r>
  <r>
    <n v="8000"/>
    <n v="8538.66"/>
    <x v="3"/>
    <x v="0"/>
    <s v="USD"/>
    <n v="1300275482"/>
    <n v="1297687082"/>
    <b v="1"/>
    <n v="188"/>
    <b v="1"/>
    <s v="film &amp; video/documentary"/>
    <n v="106.73325"/>
    <n v="45.418404255319146"/>
    <x v="0"/>
    <x v="31"/>
  </r>
  <r>
    <n v="1500"/>
    <n v="1601"/>
    <x v="3"/>
    <x v="0"/>
    <s v="USD"/>
    <n v="1417409940"/>
    <n v="1414765794"/>
    <b v="0"/>
    <n v="41"/>
    <b v="1"/>
    <s v="publishing/nonfiction"/>
    <n v="106.73333333333332"/>
    <n v="39.048780487804876"/>
    <x v="2"/>
    <x v="34"/>
  </r>
  <r>
    <n v="7500"/>
    <n v="8005"/>
    <x v="3"/>
    <x v="1"/>
    <s v="GBP"/>
    <n v="1433198520"/>
    <n v="1430340195"/>
    <b v="0"/>
    <n v="123"/>
    <b v="1"/>
    <s v="photography/photobooks"/>
    <n v="106.73333333333332"/>
    <n v="65.081300813008127"/>
    <x v="7"/>
    <x v="18"/>
  </r>
  <r>
    <n v="3500"/>
    <n v="3736.55"/>
    <x v="3"/>
    <x v="0"/>
    <s v="USD"/>
    <n v="1331352129"/>
    <n v="1328760129"/>
    <b v="1"/>
    <n v="73"/>
    <b v="1"/>
    <s v="music/indie rock"/>
    <n v="106.75857142857143"/>
    <n v="51.185616438356163"/>
    <x v="3"/>
    <x v="7"/>
  </r>
  <r>
    <n v="2500"/>
    <n v="2669"/>
    <x v="3"/>
    <x v="0"/>
    <s v="USD"/>
    <n v="1402341615"/>
    <n v="1399490415"/>
    <b v="1"/>
    <n v="71"/>
    <b v="1"/>
    <s v="theater/plays"/>
    <n v="106.76"/>
    <n v="37.591549295774648"/>
    <x v="8"/>
    <x v="23"/>
  </r>
  <r>
    <n v="20000"/>
    <n v="21360"/>
    <x v="3"/>
    <x v="0"/>
    <s v="USD"/>
    <n v="1440179713"/>
    <n v="1437587713"/>
    <b v="0"/>
    <n v="80"/>
    <b v="1"/>
    <s v="technology/makerspaces"/>
    <n v="106.80000000000001"/>
    <n v="267"/>
    <x v="1"/>
    <x v="26"/>
  </r>
  <r>
    <n v="2500"/>
    <n v="2670"/>
    <x v="3"/>
    <x v="1"/>
    <s v="GBP"/>
    <n v="1449756896"/>
    <n v="1447164896"/>
    <b v="0"/>
    <n v="72"/>
    <b v="1"/>
    <s v="theater/plays"/>
    <n v="106.80000000000001"/>
    <n v="37.083333333333336"/>
    <x v="8"/>
    <x v="23"/>
  </r>
  <r>
    <n v="20000"/>
    <n v="21361"/>
    <x v="3"/>
    <x v="1"/>
    <s v="GBP"/>
    <n v="1481716800"/>
    <n v="1479070867"/>
    <b v="0"/>
    <n v="95"/>
    <b v="1"/>
    <s v="film &amp; video/documentary"/>
    <n v="106.80499999999999"/>
    <n v="224.85263157894738"/>
    <x v="0"/>
    <x v="31"/>
  </r>
  <r>
    <n v="37500"/>
    <n v="40055"/>
    <x v="3"/>
    <x v="0"/>
    <s v="USD"/>
    <n v="1465272091"/>
    <n v="1462248091"/>
    <b v="1"/>
    <n v="235"/>
    <b v="1"/>
    <s v="photography/photobooks"/>
    <n v="106.81333333333333"/>
    <n v="170.44680851063831"/>
    <x v="7"/>
    <x v="18"/>
  </r>
  <r>
    <n v="10000"/>
    <n v="10685"/>
    <x v="3"/>
    <x v="0"/>
    <s v="USD"/>
    <n v="1435835824"/>
    <n v="1433243824"/>
    <b v="0"/>
    <n v="98"/>
    <b v="1"/>
    <s v="theater/plays"/>
    <n v="106.85"/>
    <n v="109.03061224489795"/>
    <x v="8"/>
    <x v="23"/>
  </r>
  <r>
    <n v="5000"/>
    <n v="5343"/>
    <x v="3"/>
    <x v="7"/>
    <s v="CAD"/>
    <n v="1414862280"/>
    <n v="1412360309"/>
    <b v="0"/>
    <n v="72"/>
    <b v="1"/>
    <s v="theater/plays"/>
    <n v="106.86"/>
    <n v="74.208333333333329"/>
    <x v="8"/>
    <x v="23"/>
  </r>
  <r>
    <n v="5250"/>
    <n v="5617"/>
    <x v="3"/>
    <x v="0"/>
    <s v="USD"/>
    <n v="1327433173"/>
    <n v="1325618773"/>
    <b v="0"/>
    <n v="80"/>
    <b v="1"/>
    <s v="music/indie rock"/>
    <n v="106.99047619047619"/>
    <n v="70.212500000000006"/>
    <x v="3"/>
    <x v="7"/>
  </r>
  <r>
    <n v="4000"/>
    <n v="4280"/>
    <x v="3"/>
    <x v="0"/>
    <s v="USD"/>
    <n v="1414879303"/>
    <n v="1412287303"/>
    <b v="0"/>
    <n v="43"/>
    <b v="1"/>
    <s v="music/rock"/>
    <n v="107"/>
    <n v="99.534883720930239"/>
    <x v="3"/>
    <x v="32"/>
  </r>
  <r>
    <n v="1300"/>
    <n v="1391"/>
    <x v="3"/>
    <x v="0"/>
    <s v="USD"/>
    <n v="1340641440"/>
    <n v="1339549982"/>
    <b v="0"/>
    <n v="38"/>
    <b v="1"/>
    <s v="music/rock"/>
    <n v="107"/>
    <n v="36.60526315789474"/>
    <x v="3"/>
    <x v="32"/>
  </r>
  <r>
    <n v="3500"/>
    <n v="3746"/>
    <x v="3"/>
    <x v="1"/>
    <s v="GBP"/>
    <n v="1380192418"/>
    <n v="1375008418"/>
    <b v="0"/>
    <n v="63"/>
    <b v="1"/>
    <s v="music/classical music"/>
    <n v="107.02857142857142"/>
    <n v="59.460317460317462"/>
    <x v="3"/>
    <x v="37"/>
  </r>
  <r>
    <n v="2200"/>
    <n v="2355"/>
    <x v="3"/>
    <x v="0"/>
    <s v="USD"/>
    <n v="1359176974"/>
    <n v="1356584974"/>
    <b v="0"/>
    <n v="44"/>
    <b v="1"/>
    <s v="music/indie rock"/>
    <n v="107.04545454545456"/>
    <n v="53.522727272727273"/>
    <x v="3"/>
    <x v="7"/>
  </r>
  <r>
    <n v="2000"/>
    <n v="2141"/>
    <x v="3"/>
    <x v="7"/>
    <s v="CAD"/>
    <n v="1458235549"/>
    <n v="1455647149"/>
    <b v="0"/>
    <n v="17"/>
    <b v="1"/>
    <s v="technology/wearables"/>
    <n v="107.05"/>
    <n v="125.94117647058823"/>
    <x v="1"/>
    <x v="4"/>
  </r>
  <r>
    <n v="6999"/>
    <n v="7495"/>
    <x v="3"/>
    <x v="0"/>
    <s v="USD"/>
    <n v="1431022342"/>
    <n v="1428430342"/>
    <b v="0"/>
    <n v="70"/>
    <b v="1"/>
    <s v="music/rock"/>
    <n v="107.08672667523933"/>
    <n v="107.07142857142857"/>
    <x v="3"/>
    <x v="32"/>
  </r>
  <r>
    <n v="5000"/>
    <n v="5355"/>
    <x v="3"/>
    <x v="0"/>
    <s v="USD"/>
    <n v="1482988125"/>
    <n v="1480396125"/>
    <b v="0"/>
    <n v="73"/>
    <b v="1"/>
    <s v="music/rock"/>
    <n v="107.1"/>
    <n v="73.356164383561648"/>
    <x v="3"/>
    <x v="32"/>
  </r>
  <r>
    <n v="2000"/>
    <n v="2142"/>
    <x v="3"/>
    <x v="1"/>
    <s v="GBP"/>
    <n v="1404641289"/>
    <n v="1402049289"/>
    <b v="0"/>
    <n v="67"/>
    <b v="1"/>
    <s v="theater/plays"/>
    <n v="107.1"/>
    <n v="31.970149253731343"/>
    <x v="8"/>
    <x v="23"/>
  </r>
  <r>
    <n v="5000"/>
    <n v="5359.21"/>
    <x v="3"/>
    <x v="0"/>
    <s v="USD"/>
    <n v="1447434268"/>
    <n v="1443801868"/>
    <b v="0"/>
    <n v="78"/>
    <b v="1"/>
    <s v="music/rock"/>
    <n v="107.18419999999999"/>
    <n v="68.707820512820518"/>
    <x v="3"/>
    <x v="32"/>
  </r>
  <r>
    <n v="4300"/>
    <n v="4610"/>
    <x v="3"/>
    <x v="0"/>
    <s v="USD"/>
    <n v="1404258631"/>
    <n v="1401666631"/>
    <b v="1"/>
    <n v="46"/>
    <b v="1"/>
    <s v="theater/plays"/>
    <n v="107.20930232558139"/>
    <n v="100.21739130434783"/>
    <x v="8"/>
    <x v="23"/>
  </r>
  <r>
    <n v="7000"/>
    <n v="7505"/>
    <x v="3"/>
    <x v="1"/>
    <s v="GBP"/>
    <n v="1481749278"/>
    <n v="1479157278"/>
    <b v="0"/>
    <n v="128"/>
    <b v="1"/>
    <s v="games/tabletop games"/>
    <n v="107.21428571428571"/>
    <n v="58.6328125"/>
    <x v="5"/>
    <x v="38"/>
  </r>
  <r>
    <n v="2000"/>
    <n v="2144.34"/>
    <x v="3"/>
    <x v="0"/>
    <s v="USD"/>
    <n v="1351400400"/>
    <n v="1348285321"/>
    <b v="0"/>
    <n v="58"/>
    <b v="1"/>
    <s v="music/indie rock"/>
    <n v="107.21700000000001"/>
    <n v="36.97137931034483"/>
    <x v="3"/>
    <x v="7"/>
  </r>
  <r>
    <n v="2500"/>
    <n v="2681"/>
    <x v="3"/>
    <x v="0"/>
    <s v="USD"/>
    <n v="1421606018"/>
    <n v="1418150018"/>
    <b v="0"/>
    <n v="33"/>
    <b v="1"/>
    <s v="theater/musical"/>
    <n v="107.24000000000001"/>
    <n v="81.242424242424249"/>
    <x v="8"/>
    <x v="25"/>
  </r>
  <r>
    <n v="4000"/>
    <n v="4289.99"/>
    <x v="3"/>
    <x v="1"/>
    <s v="GBP"/>
    <n v="1440068400"/>
    <n v="1438459303"/>
    <b v="0"/>
    <n v="81"/>
    <b v="1"/>
    <s v="music/classical music"/>
    <n v="107.24974999999999"/>
    <n v="52.962839506172834"/>
    <x v="3"/>
    <x v="37"/>
  </r>
  <r>
    <n v="12000"/>
    <n v="12870"/>
    <x v="3"/>
    <x v="0"/>
    <s v="USD"/>
    <n v="1386640856"/>
    <n v="1383616856"/>
    <b v="0"/>
    <n v="47"/>
    <b v="1"/>
    <s v="film &amp; video/shorts"/>
    <n v="107.25"/>
    <n v="273.82978723404256"/>
    <x v="0"/>
    <x v="30"/>
  </r>
  <r>
    <n v="2000"/>
    <n v="2145"/>
    <x v="3"/>
    <x v="0"/>
    <s v="USD"/>
    <n v="1445659140"/>
    <n v="1444236216"/>
    <b v="0"/>
    <n v="20"/>
    <b v="1"/>
    <s v="theater/plays"/>
    <n v="107.25"/>
    <n v="107.25"/>
    <x v="8"/>
    <x v="23"/>
  </r>
  <r>
    <n v="2000"/>
    <n v="2145.0100000000002"/>
    <x v="3"/>
    <x v="0"/>
    <s v="USD"/>
    <n v="1334767476"/>
    <n v="1332175476"/>
    <b v="0"/>
    <n v="46"/>
    <b v="1"/>
    <s v="music/rock"/>
    <n v="107.2505"/>
    <n v="46.630652173913049"/>
    <x v="3"/>
    <x v="32"/>
  </r>
  <r>
    <n v="8000"/>
    <n v="8581"/>
    <x v="3"/>
    <x v="1"/>
    <s v="GBP"/>
    <n v="1433779200"/>
    <n v="1432559424"/>
    <b v="0"/>
    <n v="174"/>
    <b v="1"/>
    <s v="film &amp; video/television"/>
    <n v="107.26249999999999"/>
    <n v="49.316091954022987"/>
    <x v="0"/>
    <x v="29"/>
  </r>
  <r>
    <n v="6000"/>
    <n v="6438"/>
    <x v="3"/>
    <x v="0"/>
    <s v="USD"/>
    <n v="1423871882"/>
    <n v="1421279882"/>
    <b v="0"/>
    <n v="73"/>
    <b v="1"/>
    <s v="music/rock"/>
    <n v="107.3"/>
    <n v="88.191780821917803"/>
    <x v="3"/>
    <x v="32"/>
  </r>
  <r>
    <n v="16000"/>
    <n v="17170"/>
    <x v="3"/>
    <x v="0"/>
    <s v="USD"/>
    <n v="1347249300"/>
    <n v="1344917580"/>
    <b v="0"/>
    <n v="191"/>
    <b v="1"/>
    <s v="music/indie rock"/>
    <n v="107.31250000000001"/>
    <n v="89.895287958115176"/>
    <x v="3"/>
    <x v="7"/>
  </r>
  <r>
    <n v="2000"/>
    <n v="2147"/>
    <x v="3"/>
    <x v="0"/>
    <s v="USD"/>
    <n v="1338219793"/>
    <n v="1335541393"/>
    <b v="0"/>
    <n v="35"/>
    <b v="1"/>
    <s v="music/classical music"/>
    <n v="107.35"/>
    <n v="61.342857142857142"/>
    <x v="3"/>
    <x v="37"/>
  </r>
  <r>
    <n v="3000"/>
    <n v="3221"/>
    <x v="3"/>
    <x v="0"/>
    <s v="USD"/>
    <n v="1312095540"/>
    <n v="1306608888"/>
    <b v="0"/>
    <n v="24"/>
    <b v="1"/>
    <s v="music/rock"/>
    <n v="107.36666666666667"/>
    <n v="134.20833333333334"/>
    <x v="3"/>
    <x v="32"/>
  </r>
  <r>
    <n v="20000"/>
    <n v="21480"/>
    <x v="3"/>
    <x v="0"/>
    <s v="USD"/>
    <n v="1339080900"/>
    <n v="1334783704"/>
    <b v="1"/>
    <n v="220"/>
    <b v="1"/>
    <s v="film &amp; video/documentary"/>
    <n v="107.4"/>
    <n v="97.63636363636364"/>
    <x v="0"/>
    <x v="31"/>
  </r>
  <r>
    <n v="3000"/>
    <n v="3222"/>
    <x v="3"/>
    <x v="0"/>
    <s v="USD"/>
    <n v="1434857482"/>
    <n v="1433647882"/>
    <b v="0"/>
    <n v="19"/>
    <b v="1"/>
    <s v="publishing/nonfiction"/>
    <n v="107.4"/>
    <n v="169.57894736842104"/>
    <x v="2"/>
    <x v="34"/>
  </r>
  <r>
    <n v="10000"/>
    <n v="10740"/>
    <x v="3"/>
    <x v="0"/>
    <s v="USD"/>
    <n v="1450290010"/>
    <n v="1447698010"/>
    <b v="0"/>
    <n v="99"/>
    <b v="1"/>
    <s v="music/electronic music"/>
    <n v="107.4"/>
    <n v="108.48484848484848"/>
    <x v="3"/>
    <x v="36"/>
  </r>
  <r>
    <n v="1500"/>
    <n v="1611"/>
    <x v="3"/>
    <x v="0"/>
    <s v="USD"/>
    <n v="1386372120"/>
    <n v="1382659060"/>
    <b v="0"/>
    <n v="25"/>
    <b v="1"/>
    <s v="music/rock"/>
    <n v="107.4"/>
    <n v="64.44"/>
    <x v="3"/>
    <x v="32"/>
  </r>
  <r>
    <n v="4000"/>
    <n v="4296"/>
    <x v="3"/>
    <x v="0"/>
    <s v="USD"/>
    <n v="1473879600"/>
    <n v="1472498042"/>
    <b v="1"/>
    <n v="21"/>
    <b v="1"/>
    <s v="theater/plays"/>
    <n v="107.4"/>
    <n v="204.57142857142858"/>
    <x v="8"/>
    <x v="23"/>
  </r>
  <r>
    <n v="500"/>
    <n v="537"/>
    <x v="3"/>
    <x v="0"/>
    <s v="USD"/>
    <n v="1413431940"/>
    <n v="1412216665"/>
    <b v="0"/>
    <n v="15"/>
    <b v="1"/>
    <s v="theater/plays"/>
    <n v="107.4"/>
    <n v="35.799999999999997"/>
    <x v="8"/>
    <x v="23"/>
  </r>
  <r>
    <n v="2200"/>
    <n v="2363"/>
    <x v="3"/>
    <x v="0"/>
    <s v="USD"/>
    <n v="1463184000"/>
    <n v="1461605020"/>
    <b v="0"/>
    <n v="60"/>
    <b v="1"/>
    <s v="film &amp; video/shorts"/>
    <n v="107.40909090909089"/>
    <n v="39.383333333333333"/>
    <x v="0"/>
    <x v="30"/>
  </r>
  <r>
    <n v="100000"/>
    <n v="107421.57"/>
    <x v="3"/>
    <x v="0"/>
    <s v="USD"/>
    <n v="1466168390"/>
    <n v="1463576390"/>
    <b v="1"/>
    <n v="1762"/>
    <b v="1"/>
    <s v="technology/space exploration"/>
    <n v="107.42157000000002"/>
    <n v="60.965703745743475"/>
    <x v="1"/>
    <x v="21"/>
  </r>
  <r>
    <n v="3500"/>
    <n v="3760"/>
    <x v="3"/>
    <x v="0"/>
    <s v="USD"/>
    <n v="1465178400"/>
    <n v="1461985967"/>
    <b v="0"/>
    <n v="60"/>
    <b v="1"/>
    <s v="theater/plays"/>
    <n v="107.42857142857143"/>
    <n v="62.666666666666664"/>
    <x v="8"/>
    <x v="23"/>
  </r>
  <r>
    <n v="400"/>
    <n v="430"/>
    <x v="3"/>
    <x v="0"/>
    <s v="USD"/>
    <n v="1472621760"/>
    <n v="1472110513"/>
    <b v="0"/>
    <n v="9"/>
    <b v="1"/>
    <s v="food/small batch"/>
    <n v="107.5"/>
    <n v="47.777777777777779"/>
    <x v="6"/>
    <x v="28"/>
  </r>
  <r>
    <n v="3000"/>
    <n v="3225"/>
    <x v="3"/>
    <x v="0"/>
    <s v="USD"/>
    <n v="1435359600"/>
    <n v="1434999621"/>
    <b v="0"/>
    <n v="42"/>
    <b v="1"/>
    <s v="theater/spaces"/>
    <n v="107.5"/>
    <n v="76.785714285714292"/>
    <x v="8"/>
    <x v="24"/>
  </r>
  <r>
    <n v="5000"/>
    <n v="5376"/>
    <x v="3"/>
    <x v="1"/>
    <s v="GBP"/>
    <n v="1467414000"/>
    <n v="1462492178"/>
    <b v="0"/>
    <n v="70"/>
    <b v="1"/>
    <s v="theater/plays"/>
    <n v="107.52"/>
    <n v="76.8"/>
    <x v="8"/>
    <x v="23"/>
  </r>
  <r>
    <n v="7000"/>
    <n v="7527"/>
    <x v="3"/>
    <x v="7"/>
    <s v="CAD"/>
    <n v="1407736740"/>
    <n v="1405453354"/>
    <b v="0"/>
    <n v="57"/>
    <b v="1"/>
    <s v="film &amp; video/shorts"/>
    <n v="107.52857142857141"/>
    <n v="132.05263157894737"/>
    <x v="0"/>
    <x v="30"/>
  </r>
  <r>
    <n v="3000"/>
    <n v="3226"/>
    <x v="3"/>
    <x v="0"/>
    <s v="USD"/>
    <n v="1335672000"/>
    <n v="1332978688"/>
    <b v="0"/>
    <n v="71"/>
    <b v="1"/>
    <s v="music/rock"/>
    <n v="107.53333333333333"/>
    <n v="45.436619718309856"/>
    <x v="3"/>
    <x v="32"/>
  </r>
  <r>
    <n v="50000"/>
    <n v="53769"/>
    <x v="3"/>
    <x v="0"/>
    <s v="USD"/>
    <n v="1428643974"/>
    <n v="1423463574"/>
    <b v="0"/>
    <n v="119"/>
    <b v="1"/>
    <s v="technology/hardware"/>
    <n v="107.538"/>
    <n v="451.84033613445376"/>
    <x v="1"/>
    <x v="39"/>
  </r>
  <r>
    <n v="2500"/>
    <n v="2689"/>
    <x v="3"/>
    <x v="1"/>
    <s v="GBP"/>
    <n v="1469359728"/>
    <n v="1466767728"/>
    <b v="0"/>
    <n v="38"/>
    <b v="1"/>
    <s v="theater/plays"/>
    <n v="107.55999999999999"/>
    <n v="70.763157894736835"/>
    <x v="8"/>
    <x v="23"/>
  </r>
  <r>
    <n v="2000"/>
    <n v="2152"/>
    <x v="3"/>
    <x v="0"/>
    <s v="USD"/>
    <n v="1439357559"/>
    <n v="1435469559"/>
    <b v="0"/>
    <n v="24"/>
    <b v="1"/>
    <s v="theater/plays"/>
    <n v="107.60000000000001"/>
    <n v="89.666666666666671"/>
    <x v="8"/>
    <x v="23"/>
  </r>
  <r>
    <n v="5000"/>
    <n v="5380.55"/>
    <x v="3"/>
    <x v="0"/>
    <s v="USD"/>
    <n v="1419021607"/>
    <n v="1413834007"/>
    <b v="0"/>
    <n v="70"/>
    <b v="1"/>
    <s v="film &amp; video/television"/>
    <n v="107.61100000000002"/>
    <n v="76.865000000000009"/>
    <x v="0"/>
    <x v="29"/>
  </r>
  <r>
    <n v="15000"/>
    <n v="16145.12"/>
    <x v="3"/>
    <x v="0"/>
    <s v="USD"/>
    <n v="1367773211"/>
    <n v="1363885211"/>
    <b v="1"/>
    <n v="137"/>
    <b v="1"/>
    <s v="film &amp; video/documentary"/>
    <n v="107.63413333333334"/>
    <n v="117.84759124087591"/>
    <x v="0"/>
    <x v="31"/>
  </r>
  <r>
    <n v="550"/>
    <n v="592"/>
    <x v="3"/>
    <x v="1"/>
    <s v="GBP"/>
    <n v="1409490480"/>
    <n v="1407400306"/>
    <b v="0"/>
    <n v="21"/>
    <b v="1"/>
    <s v="theater/plays"/>
    <n v="107.63636363636364"/>
    <n v="28.19047619047619"/>
    <x v="8"/>
    <x v="23"/>
  </r>
  <r>
    <n v="4600"/>
    <n v="4952"/>
    <x v="3"/>
    <x v="0"/>
    <s v="USD"/>
    <n v="1423668220"/>
    <n v="1421076220"/>
    <b v="0"/>
    <n v="76"/>
    <b v="1"/>
    <s v="music/electronic music"/>
    <n v="107.65217391304347"/>
    <n v="65.15789473684211"/>
    <x v="3"/>
    <x v="36"/>
  </r>
  <r>
    <n v="4000"/>
    <n v="4306.1099999999997"/>
    <x v="3"/>
    <x v="0"/>
    <s v="USD"/>
    <n v="1402594090"/>
    <n v="1400002090"/>
    <b v="0"/>
    <n v="58"/>
    <b v="1"/>
    <s v="theater/musical"/>
    <n v="107.65274999999998"/>
    <n v="74.243275862068955"/>
    <x v="8"/>
    <x v="25"/>
  </r>
  <r>
    <n v="2820"/>
    <n v="3036"/>
    <x v="3"/>
    <x v="0"/>
    <s v="USD"/>
    <n v="1394071339"/>
    <n v="1391479339"/>
    <b v="0"/>
    <n v="55"/>
    <b v="1"/>
    <s v="film &amp; video/documentary"/>
    <n v="107.65957446808511"/>
    <n v="55.2"/>
    <x v="0"/>
    <x v="31"/>
  </r>
  <r>
    <n v="3000"/>
    <n v="3231"/>
    <x v="3"/>
    <x v="0"/>
    <s v="USD"/>
    <n v="1387072685"/>
    <n v="1384480685"/>
    <b v="1"/>
    <n v="77"/>
    <b v="1"/>
    <s v="music/indie rock"/>
    <n v="107.69999999999999"/>
    <n v="41.961038961038959"/>
    <x v="3"/>
    <x v="7"/>
  </r>
  <r>
    <n v="2800"/>
    <n v="3015.73"/>
    <x v="3"/>
    <x v="0"/>
    <s v="USD"/>
    <n v="1304920740"/>
    <n v="1301975637"/>
    <b v="0"/>
    <n v="35"/>
    <b v="1"/>
    <s v="film &amp; video/documentary"/>
    <n v="107.70464285714286"/>
    <n v="86.163714285714292"/>
    <x v="0"/>
    <x v="31"/>
  </r>
  <r>
    <n v="1100"/>
    <n v="1185"/>
    <x v="3"/>
    <x v="7"/>
    <s v="CAD"/>
    <n v="1409072982"/>
    <n v="1407258582"/>
    <b v="0"/>
    <n v="15"/>
    <b v="1"/>
    <s v="theater/plays"/>
    <n v="107.72727272727273"/>
    <n v="79"/>
    <x v="8"/>
    <x v="23"/>
  </r>
  <r>
    <n v="2000"/>
    <n v="2154.66"/>
    <x v="3"/>
    <x v="0"/>
    <s v="USD"/>
    <n v="1415815393"/>
    <n v="1413997393"/>
    <b v="0"/>
    <n v="58"/>
    <b v="1"/>
    <s v="music/indie rock"/>
    <n v="107.73299999999999"/>
    <n v="37.149310344827583"/>
    <x v="3"/>
    <x v="7"/>
  </r>
  <r>
    <n v="1500"/>
    <n v="1616"/>
    <x v="3"/>
    <x v="1"/>
    <s v="GBP"/>
    <n v="1431164115"/>
    <n v="1428572115"/>
    <b v="0"/>
    <n v="64"/>
    <b v="1"/>
    <s v="theater/plays"/>
    <n v="107.73333333333332"/>
    <n v="25.25"/>
    <x v="8"/>
    <x v="23"/>
  </r>
  <r>
    <n v="2000"/>
    <n v="2155"/>
    <x v="3"/>
    <x v="0"/>
    <s v="USD"/>
    <n v="1436511600"/>
    <n v="1434415812"/>
    <b v="0"/>
    <n v="19"/>
    <b v="1"/>
    <s v="theater/plays"/>
    <n v="107.74999999999999"/>
    <n v="113.42105263157895"/>
    <x v="8"/>
    <x v="23"/>
  </r>
  <r>
    <n v="8000"/>
    <n v="8620"/>
    <x v="3"/>
    <x v="7"/>
    <s v="CAD"/>
    <n v="1418580591"/>
    <n v="1415988591"/>
    <b v="0"/>
    <n v="97"/>
    <b v="1"/>
    <s v="theater/spaces"/>
    <n v="107.74999999999999"/>
    <n v="88.865979381443296"/>
    <x v="8"/>
    <x v="24"/>
  </r>
  <r>
    <n v="5000"/>
    <n v="5388.79"/>
    <x v="3"/>
    <x v="0"/>
    <s v="USD"/>
    <n v="1309694266"/>
    <n v="1307102266"/>
    <b v="1"/>
    <n v="118"/>
    <b v="1"/>
    <s v="film &amp; video/documentary"/>
    <n v="107.7758"/>
    <n v="45.667711864406776"/>
    <x v="0"/>
    <x v="31"/>
  </r>
  <r>
    <n v="9000"/>
    <n v="9700"/>
    <x v="3"/>
    <x v="0"/>
    <s v="USD"/>
    <n v="1467242995"/>
    <n v="1465428595"/>
    <b v="0"/>
    <n v="86"/>
    <b v="1"/>
    <s v="photography/photobooks"/>
    <n v="107.77777777777777"/>
    <n v="112.79069767441861"/>
    <x v="7"/>
    <x v="18"/>
  </r>
  <r>
    <n v="450"/>
    <n v="485"/>
    <x v="3"/>
    <x v="0"/>
    <s v="USD"/>
    <n v="1487393940"/>
    <n v="1484115418"/>
    <b v="0"/>
    <n v="11"/>
    <b v="1"/>
    <s v="theater/plays"/>
    <n v="107.77777777777777"/>
    <n v="44.090909090909093"/>
    <x v="8"/>
    <x v="23"/>
  </r>
  <r>
    <n v="3405"/>
    <n v="3670"/>
    <x v="3"/>
    <x v="0"/>
    <s v="USD"/>
    <n v="1435111200"/>
    <n v="1433254268"/>
    <b v="0"/>
    <n v="29"/>
    <b v="1"/>
    <s v="theater/plays"/>
    <n v="107.78267254038178"/>
    <n v="126.55172413793103"/>
    <x v="8"/>
    <x v="23"/>
  </r>
  <r>
    <n v="1000"/>
    <n v="1078"/>
    <x v="3"/>
    <x v="0"/>
    <s v="USD"/>
    <n v="1458332412"/>
    <n v="1454448012"/>
    <b v="0"/>
    <n v="14"/>
    <b v="1"/>
    <s v="theater/plays"/>
    <n v="107.80000000000001"/>
    <n v="77"/>
    <x v="8"/>
    <x v="23"/>
  </r>
  <r>
    <n v="1800"/>
    <n v="1941"/>
    <x v="3"/>
    <x v="0"/>
    <s v="USD"/>
    <n v="1363952225"/>
    <n v="1361363825"/>
    <b v="0"/>
    <n v="32"/>
    <b v="1"/>
    <s v="music/rock"/>
    <n v="107.83333333333334"/>
    <n v="60.65625"/>
    <x v="3"/>
    <x v="32"/>
  </r>
  <r>
    <n v="20000"/>
    <n v="21573"/>
    <x v="3"/>
    <x v="0"/>
    <s v="USD"/>
    <n v="1416470398"/>
    <n v="1413874798"/>
    <b v="1"/>
    <n v="202"/>
    <b v="1"/>
    <s v="theater/plays"/>
    <n v="107.86500000000001"/>
    <n v="106.79702970297029"/>
    <x v="8"/>
    <x v="23"/>
  </r>
  <r>
    <n v="3000"/>
    <n v="3236"/>
    <x v="3"/>
    <x v="0"/>
    <s v="USD"/>
    <n v="1397862000"/>
    <n v="1395155478"/>
    <b v="1"/>
    <n v="79"/>
    <b v="1"/>
    <s v="music/indie rock"/>
    <n v="107.86666666666666"/>
    <n v="40.962025316455694"/>
    <x v="3"/>
    <x v="7"/>
  </r>
  <r>
    <n v="16000"/>
    <n v="17260.37"/>
    <x v="3"/>
    <x v="0"/>
    <s v="USD"/>
    <n v="1452574800"/>
    <n v="1449029266"/>
    <b v="1"/>
    <n v="248"/>
    <b v="1"/>
    <s v="publishing/radio &amp; podcasts"/>
    <n v="107.87731249999999"/>
    <n v="69.598266129032254"/>
    <x v="2"/>
    <x v="40"/>
  </r>
  <r>
    <n v="7500"/>
    <n v="8091"/>
    <x v="3"/>
    <x v="0"/>
    <s v="USD"/>
    <n v="1437627540"/>
    <n v="1435806054"/>
    <b v="0"/>
    <n v="109"/>
    <b v="1"/>
    <s v="food/small batch"/>
    <n v="107.88"/>
    <n v="74.22935779816514"/>
    <x v="6"/>
    <x v="28"/>
  </r>
  <r>
    <n v="3750"/>
    <n v="4045.93"/>
    <x v="3"/>
    <x v="17"/>
    <s v="EUR"/>
    <n v="1477210801"/>
    <n v="1472026801"/>
    <b v="1"/>
    <n v="71"/>
    <b v="1"/>
    <s v="photography/photobooks"/>
    <n v="107.89146666666667"/>
    <n v="56.98492957746479"/>
    <x v="7"/>
    <x v="18"/>
  </r>
  <r>
    <n v="25000"/>
    <n v="26978"/>
    <x v="3"/>
    <x v="0"/>
    <s v="USD"/>
    <n v="1463146848"/>
    <n v="1460554848"/>
    <b v="1"/>
    <n v="186"/>
    <b v="1"/>
    <s v="film &amp; video/documentary"/>
    <n v="107.91200000000001"/>
    <n v="145.04301075268816"/>
    <x v="0"/>
    <x v="31"/>
  </r>
  <r>
    <n v="5000"/>
    <n v="5396"/>
    <x v="3"/>
    <x v="0"/>
    <s v="USD"/>
    <n v="1483208454"/>
    <n v="1480616454"/>
    <b v="0"/>
    <n v="35"/>
    <b v="1"/>
    <s v="technology/hardware"/>
    <n v="107.91999999999999"/>
    <n v="154.17142857142858"/>
    <x v="1"/>
    <x v="39"/>
  </r>
  <r>
    <n v="2000"/>
    <n v="2159"/>
    <x v="3"/>
    <x v="1"/>
    <s v="GBP"/>
    <n v="1425211200"/>
    <n v="1422534260"/>
    <b v="0"/>
    <n v="38"/>
    <b v="1"/>
    <s v="film &amp; video/television"/>
    <n v="107.94999999999999"/>
    <n v="56.815789473684212"/>
    <x v="0"/>
    <x v="29"/>
  </r>
  <r>
    <n v="1000"/>
    <n v="1080"/>
    <x v="3"/>
    <x v="0"/>
    <s v="USD"/>
    <n v="1422750707"/>
    <n v="1420158707"/>
    <b v="0"/>
    <n v="32"/>
    <b v="1"/>
    <s v="music/pop"/>
    <n v="108"/>
    <n v="33.75"/>
    <x v="3"/>
    <x v="35"/>
  </r>
  <r>
    <n v="15000"/>
    <n v="16200"/>
    <x v="3"/>
    <x v="2"/>
    <s v="DKK"/>
    <n v="1458579568"/>
    <n v="1455991168"/>
    <b v="0"/>
    <n v="35"/>
    <b v="1"/>
    <s v="photography/photobooks"/>
    <n v="108"/>
    <n v="462.85714285714283"/>
    <x v="7"/>
    <x v="18"/>
  </r>
  <r>
    <n v="10000"/>
    <n v="10800"/>
    <x v="3"/>
    <x v="0"/>
    <s v="USD"/>
    <n v="1417321515"/>
    <n v="1414725915"/>
    <b v="0"/>
    <n v="120"/>
    <b v="1"/>
    <s v="food/small batch"/>
    <n v="108"/>
    <n v="90"/>
    <x v="6"/>
    <x v="28"/>
  </r>
  <r>
    <n v="2500"/>
    <n v="2700"/>
    <x v="3"/>
    <x v="7"/>
    <s v="CAD"/>
    <n v="1402845364"/>
    <n v="1400253364"/>
    <b v="0"/>
    <n v="37"/>
    <b v="1"/>
    <s v="theater/musical"/>
    <n v="108"/>
    <n v="72.972972972972968"/>
    <x v="8"/>
    <x v="25"/>
  </r>
  <r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250"/>
    <n v="270"/>
    <x v="3"/>
    <x v="1"/>
    <s v="GBP"/>
    <n v="1470058860"/>
    <n v="1469026903"/>
    <b v="0"/>
    <n v="7"/>
    <b v="1"/>
    <s v="theater/plays"/>
    <n v="108"/>
    <n v="38.571428571428569"/>
    <x v="8"/>
    <x v="23"/>
  </r>
  <r>
    <n v="10000"/>
    <n v="10804.45"/>
    <x v="3"/>
    <x v="0"/>
    <s v="USD"/>
    <n v="1335562320"/>
    <n v="1332452960"/>
    <b v="0"/>
    <n v="184"/>
    <b v="1"/>
    <s v="film &amp; video/documentary"/>
    <n v="108.04450000000001"/>
    <n v="58.719836956521746"/>
    <x v="0"/>
    <x v="31"/>
  </r>
  <r>
    <n v="6000"/>
    <n v="6485"/>
    <x v="3"/>
    <x v="0"/>
    <s v="USD"/>
    <n v="1430331268"/>
    <n v="1427739268"/>
    <b v="1"/>
    <n v="89"/>
    <b v="1"/>
    <s v="film &amp; video/documentary"/>
    <n v="108.08333333333333"/>
    <n v="72.865168539325836"/>
    <x v="0"/>
    <x v="31"/>
  </r>
  <r>
    <n v="7500"/>
    <n v="8109"/>
    <x v="3"/>
    <x v="0"/>
    <s v="USD"/>
    <n v="1461369600"/>
    <n v="1458748809"/>
    <b v="0"/>
    <n v="218"/>
    <b v="1"/>
    <s v="games/tabletop games"/>
    <n v="108.11999999999999"/>
    <n v="37.197247706422019"/>
    <x v="5"/>
    <x v="38"/>
  </r>
  <r>
    <n v="3750"/>
    <n v="4055"/>
    <x v="3"/>
    <x v="0"/>
    <s v="USD"/>
    <n v="1411264800"/>
    <n v="1409620903"/>
    <b v="0"/>
    <n v="87"/>
    <b v="1"/>
    <s v="theater/plays"/>
    <n v="108.13333333333333"/>
    <n v="46.609195402298852"/>
    <x v="8"/>
    <x v="23"/>
  </r>
  <r>
    <n v="2500"/>
    <n v="2705"/>
    <x v="3"/>
    <x v="0"/>
    <s v="USD"/>
    <n v="1401595140"/>
    <n v="1398828064"/>
    <b v="0"/>
    <n v="57"/>
    <b v="1"/>
    <s v="theater/plays"/>
    <n v="108.2"/>
    <n v="47.456140350877192"/>
    <x v="8"/>
    <x v="23"/>
  </r>
  <r>
    <n v="1000"/>
    <n v="1082"/>
    <x v="3"/>
    <x v="1"/>
    <s v="GBP"/>
    <n v="1423138800"/>
    <n v="1421092725"/>
    <b v="0"/>
    <n v="25"/>
    <b v="1"/>
    <s v="theater/plays"/>
    <n v="108.2"/>
    <n v="43.28"/>
    <x v="8"/>
    <x v="23"/>
  </r>
  <r>
    <n v="5000"/>
    <n v="5410"/>
    <x v="3"/>
    <x v="0"/>
    <s v="USD"/>
    <n v="1479175680"/>
    <n v="1476317247"/>
    <b v="0"/>
    <n v="57"/>
    <b v="1"/>
    <s v="theater/musical"/>
    <n v="108.2"/>
    <n v="94.912280701754383"/>
    <x v="8"/>
    <x v="25"/>
  </r>
  <r>
    <n v="15000"/>
    <n v="16232"/>
    <x v="3"/>
    <x v="0"/>
    <s v="USD"/>
    <n v="1434212714"/>
    <n v="1431620714"/>
    <b v="0"/>
    <n v="180"/>
    <b v="1"/>
    <s v="technology/hardware"/>
    <n v="108.21333333333334"/>
    <n v="90.177777777777777"/>
    <x v="1"/>
    <x v="39"/>
  </r>
  <r>
    <n v="850"/>
    <n v="920"/>
    <x v="3"/>
    <x v="0"/>
    <s v="USD"/>
    <n v="1348545540"/>
    <n v="1346345999"/>
    <b v="0"/>
    <n v="27"/>
    <b v="1"/>
    <s v="music/rock"/>
    <n v="108.23529411764706"/>
    <n v="34.074074074074076"/>
    <x v="3"/>
    <x v="32"/>
  </r>
  <r>
    <n v="2500"/>
    <n v="2706.23"/>
    <x v="3"/>
    <x v="0"/>
    <s v="USD"/>
    <n v="1304561633"/>
    <n v="1301969633"/>
    <b v="0"/>
    <n v="56"/>
    <b v="1"/>
    <s v="music/rock"/>
    <n v="108.2492"/>
    <n v="48.325535714285714"/>
    <x v="3"/>
    <x v="32"/>
  </r>
  <r>
    <n v="1000"/>
    <n v="1082.5"/>
    <x v="3"/>
    <x v="1"/>
    <s v="GBP"/>
    <n v="1403715546"/>
    <n v="1401123546"/>
    <b v="0"/>
    <n v="35"/>
    <b v="1"/>
    <s v="theater/plays"/>
    <n v="108.25"/>
    <n v="30.928571428571427"/>
    <x v="8"/>
    <x v="23"/>
  </r>
  <r>
    <n v="2700"/>
    <n v="2923"/>
    <x v="3"/>
    <x v="0"/>
    <s v="USD"/>
    <n v="1444528800"/>
    <n v="1442804633"/>
    <b v="0"/>
    <n v="35"/>
    <b v="1"/>
    <s v="theater/plays"/>
    <n v="108.25925925925925"/>
    <n v="83.51428571428572"/>
    <x v="8"/>
    <x v="23"/>
  </r>
  <r>
    <n v="1500"/>
    <n v="1625"/>
    <x v="3"/>
    <x v="1"/>
    <s v="GBP"/>
    <n v="1424181600"/>
    <n v="1423041227"/>
    <b v="0"/>
    <n v="20"/>
    <b v="1"/>
    <s v="theater/plays"/>
    <n v="108.33333333333333"/>
    <n v="81.25"/>
    <x v="8"/>
    <x v="23"/>
  </r>
  <r>
    <n v="3000"/>
    <n v="3250"/>
    <x v="3"/>
    <x v="0"/>
    <s v="USD"/>
    <n v="1399186740"/>
    <n v="1396468782"/>
    <b v="0"/>
    <n v="46"/>
    <b v="1"/>
    <s v="music/indie rock"/>
    <n v="108.33333333333333"/>
    <n v="70.652173913043484"/>
    <x v="3"/>
    <x v="7"/>
  </r>
  <r>
    <n v="20000"/>
    <n v="21679"/>
    <x v="3"/>
    <x v="0"/>
    <s v="USD"/>
    <n v="1352511966"/>
    <n v="1349916366"/>
    <b v="1"/>
    <n v="332"/>
    <b v="1"/>
    <s v="film &amp; video/documentary"/>
    <n v="108.395"/>
    <n v="65.298192771084331"/>
    <x v="0"/>
    <x v="31"/>
  </r>
  <r>
    <n v="2500"/>
    <n v="2710"/>
    <x v="3"/>
    <x v="0"/>
    <s v="USD"/>
    <n v="1403326740"/>
    <n v="1400106171"/>
    <b v="0"/>
    <n v="50"/>
    <b v="1"/>
    <s v="music/indie rock"/>
    <n v="108.4"/>
    <n v="54.2"/>
    <x v="3"/>
    <x v="7"/>
  </r>
  <r>
    <n v="2200"/>
    <n v="2385"/>
    <x v="3"/>
    <x v="0"/>
    <s v="USD"/>
    <n v="1352937600"/>
    <n v="1351210481"/>
    <b v="0"/>
    <n v="41"/>
    <b v="1"/>
    <s v="film &amp; video/shorts"/>
    <n v="108.40909090909091"/>
    <n v="58.170731707317074"/>
    <x v="0"/>
    <x v="30"/>
  </r>
  <r>
    <n v="44250"/>
    <n v="47978"/>
    <x v="3"/>
    <x v="0"/>
    <s v="USD"/>
    <n v="1360938109"/>
    <n v="1358346109"/>
    <b v="1"/>
    <n v="321"/>
    <b v="1"/>
    <s v="publishing/radio &amp; podcasts"/>
    <n v="108.42485875706214"/>
    <n v="149.46417445482865"/>
    <x v="2"/>
    <x v="40"/>
  </r>
  <r>
    <n v="3200"/>
    <n v="3470"/>
    <x v="3"/>
    <x v="7"/>
    <s v="CAD"/>
    <n v="1432694700"/>
    <n v="1429651266"/>
    <b v="0"/>
    <n v="74"/>
    <b v="1"/>
    <s v="theater/plays"/>
    <n v="108.43750000000001"/>
    <n v="46.891891891891895"/>
    <x v="8"/>
    <x v="23"/>
  </r>
  <r>
    <n v="18000"/>
    <n v="19523.310000000001"/>
    <x v="3"/>
    <x v="0"/>
    <s v="USD"/>
    <n v="1455253140"/>
    <n v="1452625822"/>
    <b v="0"/>
    <n v="321"/>
    <b v="1"/>
    <s v="games/tabletop games"/>
    <n v="108.46283333333334"/>
    <n v="60.820280373831778"/>
    <x v="5"/>
    <x v="38"/>
  </r>
  <r>
    <n v="5400"/>
    <n v="5858.84"/>
    <x v="3"/>
    <x v="0"/>
    <s v="USD"/>
    <n v="1466697625"/>
    <n v="1464105625"/>
    <b v="0"/>
    <n v="96"/>
    <b v="1"/>
    <s v="music/electronic music"/>
    <n v="108.49703703703703"/>
    <n v="61.029583333333335"/>
    <x v="3"/>
    <x v="36"/>
  </r>
  <r>
    <n v="3000"/>
    <n v="3255"/>
    <x v="3"/>
    <x v="0"/>
    <s v="USD"/>
    <n v="1465196400"/>
    <n v="1462841990"/>
    <b v="0"/>
    <n v="40"/>
    <b v="1"/>
    <s v="theater/plays"/>
    <n v="108.5"/>
    <n v="81.375"/>
    <x v="8"/>
    <x v="23"/>
  </r>
  <r>
    <n v="3000"/>
    <n v="3255"/>
    <x v="3"/>
    <x v="0"/>
    <s v="USD"/>
    <n v="1460970805"/>
    <n v="1455790405"/>
    <b v="0"/>
    <n v="24"/>
    <b v="1"/>
    <s v="theater/plays"/>
    <n v="108.5"/>
    <n v="135.625"/>
    <x v="8"/>
    <x v="23"/>
  </r>
  <r>
    <n v="7000"/>
    <n v="7595.43"/>
    <x v="3"/>
    <x v="0"/>
    <s v="USD"/>
    <n v="1356552252"/>
    <n v="1353960252"/>
    <b v="0"/>
    <n v="104"/>
    <b v="1"/>
    <s v="theater/spaces"/>
    <n v="108.50614285714286"/>
    <n v="73.032980769230775"/>
    <x v="8"/>
    <x v="24"/>
  </r>
  <r>
    <n v="3500"/>
    <n v="3798"/>
    <x v="3"/>
    <x v="0"/>
    <s v="USD"/>
    <n v="1417465515"/>
    <n v="1415737515"/>
    <b v="0"/>
    <n v="50"/>
    <b v="1"/>
    <s v="theater/musical"/>
    <n v="108.51428571428572"/>
    <n v="75.959999999999994"/>
    <x v="8"/>
    <x v="25"/>
  </r>
  <r>
    <n v="4000"/>
    <n v="4340.7"/>
    <x v="3"/>
    <x v="0"/>
    <s v="USD"/>
    <n v="1365609271"/>
    <n v="1363017271"/>
    <b v="1"/>
    <n v="150"/>
    <b v="1"/>
    <s v="publishing/radio &amp; podcasts"/>
    <n v="108.5175"/>
    <n v="28.937999999999999"/>
    <x v="2"/>
    <x v="40"/>
  </r>
  <r>
    <n v="2000"/>
    <n v="2170.9899999999998"/>
    <x v="3"/>
    <x v="1"/>
    <s v="GBP"/>
    <n v="1406760101"/>
    <n v="1404168101"/>
    <b v="0"/>
    <n v="72"/>
    <b v="1"/>
    <s v="theater/plays"/>
    <n v="108.54949999999999"/>
    <n v="30.152638888888887"/>
    <x v="8"/>
    <x v="23"/>
  </r>
  <r>
    <n v="3500"/>
    <n v="3800"/>
    <x v="3"/>
    <x v="0"/>
    <s v="USD"/>
    <n v="1429772340"/>
    <n v="1427121931"/>
    <b v="0"/>
    <n v="86"/>
    <b v="1"/>
    <s v="theater/plays"/>
    <n v="108.57142857142857"/>
    <n v="44.186046511627907"/>
    <x v="8"/>
    <x v="23"/>
  </r>
  <r>
    <n v="3000"/>
    <n v="3258"/>
    <x v="3"/>
    <x v="0"/>
    <s v="USD"/>
    <n v="1464199591"/>
    <n v="1461607591"/>
    <b v="0"/>
    <n v="61"/>
    <b v="1"/>
    <s v="food/small batch"/>
    <n v="108.60000000000001"/>
    <n v="53.409836065573771"/>
    <x v="6"/>
    <x v="28"/>
  </r>
  <r>
    <n v="5000"/>
    <n v="5430"/>
    <x v="3"/>
    <x v="1"/>
    <s v="GBP"/>
    <n v="1416331406"/>
    <n v="1413735806"/>
    <b v="1"/>
    <n v="100"/>
    <b v="1"/>
    <s v="theater/plays"/>
    <n v="108.60000000000001"/>
    <n v="54.3"/>
    <x v="8"/>
    <x v="23"/>
  </r>
  <r>
    <n v="15000"/>
    <n v="16291"/>
    <x v="2"/>
    <x v="0"/>
    <s v="USD"/>
    <n v="1489690141"/>
    <n v="1487101741"/>
    <b v="0"/>
    <n v="117"/>
    <b v="0"/>
    <s v="theater/plays"/>
    <n v="108.60666666666667"/>
    <n v="139.23931623931625"/>
    <x v="8"/>
    <x v="23"/>
  </r>
  <r>
    <n v="58425"/>
    <n v="63460.18"/>
    <x v="3"/>
    <x v="0"/>
    <s v="USD"/>
    <n v="1447963219"/>
    <n v="1445367619"/>
    <b v="1"/>
    <n v="613"/>
    <b v="1"/>
    <s v="film &amp; video/documentary"/>
    <n v="108.61819426615318"/>
    <n v="103.52394779771615"/>
    <x v="0"/>
    <x v="31"/>
  </r>
  <r>
    <n v="18800"/>
    <n v="20426"/>
    <x v="3"/>
    <x v="0"/>
    <s v="USD"/>
    <n v="1460764800"/>
    <n v="1458157512"/>
    <b v="1"/>
    <n v="206"/>
    <b v="1"/>
    <s v="music/rock"/>
    <n v="108.64893617021276"/>
    <n v="99.15533980582525"/>
    <x v="3"/>
    <x v="32"/>
  </r>
  <r>
    <n v="17000"/>
    <n v="18472"/>
    <x v="3"/>
    <x v="0"/>
    <s v="USD"/>
    <n v="1475762400"/>
    <n v="1473160292"/>
    <b v="1"/>
    <n v="116"/>
    <b v="1"/>
    <s v="photography/photobooks"/>
    <n v="108.65882352941176"/>
    <n v="159.24137931034483"/>
    <x v="7"/>
    <x v="18"/>
  </r>
  <r>
    <n v="5000"/>
    <n v="5433"/>
    <x v="3"/>
    <x v="0"/>
    <s v="USD"/>
    <n v="1396463800"/>
    <n v="1393443400"/>
    <b v="1"/>
    <n v="89"/>
    <b v="1"/>
    <s v="music/indie rock"/>
    <n v="108.66"/>
    <n v="61.044943820224717"/>
    <x v="3"/>
    <x v="7"/>
  </r>
  <r>
    <n v="3500"/>
    <n v="3803.55"/>
    <x v="3"/>
    <x v="1"/>
    <s v="GBP"/>
    <n v="1464801169"/>
    <n v="1462209169"/>
    <b v="0"/>
    <n v="130"/>
    <b v="1"/>
    <s v="theater/plays"/>
    <n v="108.67285714285715"/>
    <n v="29.258076923076924"/>
    <x v="8"/>
    <x v="23"/>
  </r>
  <r>
    <n v="1551"/>
    <n v="1686"/>
    <x v="3"/>
    <x v="0"/>
    <s v="USD"/>
    <n v="1464904800"/>
    <n v="1463852904"/>
    <b v="0"/>
    <n v="49"/>
    <b v="1"/>
    <s v="theater/plays"/>
    <n v="108.70406189555126"/>
    <n v="34.408163265306122"/>
    <x v="8"/>
    <x v="23"/>
  </r>
  <r>
    <n v="20000"/>
    <n v="21742.78"/>
    <x v="3"/>
    <x v="0"/>
    <s v="USD"/>
    <n v="1388303940"/>
    <n v="1386011038"/>
    <b v="0"/>
    <n v="236"/>
    <b v="1"/>
    <s v="theater/spaces"/>
    <n v="108.71389999999998"/>
    <n v="92.130423728813554"/>
    <x v="8"/>
    <x v="24"/>
  </r>
  <r>
    <n v="5555.55"/>
    <n v="6041.55"/>
    <x v="3"/>
    <x v="0"/>
    <s v="USD"/>
    <n v="1324014521"/>
    <n v="1318826921"/>
    <b v="0"/>
    <n v="149"/>
    <b v="1"/>
    <s v="music/rock"/>
    <n v="108.74800874800874"/>
    <n v="40.547315436241611"/>
    <x v="3"/>
    <x v="32"/>
  </r>
  <r>
    <n v="400"/>
    <n v="435"/>
    <x v="3"/>
    <x v="0"/>
    <s v="USD"/>
    <n v="1387601040"/>
    <n v="1386806254"/>
    <b v="0"/>
    <n v="14"/>
    <b v="1"/>
    <s v="music/rock"/>
    <n v="108.74999999999999"/>
    <n v="31.071428571428573"/>
    <x v="3"/>
    <x v="32"/>
  </r>
  <r>
    <n v="2000"/>
    <n v="2175"/>
    <x v="3"/>
    <x v="0"/>
    <s v="USD"/>
    <n v="1483822800"/>
    <n v="1481058170"/>
    <b v="0"/>
    <n v="34"/>
    <b v="1"/>
    <s v="photography/photobooks"/>
    <n v="108.74999999999999"/>
    <n v="63.970588235294116"/>
    <x v="7"/>
    <x v="18"/>
  </r>
  <r>
    <n v="25000"/>
    <n v="27196.71"/>
    <x v="3"/>
    <x v="0"/>
    <s v="USD"/>
    <n v="1367674009"/>
    <n v="1365082009"/>
    <b v="0"/>
    <n v="307"/>
    <b v="1"/>
    <s v="theater/spaces"/>
    <n v="108.78684000000001"/>
    <n v="88.588631921824103"/>
    <x v="8"/>
    <x v="24"/>
  </r>
  <r>
    <n v="1000"/>
    <n v="1088"/>
    <x v="3"/>
    <x v="1"/>
    <s v="GBP"/>
    <n v="1433964444"/>
    <n v="1431372444"/>
    <b v="0"/>
    <n v="41"/>
    <b v="1"/>
    <s v="theater/plays"/>
    <n v="108.80000000000001"/>
    <n v="26.536585365853657"/>
    <x v="8"/>
    <x v="23"/>
  </r>
  <r>
    <n v="35000"/>
    <n v="38082.69"/>
    <x v="3"/>
    <x v="0"/>
    <s v="USD"/>
    <n v="1442345940"/>
    <n v="1439494863"/>
    <b v="0"/>
    <n v="574"/>
    <b v="1"/>
    <s v="film &amp; video/television"/>
    <n v="108.80768571428572"/>
    <n v="66.346149825783982"/>
    <x v="0"/>
    <x v="29"/>
  </r>
  <r>
    <n v="7000"/>
    <n v="7617"/>
    <x v="3"/>
    <x v="1"/>
    <s v="GBP"/>
    <n v="1462545358"/>
    <n v="1459953358"/>
    <b v="1"/>
    <n v="117"/>
    <b v="1"/>
    <s v="theater/plays"/>
    <n v="108.8142857142857"/>
    <n v="65.102564102564102"/>
    <x v="8"/>
    <x v="23"/>
  </r>
  <r>
    <n v="6000"/>
    <n v="6530"/>
    <x v="3"/>
    <x v="0"/>
    <s v="USD"/>
    <n v="1460936694"/>
    <n v="1455756294"/>
    <b v="0"/>
    <n v="69"/>
    <b v="1"/>
    <s v="theater/spaces"/>
    <n v="108.83333333333334"/>
    <n v="94.637681159420296"/>
    <x v="8"/>
    <x v="24"/>
  </r>
  <r>
    <n v="1250"/>
    <n v="1361"/>
    <x v="3"/>
    <x v="3"/>
    <s v="AUD"/>
    <n v="1430488740"/>
    <n v="1427747906"/>
    <b v="0"/>
    <n v="18"/>
    <b v="1"/>
    <s v="music/classical music"/>
    <n v="108.88"/>
    <n v="75.611111111111114"/>
    <x v="3"/>
    <x v="37"/>
  </r>
  <r>
    <n v="900"/>
    <n v="980"/>
    <x v="3"/>
    <x v="0"/>
    <s v="USD"/>
    <n v="1367902740"/>
    <n v="1366251510"/>
    <b v="0"/>
    <n v="13"/>
    <b v="1"/>
    <s v="music/rock"/>
    <n v="108.88888888888889"/>
    <n v="75.384615384615387"/>
    <x v="3"/>
    <x v="32"/>
  </r>
  <r>
    <n v="126000"/>
    <n v="137254.84"/>
    <x v="3"/>
    <x v="0"/>
    <s v="USD"/>
    <n v="1399669200"/>
    <n v="1394536048"/>
    <b v="1"/>
    <n v="2436"/>
    <b v="1"/>
    <s v="film &amp; video/documentary"/>
    <n v="108.93241269841269"/>
    <n v="56.344351395730705"/>
    <x v="0"/>
    <x v="31"/>
  </r>
  <r>
    <n v="1500"/>
    <n v="1635"/>
    <x v="3"/>
    <x v="0"/>
    <s v="USD"/>
    <n v="1436290233"/>
    <n v="1433698233"/>
    <b v="0"/>
    <n v="39"/>
    <b v="1"/>
    <s v="theater/plays"/>
    <n v="109.00000000000001"/>
    <n v="41.92307692307692"/>
    <x v="8"/>
    <x v="23"/>
  </r>
  <r>
    <n v="500"/>
    <n v="545"/>
    <x v="3"/>
    <x v="1"/>
    <s v="GBP"/>
    <n v="1402848000"/>
    <n v="1400570787"/>
    <b v="1"/>
    <n v="15"/>
    <b v="1"/>
    <s v="theater/plays"/>
    <n v="109.00000000000001"/>
    <n v="36.333333333333336"/>
    <x v="8"/>
    <x v="23"/>
  </r>
  <r>
    <n v="2500"/>
    <n v="2725"/>
    <x v="3"/>
    <x v="0"/>
    <s v="USD"/>
    <n v="1377284669"/>
    <n v="1375729469"/>
    <b v="1"/>
    <n v="68"/>
    <b v="1"/>
    <s v="theater/plays"/>
    <n v="109.00000000000001"/>
    <n v="40.073529411764703"/>
    <x v="8"/>
    <x v="23"/>
  </r>
  <r>
    <n v="3000"/>
    <n v="3271"/>
    <x v="3"/>
    <x v="1"/>
    <s v="GBP"/>
    <n v="1434624067"/>
    <n v="1432032067"/>
    <b v="0"/>
    <n v="57"/>
    <b v="1"/>
    <s v="theater/plays"/>
    <n v="109.03333333333333"/>
    <n v="57.385964912280699"/>
    <x v="8"/>
    <x v="23"/>
  </r>
  <r>
    <n v="2700"/>
    <n v="2945"/>
    <x v="3"/>
    <x v="0"/>
    <s v="USD"/>
    <n v="1458480560"/>
    <n v="1455892160"/>
    <b v="0"/>
    <n v="33"/>
    <b v="1"/>
    <s v="photography/photobooks"/>
    <n v="109.07407407407408"/>
    <n v="89.242424242424249"/>
    <x v="7"/>
    <x v="18"/>
  </r>
  <r>
    <n v="1000"/>
    <n v="1091"/>
    <x v="3"/>
    <x v="0"/>
    <s v="USD"/>
    <n v="1378592731"/>
    <n v="1373408731"/>
    <b v="0"/>
    <n v="25"/>
    <b v="1"/>
    <s v="publishing/nonfiction"/>
    <n v="109.1"/>
    <n v="43.64"/>
    <x v="2"/>
    <x v="34"/>
  </r>
  <r>
    <n v="3000"/>
    <n v="3273"/>
    <x v="3"/>
    <x v="1"/>
    <s v="GBP"/>
    <n v="1450051200"/>
    <n v="1447594176"/>
    <b v="0"/>
    <n v="46"/>
    <b v="1"/>
    <s v="theater/plays"/>
    <n v="109.1"/>
    <n v="71.152173913043484"/>
    <x v="8"/>
    <x v="23"/>
  </r>
  <r>
    <n v="2800"/>
    <n v="3055"/>
    <x v="3"/>
    <x v="0"/>
    <s v="USD"/>
    <n v="1430154720"/>
    <n v="1427224606"/>
    <b v="0"/>
    <n v="19"/>
    <b v="1"/>
    <s v="music/rock"/>
    <n v="109.10714285714285"/>
    <n v="160.78947368421052"/>
    <x v="3"/>
    <x v="32"/>
  </r>
  <r>
    <n v="8000"/>
    <n v="8730"/>
    <x v="2"/>
    <x v="0"/>
    <s v="USD"/>
    <n v="1489775641"/>
    <n v="1487360041"/>
    <b v="0"/>
    <n v="101"/>
    <b v="0"/>
    <s v="music/faith"/>
    <n v="109.125"/>
    <n v="86.43564356435644"/>
    <x v="3"/>
    <x v="17"/>
  </r>
  <r>
    <n v="18500"/>
    <n v="20190"/>
    <x v="3"/>
    <x v="0"/>
    <s v="USD"/>
    <n v="1411743789"/>
    <n v="1409151789"/>
    <b v="0"/>
    <n v="101"/>
    <b v="1"/>
    <s v="film &amp; video/television"/>
    <n v="109.13513513513513"/>
    <n v="199.9009900990099"/>
    <x v="0"/>
    <x v="29"/>
  </r>
  <r>
    <n v="15000"/>
    <n v="16373"/>
    <x v="3"/>
    <x v="0"/>
    <s v="USD"/>
    <n v="1364236524"/>
    <n v="1360352124"/>
    <b v="1"/>
    <n v="135"/>
    <b v="1"/>
    <s v="film &amp; video/documentary"/>
    <n v="109.15333333333332"/>
    <n v="121.28148148148148"/>
    <x v="0"/>
    <x v="31"/>
  </r>
  <r>
    <n v="2500"/>
    <n v="2729"/>
    <x v="3"/>
    <x v="1"/>
    <s v="GBP"/>
    <n v="1430439411"/>
    <n v="1425259011"/>
    <b v="0"/>
    <n v="113"/>
    <b v="1"/>
    <s v="music/rock"/>
    <n v="109.16"/>
    <n v="24.150442477876105"/>
    <x v="3"/>
    <x v="32"/>
  </r>
  <r>
    <n v="3000"/>
    <n v="3275"/>
    <x v="3"/>
    <x v="0"/>
    <s v="USD"/>
    <n v="1440381600"/>
    <n v="1438639130"/>
    <b v="0"/>
    <n v="24"/>
    <b v="1"/>
    <s v="theater/plays"/>
    <n v="109.16666666666666"/>
    <n v="136.45833333333334"/>
    <x v="8"/>
    <x v="23"/>
  </r>
  <r>
    <n v="3000"/>
    <n v="3275"/>
    <x v="3"/>
    <x v="1"/>
    <s v="GBP"/>
    <n v="1407524004"/>
    <n v="1404932004"/>
    <b v="0"/>
    <n v="39"/>
    <b v="1"/>
    <s v="theater/plays"/>
    <n v="109.16666666666666"/>
    <n v="83.974358974358978"/>
    <x v="8"/>
    <x v="23"/>
  </r>
  <r>
    <n v="3000"/>
    <n v="3275"/>
    <x v="3"/>
    <x v="1"/>
    <s v="GBP"/>
    <n v="1468191540"/>
    <n v="1464958484"/>
    <b v="0"/>
    <n v="21"/>
    <b v="1"/>
    <s v="theater/plays"/>
    <n v="109.16666666666666"/>
    <n v="155.95238095238096"/>
    <x v="8"/>
    <x v="23"/>
  </r>
  <r>
    <n v="5000"/>
    <n v="5462"/>
    <x v="3"/>
    <x v="0"/>
    <s v="USD"/>
    <n v="1448903318"/>
    <n v="1445875718"/>
    <b v="1"/>
    <n v="73"/>
    <b v="1"/>
    <s v="theater/plays"/>
    <n v="109.24000000000001"/>
    <n v="74.821917808219183"/>
    <x v="8"/>
    <x v="23"/>
  </r>
  <r>
    <n v="12000"/>
    <n v="13121"/>
    <x v="3"/>
    <x v="0"/>
    <s v="USD"/>
    <n v="1454433998"/>
    <n v="1453137998"/>
    <b v="0"/>
    <n v="156"/>
    <b v="1"/>
    <s v="theater/spaces"/>
    <n v="109.34166666666667"/>
    <n v="84.108974358974365"/>
    <x v="8"/>
    <x v="24"/>
  </r>
  <r>
    <n v="6450"/>
    <n v="7053.61"/>
    <x v="3"/>
    <x v="0"/>
    <s v="USD"/>
    <n v="1323747596"/>
    <n v="1320287996"/>
    <b v="1"/>
    <n v="103"/>
    <b v="1"/>
    <s v="music/indie rock"/>
    <n v="109.35829457364341"/>
    <n v="68.481650485436887"/>
    <x v="3"/>
    <x v="7"/>
  </r>
  <r>
    <n v="2500"/>
    <n v="2734.11"/>
    <x v="3"/>
    <x v="0"/>
    <s v="USD"/>
    <n v="1349517540"/>
    <n v="1347137731"/>
    <b v="0"/>
    <n v="54"/>
    <b v="1"/>
    <s v="music/indie rock"/>
    <n v="109.3644"/>
    <n v="50.631666666666668"/>
    <x v="3"/>
    <x v="7"/>
  </r>
  <r>
    <n v="800"/>
    <n v="875"/>
    <x v="3"/>
    <x v="0"/>
    <s v="USD"/>
    <n v="1466056689"/>
    <n v="1464847089"/>
    <b v="0"/>
    <n v="19"/>
    <b v="1"/>
    <s v="theater/plays"/>
    <n v="109.375"/>
    <n v="46.05263157894737"/>
    <x v="8"/>
    <x v="23"/>
  </r>
  <r>
    <n v="5000"/>
    <n v="5469"/>
    <x v="3"/>
    <x v="0"/>
    <s v="USD"/>
    <n v="1438228740"/>
    <n v="1435606549"/>
    <b v="0"/>
    <n v="100"/>
    <b v="1"/>
    <s v="publishing/nonfiction"/>
    <n v="109.38000000000001"/>
    <n v="54.69"/>
    <x v="2"/>
    <x v="34"/>
  </r>
  <r>
    <n v="1700"/>
    <n v="1860"/>
    <x v="3"/>
    <x v="0"/>
    <s v="USD"/>
    <n v="1358755140"/>
    <n v="1357187280"/>
    <b v="0"/>
    <n v="14"/>
    <b v="1"/>
    <s v="music/rock"/>
    <n v="109.41176470588236"/>
    <n v="132.85714285714286"/>
    <x v="3"/>
    <x v="32"/>
  </r>
  <r>
    <n v="7500"/>
    <n v="8207"/>
    <x v="3"/>
    <x v="0"/>
    <s v="USD"/>
    <n v="1474649070"/>
    <n v="1469465070"/>
    <b v="0"/>
    <n v="54"/>
    <b v="1"/>
    <s v="theater/plays"/>
    <n v="109.42666666666668"/>
    <n v="151.9814814814815"/>
    <x v="8"/>
    <x v="23"/>
  </r>
  <r>
    <n v="12500"/>
    <n v="13685.99"/>
    <x v="3"/>
    <x v="0"/>
    <s v="USD"/>
    <n v="1444778021"/>
    <n v="1442963621"/>
    <b v="0"/>
    <n v="132"/>
    <b v="1"/>
    <s v="music/classical music"/>
    <n v="109.48792"/>
    <n v="103.68174242424243"/>
    <x v="3"/>
    <x v="37"/>
  </r>
  <r>
    <n v="10000"/>
    <n v="10950"/>
    <x v="3"/>
    <x v="0"/>
    <s v="USD"/>
    <n v="1353551160"/>
    <n v="1348363560"/>
    <b v="0"/>
    <n v="128"/>
    <b v="1"/>
    <s v="music/pop"/>
    <n v="109.5"/>
    <n v="85.546875"/>
    <x v="3"/>
    <x v="35"/>
  </r>
  <r>
    <n v="3100"/>
    <n v="3395"/>
    <x v="3"/>
    <x v="0"/>
    <s v="USD"/>
    <n v="1440100976"/>
    <n v="1437508976"/>
    <b v="1"/>
    <n v="74"/>
    <b v="1"/>
    <s v="theater/plays"/>
    <n v="109.51612903225806"/>
    <n v="45.878378378378379"/>
    <x v="8"/>
    <x v="23"/>
  </r>
  <r>
    <n v="20000"/>
    <n v="21905"/>
    <x v="3"/>
    <x v="0"/>
    <s v="USD"/>
    <n v="1462125358"/>
    <n v="1459533358"/>
    <b v="0"/>
    <n v="238"/>
    <b v="1"/>
    <s v="theater/plays"/>
    <n v="109.52500000000001"/>
    <n v="92.037815126050418"/>
    <x v="8"/>
    <x v="23"/>
  </r>
  <r>
    <n v="220"/>
    <n v="241"/>
    <x v="3"/>
    <x v="1"/>
    <s v="GBP"/>
    <n v="1433113200"/>
    <n v="1431951611"/>
    <b v="0"/>
    <n v="12"/>
    <b v="1"/>
    <s v="theater/plays"/>
    <n v="109.54545454545455"/>
    <n v="20.083333333333332"/>
    <x v="8"/>
    <x v="23"/>
  </r>
  <r>
    <n v="2000"/>
    <n v="2191"/>
    <x v="3"/>
    <x v="7"/>
    <s v="CAD"/>
    <n v="1443127082"/>
    <n v="1440535082"/>
    <b v="0"/>
    <n v="50"/>
    <b v="1"/>
    <s v="music/electronic music"/>
    <n v="109.55"/>
    <n v="43.82"/>
    <x v="3"/>
    <x v="36"/>
  </r>
  <r>
    <n v="2000"/>
    <n v="2191"/>
    <x v="3"/>
    <x v="7"/>
    <s v="CAD"/>
    <n v="1433131140"/>
    <n v="1429120908"/>
    <b v="0"/>
    <n v="11"/>
    <b v="1"/>
    <s v="theater/plays"/>
    <n v="109.55"/>
    <n v="199.18181818181819"/>
    <x v="8"/>
    <x v="23"/>
  </r>
  <r>
    <n v="5000"/>
    <n v="5478"/>
    <x v="3"/>
    <x v="0"/>
    <s v="USD"/>
    <n v="1297977427"/>
    <n v="1292793427"/>
    <b v="1"/>
    <n v="60"/>
    <b v="1"/>
    <s v="theater/plays"/>
    <n v="109.55999999999999"/>
    <n v="91.3"/>
    <x v="8"/>
    <x v="23"/>
  </r>
  <r>
    <n v="5000"/>
    <n v="5481"/>
    <x v="3"/>
    <x v="0"/>
    <s v="USD"/>
    <n v="1427342400"/>
    <n v="1424927159"/>
    <b v="0"/>
    <n v="108"/>
    <b v="1"/>
    <s v="theater/plays"/>
    <n v="109.62"/>
    <n v="50.75"/>
    <x v="8"/>
    <x v="23"/>
  </r>
  <r>
    <n v="3000"/>
    <n v="3289"/>
    <x v="3"/>
    <x v="0"/>
    <s v="USD"/>
    <n v="1396648800"/>
    <n v="1395407445"/>
    <b v="0"/>
    <n v="117"/>
    <b v="1"/>
    <s v="film &amp; video/television"/>
    <n v="109.63333333333334"/>
    <n v="28.111111111111111"/>
    <x v="0"/>
    <x v="29"/>
  </r>
  <r>
    <n v="2000"/>
    <n v="2193"/>
    <x v="3"/>
    <x v="0"/>
    <s v="USD"/>
    <n v="1454709600"/>
    <n v="1452520614"/>
    <b v="0"/>
    <n v="42"/>
    <b v="1"/>
    <s v="theater/plays"/>
    <n v="109.65"/>
    <n v="52.214285714285715"/>
    <x v="8"/>
    <x v="23"/>
  </r>
  <r>
    <n v="4500"/>
    <n v="4935"/>
    <x v="3"/>
    <x v="0"/>
    <s v="USD"/>
    <n v="1410210685"/>
    <n v="1408050685"/>
    <b v="0"/>
    <n v="52"/>
    <b v="1"/>
    <s v="theater/musical"/>
    <n v="109.66666666666667"/>
    <n v="94.90384615384616"/>
    <x v="8"/>
    <x v="25"/>
  </r>
  <r>
    <n v="20000"/>
    <n v="21935"/>
    <x v="3"/>
    <x v="0"/>
    <s v="USD"/>
    <n v="1473213600"/>
    <n v="1470062743"/>
    <b v="0"/>
    <n v="392"/>
    <b v="1"/>
    <s v="games/tabletop games"/>
    <n v="109.67499999999998"/>
    <n v="55.956632653061227"/>
    <x v="5"/>
    <x v="38"/>
  </r>
  <r>
    <n v="30000"/>
    <n v="32903"/>
    <x v="3"/>
    <x v="0"/>
    <s v="USD"/>
    <n v="1416285300"/>
    <n v="1413824447"/>
    <b v="0"/>
    <n v="348"/>
    <b v="1"/>
    <s v="theater/spaces"/>
    <n v="109.67666666666666"/>
    <n v="94.548850574712645"/>
    <x v="8"/>
    <x v="24"/>
  </r>
  <r>
    <n v="4400"/>
    <n v="4826"/>
    <x v="3"/>
    <x v="0"/>
    <s v="USD"/>
    <n v="1467752334"/>
    <n v="1465160334"/>
    <b v="0"/>
    <n v="65"/>
    <b v="1"/>
    <s v="music/rock"/>
    <n v="109.68181818181819"/>
    <n v="74.246153846153845"/>
    <x v="3"/>
    <x v="32"/>
  </r>
  <r>
    <n v="3000"/>
    <n v="3292"/>
    <x v="3"/>
    <x v="0"/>
    <s v="USD"/>
    <n v="1475269200"/>
    <n v="1473200844"/>
    <b v="0"/>
    <n v="70"/>
    <b v="1"/>
    <s v="theater/plays"/>
    <n v="109.73333333333332"/>
    <n v="47.028571428571432"/>
    <x v="8"/>
    <x v="23"/>
  </r>
  <r>
    <n v="2100"/>
    <n v="2305"/>
    <x v="3"/>
    <x v="0"/>
    <s v="USD"/>
    <n v="1418784689"/>
    <n v="1416192689"/>
    <b v="0"/>
    <n v="45"/>
    <b v="1"/>
    <s v="theater/plays"/>
    <n v="109.76190476190477"/>
    <n v="51.222222222222221"/>
    <x v="8"/>
    <x v="23"/>
  </r>
  <r>
    <n v="15000"/>
    <n v="16465"/>
    <x v="3"/>
    <x v="0"/>
    <s v="USD"/>
    <n v="1447295460"/>
    <n v="1444747843"/>
    <b v="0"/>
    <n v="165"/>
    <b v="1"/>
    <s v="theater/plays"/>
    <n v="109.76666666666665"/>
    <n v="99.787878787878782"/>
    <x v="8"/>
    <x v="23"/>
  </r>
  <r>
    <n v="3999"/>
    <n v="4390"/>
    <x v="3"/>
    <x v="0"/>
    <s v="USD"/>
    <n v="1469770500"/>
    <n v="1468362207"/>
    <b v="0"/>
    <n v="47"/>
    <b v="1"/>
    <s v="film &amp; video/television"/>
    <n v="109.77744436109028"/>
    <n v="93.40425531914893"/>
    <x v="0"/>
    <x v="29"/>
  </r>
  <r>
    <n v="2500"/>
    <n v="2746"/>
    <x v="3"/>
    <x v="0"/>
    <s v="USD"/>
    <n v="1445065210"/>
    <n v="1442473210"/>
    <b v="0"/>
    <n v="45"/>
    <b v="1"/>
    <s v="theater/plays"/>
    <n v="109.84"/>
    <n v="61.022222222222226"/>
    <x v="8"/>
    <x v="23"/>
  </r>
  <r>
    <n v="2600"/>
    <n v="2857"/>
    <x v="3"/>
    <x v="0"/>
    <s v="USD"/>
    <n v="1412135940"/>
    <n v="1410840126"/>
    <b v="1"/>
    <n v="37"/>
    <b v="1"/>
    <s v="theater/plays"/>
    <n v="109.88461538461539"/>
    <n v="77.21621621621621"/>
    <x v="8"/>
    <x v="23"/>
  </r>
  <r>
    <n v="70000"/>
    <n v="76949.820000000007"/>
    <x v="3"/>
    <x v="0"/>
    <s v="USD"/>
    <n v="1426532437"/>
    <n v="1423944037"/>
    <b v="1"/>
    <n v="1071"/>
    <b v="1"/>
    <s v="music/electronic music"/>
    <n v="109.92831428571431"/>
    <n v="71.848571428571432"/>
    <x v="3"/>
    <x v="36"/>
  </r>
  <r>
    <n v="1700"/>
    <n v="1870"/>
    <x v="3"/>
    <x v="1"/>
    <s v="GBP"/>
    <n v="1444172340"/>
    <n v="1441822828"/>
    <b v="0"/>
    <n v="52"/>
    <b v="1"/>
    <s v="theater/plays"/>
    <n v="110.00000000000001"/>
    <n v="35.96153846153846"/>
    <x v="8"/>
    <x v="23"/>
  </r>
  <r>
    <n v="500"/>
    <n v="550"/>
    <x v="3"/>
    <x v="0"/>
    <s v="USD"/>
    <n v="1357160384"/>
    <n v="1354568384"/>
    <b v="0"/>
    <n v="11"/>
    <b v="1"/>
    <s v="music/rock"/>
    <n v="110.00000000000001"/>
    <n v="50"/>
    <x v="3"/>
    <x v="32"/>
  </r>
  <r>
    <n v="1000"/>
    <n v="1100"/>
    <x v="3"/>
    <x v="0"/>
    <s v="USD"/>
    <n v="1312212855"/>
    <n v="1307028855"/>
    <b v="0"/>
    <n v="11"/>
    <b v="1"/>
    <s v="music/classical music"/>
    <n v="110.00000000000001"/>
    <n v="100"/>
    <x v="3"/>
    <x v="37"/>
  </r>
  <r>
    <n v="400"/>
    <n v="440"/>
    <x v="3"/>
    <x v="1"/>
    <s v="GBP"/>
    <n v="1440245273"/>
    <n v="1438085273"/>
    <b v="0"/>
    <n v="18"/>
    <b v="1"/>
    <s v="theater/plays"/>
    <n v="110.00000000000001"/>
    <n v="24.444444444444443"/>
    <x v="8"/>
    <x v="23"/>
  </r>
  <r>
    <n v="4000"/>
    <n v="4400"/>
    <x v="3"/>
    <x v="1"/>
    <s v="GBP"/>
    <n v="1462519041"/>
    <n v="1459927041"/>
    <b v="0"/>
    <n v="89"/>
    <b v="1"/>
    <s v="theater/plays"/>
    <n v="110.00000000000001"/>
    <n v="49.438202247191015"/>
    <x v="8"/>
    <x v="23"/>
  </r>
  <r>
    <n v="1500"/>
    <n v="1650"/>
    <x v="3"/>
    <x v="0"/>
    <s v="USD"/>
    <n v="1424910910"/>
    <n v="1424306110"/>
    <b v="0"/>
    <n v="18"/>
    <b v="1"/>
    <s v="theater/plays"/>
    <n v="110.00000000000001"/>
    <n v="91.666666666666671"/>
    <x v="8"/>
    <x v="23"/>
  </r>
  <r>
    <n v="500"/>
    <n v="550"/>
    <x v="3"/>
    <x v="0"/>
    <s v="USD"/>
    <n v="1422853140"/>
    <n v="1421439552"/>
    <b v="0"/>
    <n v="10"/>
    <b v="1"/>
    <s v="theater/plays"/>
    <n v="110.00000000000001"/>
    <n v="55"/>
    <x v="8"/>
    <x v="23"/>
  </r>
  <r>
    <n v="15000"/>
    <n v="16501"/>
    <x v="3"/>
    <x v="7"/>
    <s v="CAD"/>
    <n v="1429152600"/>
    <n v="1426815699"/>
    <b v="0"/>
    <n v="128"/>
    <b v="1"/>
    <s v="theater/spaces"/>
    <n v="110.00666666666667"/>
    <n v="128.9140625"/>
    <x v="8"/>
    <x v="24"/>
  </r>
  <r>
    <n v="5000"/>
    <n v="5501"/>
    <x v="3"/>
    <x v="6"/>
    <s v="EUR"/>
    <n v="1453244340"/>
    <n v="1448136417"/>
    <b v="0"/>
    <n v="76"/>
    <b v="1"/>
    <s v="theater/plays"/>
    <n v="110.02000000000001"/>
    <n v="72.381578947368425"/>
    <x v="8"/>
    <x v="23"/>
  </r>
  <r>
    <n v="2500"/>
    <n v="2751"/>
    <x v="3"/>
    <x v="0"/>
    <s v="USD"/>
    <n v="1368235344"/>
    <n v="1365643344"/>
    <b v="0"/>
    <n v="66"/>
    <b v="1"/>
    <s v="film &amp; video/television"/>
    <n v="110.04"/>
    <n v="41.68181818181818"/>
    <x v="0"/>
    <x v="29"/>
  </r>
  <r>
    <n v="1500"/>
    <n v="1650.69"/>
    <x v="3"/>
    <x v="0"/>
    <s v="USD"/>
    <n v="1412259660"/>
    <n v="1410461299"/>
    <b v="0"/>
    <n v="33"/>
    <b v="1"/>
    <s v="theater/plays"/>
    <n v="110.04599999999999"/>
    <n v="50.020909090909093"/>
    <x v="8"/>
    <x v="23"/>
  </r>
  <r>
    <n v="11000"/>
    <n v="12106"/>
    <x v="3"/>
    <x v="0"/>
    <s v="USD"/>
    <n v="1398791182"/>
    <n v="1396026382"/>
    <b v="1"/>
    <n v="385"/>
    <b v="1"/>
    <s v="technology/space exploration"/>
    <n v="110.05454545454545"/>
    <n v="31.444155844155844"/>
    <x v="1"/>
    <x v="21"/>
  </r>
  <r>
    <n v="1000"/>
    <n v="1101"/>
    <x v="3"/>
    <x v="0"/>
    <s v="USD"/>
    <n v="1409720340"/>
    <n v="1408129822"/>
    <b v="0"/>
    <n v="27"/>
    <b v="1"/>
    <s v="theater/plays"/>
    <n v="110.1"/>
    <n v="40.777777777777779"/>
    <x v="8"/>
    <x v="23"/>
  </r>
  <r>
    <n v="2000"/>
    <n v="2202"/>
    <x v="3"/>
    <x v="0"/>
    <s v="USD"/>
    <n v="1404190740"/>
    <n v="1401214581"/>
    <b v="0"/>
    <n v="30"/>
    <b v="1"/>
    <s v="theater/plays"/>
    <n v="110.1"/>
    <n v="73.400000000000006"/>
    <x v="8"/>
    <x v="23"/>
  </r>
  <r>
    <n v="15000"/>
    <n v="16520.04"/>
    <x v="3"/>
    <x v="0"/>
    <s v="USD"/>
    <n v="1472864400"/>
    <n v="1468001290"/>
    <b v="1"/>
    <n v="236"/>
    <b v="1"/>
    <s v="film &amp; video/documentary"/>
    <n v="110.13360000000002"/>
    <n v="70.000169491525426"/>
    <x v="0"/>
    <x v="31"/>
  </r>
  <r>
    <n v="6500"/>
    <n v="7160.12"/>
    <x v="3"/>
    <x v="0"/>
    <s v="USD"/>
    <n v="1326633269"/>
    <n v="1324041269"/>
    <b v="0"/>
    <n v="167"/>
    <b v="1"/>
    <s v="film &amp; video/documentary"/>
    <n v="110.15569230769231"/>
    <n v="42.874970059880241"/>
    <x v="0"/>
    <x v="31"/>
  </r>
  <r>
    <n v="7000"/>
    <n v="7711.3"/>
    <x v="3"/>
    <x v="0"/>
    <s v="USD"/>
    <n v="1403323140"/>
    <n v="1400704672"/>
    <b v="0"/>
    <n v="113"/>
    <b v="1"/>
    <s v="film &amp; video/documentary"/>
    <n v="110.16142857142856"/>
    <n v="68.24159292035398"/>
    <x v="0"/>
    <x v="31"/>
  </r>
  <r>
    <n v="5000"/>
    <n v="5509"/>
    <x v="3"/>
    <x v="0"/>
    <s v="USD"/>
    <n v="1465498800"/>
    <n v="1462481718"/>
    <b v="0"/>
    <n v="80"/>
    <b v="1"/>
    <s v="food/small batch"/>
    <n v="110.17999999999999"/>
    <n v="68.862499999999997"/>
    <x v="6"/>
    <x v="28"/>
  </r>
  <r>
    <n v="500"/>
    <n v="551"/>
    <x v="3"/>
    <x v="0"/>
    <s v="USD"/>
    <n v="1440219540"/>
    <n v="1436369818"/>
    <b v="0"/>
    <n v="13"/>
    <b v="1"/>
    <s v="music/rock"/>
    <n v="110.2"/>
    <n v="42.384615384615387"/>
    <x v="3"/>
    <x v="32"/>
  </r>
  <r>
    <n v="2000"/>
    <n v="2204"/>
    <x v="3"/>
    <x v="1"/>
    <s v="GBP"/>
    <n v="1408039860"/>
    <n v="1405248503"/>
    <b v="0"/>
    <n v="83"/>
    <b v="1"/>
    <s v="music/pop"/>
    <n v="110.2"/>
    <n v="26.554216867469879"/>
    <x v="3"/>
    <x v="35"/>
  </r>
  <r>
    <n v="2500"/>
    <n v="2755"/>
    <x v="3"/>
    <x v="1"/>
    <s v="GBP"/>
    <n v="1412974800"/>
    <n v="1411109167"/>
    <b v="0"/>
    <n v="34"/>
    <b v="1"/>
    <s v="theater/plays"/>
    <n v="110.2"/>
    <n v="81.029411764705884"/>
    <x v="8"/>
    <x v="23"/>
  </r>
  <r>
    <n v="5000"/>
    <n v="5510"/>
    <x v="3"/>
    <x v="0"/>
    <s v="USD"/>
    <n v="1480399200"/>
    <n v="1478616506"/>
    <b v="0"/>
    <n v="33"/>
    <b v="1"/>
    <s v="theater/musical"/>
    <n v="110.2"/>
    <n v="166.96969696969697"/>
    <x v="8"/>
    <x v="25"/>
  </r>
  <r>
    <n v="4000"/>
    <n v="4409.7700000000004"/>
    <x v="3"/>
    <x v="0"/>
    <s v="USD"/>
    <n v="1440556553"/>
    <n v="1435372553"/>
    <b v="0"/>
    <n v="88"/>
    <b v="1"/>
    <s v="theater/musical"/>
    <n v="110.24425000000002"/>
    <n v="50.111022727272733"/>
    <x v="8"/>
    <x v="25"/>
  </r>
  <r>
    <n v="1500"/>
    <n v="1655"/>
    <x v="3"/>
    <x v="0"/>
    <s v="USD"/>
    <n v="1381449600"/>
    <n v="1379540288"/>
    <b v="0"/>
    <n v="52"/>
    <b v="1"/>
    <s v="music/indie rock"/>
    <n v="110.33333333333333"/>
    <n v="31.826923076923077"/>
    <x v="3"/>
    <x v="7"/>
  </r>
  <r>
    <n v="839"/>
    <n v="926"/>
    <x v="3"/>
    <x v="0"/>
    <s v="USD"/>
    <n v="1417389067"/>
    <n v="1415661067"/>
    <b v="0"/>
    <n v="21"/>
    <b v="1"/>
    <s v="technology/space exploration"/>
    <n v="110.36948748510132"/>
    <n v="44.095238095238095"/>
    <x v="1"/>
    <x v="21"/>
  </r>
  <r>
    <n v="65000"/>
    <n v="71748"/>
    <x v="3"/>
    <x v="0"/>
    <s v="USD"/>
    <n v="1432416219"/>
    <n v="1429824219"/>
    <b v="1"/>
    <n v="951"/>
    <b v="1"/>
    <s v="film &amp; video/documentary"/>
    <n v="110.38153846153847"/>
    <n v="75.444794952681391"/>
    <x v="0"/>
    <x v="31"/>
  </r>
  <r>
    <n v="25000"/>
    <n v="27600.2"/>
    <x v="3"/>
    <x v="0"/>
    <s v="USD"/>
    <n v="1476316800"/>
    <n v="1473837751"/>
    <b v="0"/>
    <n v="265"/>
    <b v="1"/>
    <s v="theater/spaces"/>
    <n v="110.4008"/>
    <n v="104.15169811320754"/>
    <x v="8"/>
    <x v="24"/>
  </r>
  <r>
    <n v="8000"/>
    <n v="8832.49"/>
    <x v="3"/>
    <x v="6"/>
    <s v="EUR"/>
    <n v="1461931860"/>
    <n v="1457109121"/>
    <b v="0"/>
    <n v="134"/>
    <b v="1"/>
    <s v="music/rock"/>
    <n v="110.406125"/>
    <n v="65.914104477611943"/>
    <x v="3"/>
    <x v="32"/>
  </r>
  <r>
    <n v="3500"/>
    <n v="3865.55"/>
    <x v="3"/>
    <x v="0"/>
    <s v="USD"/>
    <n v="1489497886"/>
    <n v="1487082286"/>
    <b v="1"/>
    <n v="70"/>
    <b v="1"/>
    <s v="photography/photobooks"/>
    <n v="110.44428571428573"/>
    <n v="55.222142857142863"/>
    <x v="7"/>
    <x v="18"/>
  </r>
  <r>
    <n v="50000"/>
    <n v="55223"/>
    <x v="3"/>
    <x v="0"/>
    <s v="USD"/>
    <n v="1381424452"/>
    <n v="1378746052"/>
    <b v="0"/>
    <n v="351"/>
    <b v="1"/>
    <s v="film &amp; video/documentary"/>
    <n v="110.446"/>
    <n v="157.33048433048432"/>
    <x v="0"/>
    <x v="31"/>
  </r>
  <r>
    <n v="8300"/>
    <n v="9170"/>
    <x v="3"/>
    <x v="0"/>
    <s v="USD"/>
    <n v="1453323048"/>
    <n v="1450731048"/>
    <b v="0"/>
    <n v="95"/>
    <b v="1"/>
    <s v="theater/spaces"/>
    <n v="110.48192771084338"/>
    <n v="96.526315789473685"/>
    <x v="8"/>
    <x v="24"/>
  </r>
  <r>
    <n v="5000"/>
    <n v="5526"/>
    <x v="3"/>
    <x v="0"/>
    <s v="USD"/>
    <n v="1456946487"/>
    <n v="1454354487"/>
    <b v="0"/>
    <n v="136"/>
    <b v="1"/>
    <s v="theater/plays"/>
    <n v="110.52"/>
    <n v="40.632352941176471"/>
    <x v="8"/>
    <x v="23"/>
  </r>
  <r>
    <n v="8500"/>
    <n v="9395"/>
    <x v="3"/>
    <x v="7"/>
    <s v="CAD"/>
    <n v="1428091353"/>
    <n v="1425502953"/>
    <b v="0"/>
    <n v="90"/>
    <b v="1"/>
    <s v="photography/photobooks"/>
    <n v="110.52941176470587"/>
    <n v="104.38888888888889"/>
    <x v="7"/>
    <x v="18"/>
  </r>
  <r>
    <n v="10000"/>
    <n v="11056.75"/>
    <x v="3"/>
    <x v="3"/>
    <s v="AUD"/>
    <n v="1437473005"/>
    <n v="1434881005"/>
    <b v="0"/>
    <n v="73"/>
    <b v="1"/>
    <s v="theater/plays"/>
    <n v="110.5675"/>
    <n v="151.4623287671233"/>
    <x v="8"/>
    <x v="23"/>
  </r>
  <r>
    <n v="1000"/>
    <n v="1106"/>
    <x v="3"/>
    <x v="0"/>
    <s v="USD"/>
    <n v="1341349200"/>
    <n v="1338928537"/>
    <b v="0"/>
    <n v="15"/>
    <b v="1"/>
    <s v="film &amp; video/shorts"/>
    <n v="110.60000000000001"/>
    <n v="73.733333333333334"/>
    <x v="0"/>
    <x v="30"/>
  </r>
  <r>
    <n v="3000"/>
    <n v="3319"/>
    <x v="3"/>
    <x v="0"/>
    <s v="USD"/>
    <n v="1420489560"/>
    <n v="1417469639"/>
    <b v="0"/>
    <n v="43"/>
    <b v="1"/>
    <s v="theater/plays"/>
    <n v="110.63333333333334"/>
    <n v="77.186046511627907"/>
    <x v="8"/>
    <x v="23"/>
  </r>
  <r>
    <n v="12000"/>
    <n v="13279"/>
    <x v="3"/>
    <x v="0"/>
    <s v="USD"/>
    <n v="1403796143"/>
    <n v="1401204143"/>
    <b v="1"/>
    <n v="179"/>
    <b v="1"/>
    <s v="food/small batch"/>
    <n v="110.65833333333333"/>
    <n v="74.184357541899445"/>
    <x v="6"/>
    <x v="28"/>
  </r>
  <r>
    <n v="7500"/>
    <n v="8300"/>
    <x v="3"/>
    <x v="0"/>
    <s v="USD"/>
    <n v="1362160868"/>
    <n v="1359568911"/>
    <b v="0"/>
    <n v="136"/>
    <b v="1"/>
    <s v="music/classical music"/>
    <n v="110.66666666666667"/>
    <n v="61.029411764705884"/>
    <x v="3"/>
    <x v="37"/>
  </r>
  <r>
    <n v="1500"/>
    <n v="1660"/>
    <x v="3"/>
    <x v="0"/>
    <s v="USD"/>
    <n v="1455142416"/>
    <n v="1452550416"/>
    <b v="0"/>
    <n v="18"/>
    <b v="1"/>
    <s v="technology/makerspaces"/>
    <n v="110.66666666666667"/>
    <n v="92.222222222222229"/>
    <x v="1"/>
    <x v="26"/>
  </r>
  <r>
    <n v="3000"/>
    <n v="3320"/>
    <x v="3"/>
    <x v="0"/>
    <s v="USD"/>
    <n v="1437076070"/>
    <n v="1434484070"/>
    <b v="0"/>
    <n v="52"/>
    <b v="1"/>
    <s v="theater/plays"/>
    <n v="110.66666666666667"/>
    <n v="63.846153846153847"/>
    <x v="8"/>
    <x v="23"/>
  </r>
  <r>
    <n v="5000"/>
    <n v="5535"/>
    <x v="3"/>
    <x v="0"/>
    <s v="USD"/>
    <n v="1434342894"/>
    <n v="1432269294"/>
    <b v="0"/>
    <n v="87"/>
    <b v="1"/>
    <s v="music/rock"/>
    <n v="110.7"/>
    <n v="63.620689655172413"/>
    <x v="3"/>
    <x v="32"/>
  </r>
  <r>
    <n v="10000"/>
    <n v="11070"/>
    <x v="3"/>
    <x v="0"/>
    <s v="USD"/>
    <n v="1362955108"/>
    <n v="1360366708"/>
    <b v="0"/>
    <n v="96"/>
    <b v="1"/>
    <s v="music/indie rock"/>
    <n v="110.7"/>
    <n v="115.3125"/>
    <x v="3"/>
    <x v="7"/>
  </r>
  <r>
    <n v="3000"/>
    <n v="3321.25"/>
    <x v="3"/>
    <x v="0"/>
    <s v="USD"/>
    <n v="1342672096"/>
    <n v="1340944096"/>
    <b v="0"/>
    <n v="115"/>
    <b v="1"/>
    <s v="music/indie rock"/>
    <n v="110.70833333333334"/>
    <n v="28.880434782608695"/>
    <x v="3"/>
    <x v="7"/>
  </r>
  <r>
    <n v="1400"/>
    <n v="1550"/>
    <x v="3"/>
    <x v="0"/>
    <s v="USD"/>
    <n v="1395435712"/>
    <n v="1392847312"/>
    <b v="0"/>
    <n v="23"/>
    <b v="1"/>
    <s v="publishing/nonfiction"/>
    <n v="110.71428571428572"/>
    <n v="67.391304347826093"/>
    <x v="2"/>
    <x v="34"/>
  </r>
  <r>
    <n v="7000"/>
    <n v="7750"/>
    <x v="3"/>
    <x v="0"/>
    <s v="USD"/>
    <n v="1375033836"/>
    <n v="1373305836"/>
    <b v="1"/>
    <n v="74"/>
    <b v="1"/>
    <s v="music/rock"/>
    <n v="110.71428571428572"/>
    <n v="104.72972972972973"/>
    <x v="3"/>
    <x v="32"/>
  </r>
  <r>
    <n v="71500"/>
    <n v="79173"/>
    <x v="3"/>
    <x v="0"/>
    <s v="USD"/>
    <n v="1462629432"/>
    <n v="1460037432"/>
    <b v="0"/>
    <n v="350"/>
    <b v="1"/>
    <s v="technology/hardware"/>
    <n v="110.73146853146854"/>
    <n v="226.20857142857142"/>
    <x v="1"/>
    <x v="39"/>
  </r>
  <r>
    <n v="1500"/>
    <n v="1661"/>
    <x v="3"/>
    <x v="0"/>
    <s v="USD"/>
    <n v="1322106796"/>
    <n v="1316919196"/>
    <b v="0"/>
    <n v="38"/>
    <b v="1"/>
    <s v="music/indie rock"/>
    <n v="110.73333333333333"/>
    <n v="43.710526315789473"/>
    <x v="3"/>
    <x v="7"/>
  </r>
  <r>
    <n v="1500"/>
    <n v="1661"/>
    <x v="3"/>
    <x v="0"/>
    <s v="USD"/>
    <n v="1434907966"/>
    <n v="1432315966"/>
    <b v="1"/>
    <n v="20"/>
    <b v="1"/>
    <s v="theater/plays"/>
    <n v="110.73333333333333"/>
    <n v="83.05"/>
    <x v="8"/>
    <x v="23"/>
  </r>
  <r>
    <n v="2000"/>
    <n v="2215"/>
    <x v="3"/>
    <x v="2"/>
    <s v="DKK"/>
    <n v="1464817320"/>
    <n v="1462806419"/>
    <b v="0"/>
    <n v="20"/>
    <b v="1"/>
    <s v="theater/plays"/>
    <n v="110.75"/>
    <n v="110.75"/>
    <x v="8"/>
    <x v="23"/>
  </r>
  <r>
    <n v="18500"/>
    <n v="20491"/>
    <x v="3"/>
    <x v="0"/>
    <s v="USD"/>
    <n v="1403880281"/>
    <n v="1401201881"/>
    <b v="1"/>
    <n v="211"/>
    <b v="1"/>
    <s v="photography/photobooks"/>
    <n v="110.76216216216217"/>
    <n v="97.113744075829388"/>
    <x v="7"/>
    <x v="18"/>
  </r>
  <r>
    <n v="12516"/>
    <n v="13864.17"/>
    <x v="3"/>
    <x v="0"/>
    <s v="USD"/>
    <n v="1395624170"/>
    <n v="1392171770"/>
    <b v="1"/>
    <n v="189"/>
    <b v="1"/>
    <s v="music/rock"/>
    <n v="110.77157238734421"/>
    <n v="73.355396825396824"/>
    <x v="3"/>
    <x v="32"/>
  </r>
  <r>
    <n v="5000"/>
    <n v="5540"/>
    <x v="3"/>
    <x v="0"/>
    <s v="USD"/>
    <n v="1379515740"/>
    <n v="1378306140"/>
    <b v="0"/>
    <n v="10"/>
    <b v="1"/>
    <s v="music/pop"/>
    <n v="110.80000000000001"/>
    <n v="554"/>
    <x v="3"/>
    <x v="35"/>
  </r>
  <r>
    <n v="1200"/>
    <n v="1330"/>
    <x v="3"/>
    <x v="1"/>
    <s v="GBP"/>
    <n v="1433948671"/>
    <n v="1430060671"/>
    <b v="0"/>
    <n v="52"/>
    <b v="1"/>
    <s v="photography/photobooks"/>
    <n v="110.83333333333334"/>
    <n v="25.576923076923077"/>
    <x v="7"/>
    <x v="18"/>
  </r>
  <r>
    <n v="3500"/>
    <n v="3880"/>
    <x v="3"/>
    <x v="0"/>
    <s v="USD"/>
    <n v="1476931696"/>
    <n v="1474339696"/>
    <b v="0"/>
    <n v="66"/>
    <b v="1"/>
    <s v="theater/plays"/>
    <n v="110.85714285714286"/>
    <n v="58.787878787878789"/>
    <x v="8"/>
    <x v="23"/>
  </r>
  <r>
    <n v="15000"/>
    <n v="16636.78"/>
    <x v="3"/>
    <x v="0"/>
    <s v="USD"/>
    <n v="1299003054"/>
    <n v="1291227054"/>
    <b v="1"/>
    <n v="130"/>
    <b v="1"/>
    <s v="music/rock"/>
    <n v="110.91186666666665"/>
    <n v="127.97523076923076"/>
    <x v="3"/>
    <x v="32"/>
  </r>
  <r>
    <n v="10000"/>
    <n v="11094.23"/>
    <x v="3"/>
    <x v="0"/>
    <s v="USD"/>
    <n v="1317538740"/>
    <n v="1314765025"/>
    <b v="0"/>
    <n v="178"/>
    <b v="1"/>
    <s v="film &amp; video/shorts"/>
    <n v="110.9423"/>
    <n v="62.327134831460668"/>
    <x v="0"/>
    <x v="30"/>
  </r>
  <r>
    <n v="6000"/>
    <n v="6658"/>
    <x v="3"/>
    <x v="0"/>
    <s v="USD"/>
    <n v="1464310475"/>
    <n v="1461718475"/>
    <b v="0"/>
    <n v="71"/>
    <b v="1"/>
    <s v="theater/musical"/>
    <n v="110.96666666666665"/>
    <n v="93.774647887323937"/>
    <x v="8"/>
    <x v="25"/>
  </r>
  <r>
    <n v="1000"/>
    <n v="1110"/>
    <x v="3"/>
    <x v="0"/>
    <s v="USD"/>
    <n v="1410975994"/>
    <n v="1408383994"/>
    <b v="0"/>
    <n v="19"/>
    <b v="1"/>
    <s v="theater/plays"/>
    <n v="111.00000000000001"/>
    <n v="58.421052631578945"/>
    <x v="8"/>
    <x v="23"/>
  </r>
  <r>
    <n v="3000"/>
    <n v="3330"/>
    <x v="3"/>
    <x v="0"/>
    <s v="USD"/>
    <n v="1460260800"/>
    <n v="1458336672"/>
    <b v="0"/>
    <n v="36"/>
    <b v="1"/>
    <s v="theater/plays"/>
    <n v="111.00000000000001"/>
    <n v="92.5"/>
    <x v="8"/>
    <x v="23"/>
  </r>
  <r>
    <n v="4000"/>
    <n v="4443"/>
    <x v="3"/>
    <x v="0"/>
    <s v="USD"/>
    <n v="1416589200"/>
    <n v="1414605776"/>
    <b v="0"/>
    <n v="65"/>
    <b v="1"/>
    <s v="theater/plays"/>
    <n v="111.07499999999999"/>
    <n v="68.353846153846149"/>
    <x v="8"/>
    <x v="23"/>
  </r>
  <r>
    <n v="35000"/>
    <n v="38876.949999999997"/>
    <x v="3"/>
    <x v="0"/>
    <s v="USD"/>
    <n v="1416704506"/>
    <n v="1414108906"/>
    <b v="0"/>
    <n v="354"/>
    <b v="1"/>
    <s v="film &amp; video/documentary"/>
    <n v="111.07699999999998"/>
    <n v="109.82189265536722"/>
    <x v="0"/>
    <x v="31"/>
  </r>
  <r>
    <n v="2987"/>
    <n v="3318"/>
    <x v="3"/>
    <x v="0"/>
    <s v="USD"/>
    <n v="1348372740"/>
    <n v="1346806909"/>
    <b v="0"/>
    <n v="97"/>
    <b v="1"/>
    <s v="publishing/nonfiction"/>
    <n v="111.08135252761969"/>
    <n v="34.206185567010309"/>
    <x v="2"/>
    <x v="34"/>
  </r>
  <r>
    <n v="5000"/>
    <n v="5555"/>
    <x v="3"/>
    <x v="0"/>
    <s v="USD"/>
    <n v="1273522560"/>
    <n v="1269928430"/>
    <b v="1"/>
    <n v="58"/>
    <b v="1"/>
    <s v="film &amp; video/documentary"/>
    <n v="111.1"/>
    <n v="95.775862068965523"/>
    <x v="0"/>
    <x v="31"/>
  </r>
  <r>
    <n v="2000"/>
    <n v="2222"/>
    <x v="3"/>
    <x v="7"/>
    <s v="CAD"/>
    <n v="1443641340"/>
    <n v="1441143397"/>
    <b v="0"/>
    <n v="43"/>
    <b v="1"/>
    <s v="music/indie rock"/>
    <n v="111.1"/>
    <n v="51.674418604651166"/>
    <x v="3"/>
    <x v="7"/>
  </r>
  <r>
    <n v="13000"/>
    <n v="14450"/>
    <x v="3"/>
    <x v="0"/>
    <s v="USD"/>
    <n v="1402855525"/>
    <n v="1400263525"/>
    <b v="1"/>
    <n v="72"/>
    <b v="1"/>
    <s v="theater/plays"/>
    <n v="111.15384615384616"/>
    <n v="200.69444444444446"/>
    <x v="8"/>
    <x v="23"/>
  </r>
  <r>
    <n v="3000"/>
    <n v="3335"/>
    <x v="3"/>
    <x v="5"/>
    <s v="EUR"/>
    <n v="1449178200"/>
    <n v="1447614732"/>
    <b v="0"/>
    <n v="8"/>
    <b v="1"/>
    <s v="music/indie rock"/>
    <n v="111.16666666666666"/>
    <n v="416.875"/>
    <x v="3"/>
    <x v="7"/>
  </r>
  <r>
    <n v="1500"/>
    <n v="1668"/>
    <x v="3"/>
    <x v="7"/>
    <s v="CAD"/>
    <n v="1455231540"/>
    <n v="1452614847"/>
    <b v="0"/>
    <n v="35"/>
    <b v="1"/>
    <s v="theater/plays"/>
    <n v="111.20000000000002"/>
    <n v="47.657142857142858"/>
    <x v="8"/>
    <x v="23"/>
  </r>
  <r>
    <n v="10000"/>
    <n v="11122"/>
    <x v="3"/>
    <x v="0"/>
    <s v="USD"/>
    <n v="1442030340"/>
    <n v="1439551200"/>
    <b v="1"/>
    <n v="193"/>
    <b v="1"/>
    <s v="theater/plays"/>
    <n v="111.22000000000001"/>
    <n v="57.626943005181346"/>
    <x v="8"/>
    <x v="23"/>
  </r>
  <r>
    <n v="800"/>
    <n v="890"/>
    <x v="3"/>
    <x v="0"/>
    <s v="USD"/>
    <n v="1321385820"/>
    <n v="1318539484"/>
    <b v="0"/>
    <n v="25"/>
    <b v="1"/>
    <s v="music/classical music"/>
    <n v="111.25"/>
    <n v="35.6"/>
    <x v="3"/>
    <x v="37"/>
  </r>
  <r>
    <n v="30000"/>
    <n v="33393"/>
    <x v="3"/>
    <x v="0"/>
    <s v="USD"/>
    <n v="1324609200"/>
    <n v="1319467604"/>
    <b v="1"/>
    <n v="369"/>
    <b v="1"/>
    <s v="publishing/radio &amp; podcasts"/>
    <n v="111.31"/>
    <n v="90.495934959349597"/>
    <x v="2"/>
    <x v="40"/>
  </r>
  <r>
    <n v="22000"/>
    <n v="24490"/>
    <x v="3"/>
    <x v="0"/>
    <s v="USD"/>
    <n v="1360276801"/>
    <n v="1357684801"/>
    <b v="1"/>
    <n v="576"/>
    <b v="1"/>
    <s v="film &amp; video/documentary"/>
    <n v="111.31818181818183"/>
    <n v="42.517361111111114"/>
    <x v="0"/>
    <x v="31"/>
  </r>
  <r>
    <n v="5000"/>
    <n v="5570"/>
    <x v="3"/>
    <x v="0"/>
    <s v="USD"/>
    <n v="1320640778"/>
    <n v="1316749178"/>
    <b v="1"/>
    <n v="111"/>
    <b v="1"/>
    <s v="film &amp; video/documentary"/>
    <n v="111.4"/>
    <n v="50.18018018018018"/>
    <x v="0"/>
    <x v="31"/>
  </r>
  <r>
    <n v="1500"/>
    <n v="1671"/>
    <x v="3"/>
    <x v="1"/>
    <s v="GBP"/>
    <n v="1406227904"/>
    <n v="1403635904"/>
    <b v="1"/>
    <n v="43"/>
    <b v="1"/>
    <s v="photography/photobooks"/>
    <n v="111.4"/>
    <n v="38.860465116279073"/>
    <x v="7"/>
    <x v="18"/>
  </r>
  <r>
    <n v="2200"/>
    <n v="2451.0100000000002"/>
    <x v="3"/>
    <x v="1"/>
    <s v="GBP"/>
    <n v="1480809600"/>
    <n v="1478431488"/>
    <b v="0"/>
    <n v="103"/>
    <b v="1"/>
    <s v="photography/photobooks"/>
    <n v="111.40954545454547"/>
    <n v="23.796213592233013"/>
    <x v="7"/>
    <x v="18"/>
  </r>
  <r>
    <n v="4000"/>
    <n v="4457"/>
    <x v="3"/>
    <x v="0"/>
    <s v="USD"/>
    <n v="1334424960"/>
    <n v="1329442510"/>
    <b v="0"/>
    <n v="72"/>
    <b v="1"/>
    <s v="music/electronic music"/>
    <n v="111.425"/>
    <n v="61.902777777777779"/>
    <x v="3"/>
    <x v="36"/>
  </r>
  <r>
    <n v="3500"/>
    <n v="3900"/>
    <x v="3"/>
    <x v="0"/>
    <s v="USD"/>
    <n v="1408942740"/>
    <n v="1406958354"/>
    <b v="0"/>
    <n v="31"/>
    <b v="1"/>
    <s v="theater/plays"/>
    <n v="111.42857142857143"/>
    <n v="125.80645161290323"/>
    <x v="8"/>
    <x v="23"/>
  </r>
  <r>
    <n v="2000"/>
    <n v="2230.4299999999998"/>
    <x v="3"/>
    <x v="0"/>
    <s v="USD"/>
    <n v="1309547120"/>
    <n v="1306955120"/>
    <b v="0"/>
    <n v="51"/>
    <b v="1"/>
    <s v="music/rock"/>
    <n v="111.52149999999999"/>
    <n v="43.733921568627444"/>
    <x v="3"/>
    <x v="32"/>
  </r>
  <r>
    <n v="40000"/>
    <n v="44636.2"/>
    <x v="3"/>
    <x v="0"/>
    <s v="USD"/>
    <n v="1447505609"/>
    <n v="1444910009"/>
    <b v="1"/>
    <n v="379"/>
    <b v="1"/>
    <s v="film &amp; video/documentary"/>
    <n v="111.59049999999999"/>
    <n v="117.77361477572559"/>
    <x v="0"/>
    <x v="31"/>
  </r>
  <r>
    <n v="10000"/>
    <n v="11160"/>
    <x v="3"/>
    <x v="0"/>
    <s v="USD"/>
    <n v="1433504876"/>
    <n v="1430912876"/>
    <b v="0"/>
    <n v="151"/>
    <b v="1"/>
    <s v="music/rock"/>
    <n v="111.60000000000001"/>
    <n v="73.907284768211923"/>
    <x v="3"/>
    <x v="32"/>
  </r>
  <r>
    <n v="3000"/>
    <n v="3350"/>
    <x v="3"/>
    <x v="0"/>
    <s v="USD"/>
    <n v="1309009323"/>
    <n v="1306417323"/>
    <b v="0"/>
    <n v="49"/>
    <b v="1"/>
    <s v="publishing/nonfiction"/>
    <n v="111.66666666666667"/>
    <n v="68.367346938775512"/>
    <x v="2"/>
    <x v="34"/>
  </r>
  <r>
    <n v="6000"/>
    <n v="6700"/>
    <x v="3"/>
    <x v="5"/>
    <s v="EUR"/>
    <n v="1460786340"/>
    <n v="1455615976"/>
    <b v="0"/>
    <n v="42"/>
    <b v="1"/>
    <s v="music/pop"/>
    <n v="111.66666666666667"/>
    <n v="159.52380952380952"/>
    <x v="3"/>
    <x v="35"/>
  </r>
  <r>
    <n v="5000"/>
    <n v="5585"/>
    <x v="3"/>
    <x v="3"/>
    <s v="AUD"/>
    <n v="1476615600"/>
    <n v="1474884417"/>
    <b v="0"/>
    <n v="105"/>
    <b v="1"/>
    <s v="publishing/nonfiction"/>
    <n v="111.7"/>
    <n v="53.19047619047619"/>
    <x v="2"/>
    <x v="34"/>
  </r>
  <r>
    <n v="3500"/>
    <n v="3910"/>
    <x v="3"/>
    <x v="0"/>
    <s v="USD"/>
    <n v="1380949200"/>
    <n v="1378586179"/>
    <b v="0"/>
    <n v="65"/>
    <b v="1"/>
    <s v="music/classical music"/>
    <n v="111.71428571428572"/>
    <n v="60.153846153846153"/>
    <x v="3"/>
    <x v="37"/>
  </r>
  <r>
    <n v="1750"/>
    <n v="1955"/>
    <x v="3"/>
    <x v="0"/>
    <s v="USD"/>
    <n v="1466707620"/>
    <n v="1464979620"/>
    <b v="0"/>
    <n v="30"/>
    <b v="1"/>
    <s v="theater/plays"/>
    <n v="111.71428571428572"/>
    <n v="65.166666666666671"/>
    <x v="8"/>
    <x v="23"/>
  </r>
  <r>
    <n v="20000"/>
    <n v="22345"/>
    <x v="3"/>
    <x v="11"/>
    <s v="NZD"/>
    <n v="1416113833"/>
    <n v="1413518233"/>
    <b v="0"/>
    <n v="150"/>
    <b v="1"/>
    <s v="film &amp; video/television"/>
    <n v="111.72500000000001"/>
    <n v="148.96666666666667"/>
    <x v="0"/>
    <x v="29"/>
  </r>
  <r>
    <n v="10000"/>
    <n v="11176"/>
    <x v="3"/>
    <x v="8"/>
    <s v="SEK"/>
    <n v="1428184740"/>
    <n v="1423501507"/>
    <b v="0"/>
    <n v="141"/>
    <b v="1"/>
    <s v="music/electronic music"/>
    <n v="111.75999999999999"/>
    <n v="79.262411347517727"/>
    <x v="3"/>
    <x v="36"/>
  </r>
  <r>
    <n v="3000"/>
    <n v="3353"/>
    <x v="3"/>
    <x v="7"/>
    <s v="CAD"/>
    <n v="1453765920"/>
    <n v="1451655808"/>
    <b v="0"/>
    <n v="83"/>
    <b v="1"/>
    <s v="film &amp; video/documentary"/>
    <n v="111.76666666666665"/>
    <n v="40.397590361445786"/>
    <x v="0"/>
    <x v="31"/>
  </r>
  <r>
    <n v="14000"/>
    <n v="15650"/>
    <x v="3"/>
    <x v="0"/>
    <s v="USD"/>
    <n v="1333774740"/>
    <n v="1330094566"/>
    <b v="0"/>
    <n v="184"/>
    <b v="1"/>
    <s v="music/rock"/>
    <n v="111.78571428571429"/>
    <n v="85.054347826086953"/>
    <x v="3"/>
    <x v="32"/>
  </r>
  <r>
    <n v="14000"/>
    <n v="15651"/>
    <x v="3"/>
    <x v="0"/>
    <s v="USD"/>
    <n v="1447858804"/>
    <n v="1445263204"/>
    <b v="1"/>
    <n v="206"/>
    <b v="1"/>
    <s v="photography/photobooks"/>
    <n v="111.79285714285714"/>
    <n v="75.975728155339809"/>
    <x v="7"/>
    <x v="18"/>
  </r>
  <r>
    <n v="8000"/>
    <n v="8950"/>
    <x v="3"/>
    <x v="0"/>
    <s v="USD"/>
    <n v="1365973432"/>
    <n v="1363381432"/>
    <b v="1"/>
    <n v="146"/>
    <b v="1"/>
    <s v="film &amp; video/documentary"/>
    <n v="111.87499999999999"/>
    <n v="61.301369863013697"/>
    <x v="0"/>
    <x v="31"/>
  </r>
  <r>
    <n v="3500"/>
    <n v="3916"/>
    <x v="3"/>
    <x v="0"/>
    <s v="USD"/>
    <n v="1484430481"/>
    <n v="1481838481"/>
    <b v="0"/>
    <n v="82"/>
    <b v="1"/>
    <s v="music/rock"/>
    <n v="111.88571428571427"/>
    <n v="47.756097560975611"/>
    <x v="3"/>
    <x v="32"/>
  </r>
  <r>
    <n v="4700"/>
    <n v="5259"/>
    <x v="3"/>
    <x v="5"/>
    <s v="EUR"/>
    <n v="1460918282"/>
    <n v="1455737882"/>
    <b v="0"/>
    <n v="50"/>
    <b v="1"/>
    <s v="film &amp; video/documentary"/>
    <n v="111.8936170212766"/>
    <n v="105.18"/>
    <x v="0"/>
    <x v="31"/>
  </r>
  <r>
    <n v="1000"/>
    <n v="1119"/>
    <x v="3"/>
    <x v="0"/>
    <s v="USD"/>
    <n v="1452872290"/>
    <n v="1452008290"/>
    <b v="0"/>
    <n v="18"/>
    <b v="1"/>
    <s v="theater/plays"/>
    <n v="111.9"/>
    <n v="62.166666666666664"/>
    <x v="8"/>
    <x v="23"/>
  </r>
  <r>
    <n v="11500"/>
    <n v="12879"/>
    <x v="0"/>
    <x v="0"/>
    <s v="USD"/>
    <n v="1444943468"/>
    <n v="1441919468"/>
    <b v="0"/>
    <n v="35"/>
    <b v="0"/>
    <s v="technology/wearables"/>
    <n v="111.99130434782609"/>
    <n v="367.97142857142859"/>
    <x v="1"/>
    <x v="4"/>
  </r>
  <r>
    <n v="2500"/>
    <n v="2800"/>
    <x v="3"/>
    <x v="0"/>
    <s v="USD"/>
    <n v="1433343869"/>
    <n v="1430751869"/>
    <b v="0"/>
    <n v="50"/>
    <b v="1"/>
    <s v="technology/space exploration"/>
    <n v="112.00000000000001"/>
    <n v="56"/>
    <x v="1"/>
    <x v="21"/>
  </r>
  <r>
    <n v="250"/>
    <n v="280"/>
    <x v="3"/>
    <x v="1"/>
    <s v="GBP"/>
    <n v="1455832800"/>
    <n v="1452338929"/>
    <b v="0"/>
    <n v="24"/>
    <b v="1"/>
    <s v="theater/plays"/>
    <n v="112.00000000000001"/>
    <n v="11.666666666666666"/>
    <x v="8"/>
    <x v="23"/>
  </r>
  <r>
    <n v="1000"/>
    <n v="1120"/>
    <x v="3"/>
    <x v="0"/>
    <s v="USD"/>
    <n v="1470538800"/>
    <n v="1469112493"/>
    <b v="0"/>
    <n v="19"/>
    <b v="1"/>
    <s v="theater/plays"/>
    <n v="112.00000000000001"/>
    <n v="58.94736842105263"/>
    <x v="8"/>
    <x v="23"/>
  </r>
  <r>
    <n v="3000"/>
    <n v="3363"/>
    <x v="3"/>
    <x v="1"/>
    <s v="GBP"/>
    <n v="1438772400"/>
    <n v="1435645490"/>
    <b v="0"/>
    <n v="76"/>
    <b v="1"/>
    <s v="theater/plays"/>
    <n v="112.1"/>
    <n v="44.25"/>
    <x v="8"/>
    <x v="23"/>
  </r>
  <r>
    <n v="4999"/>
    <n v="5604"/>
    <x v="3"/>
    <x v="0"/>
    <s v="USD"/>
    <n v="1488258000"/>
    <n v="1485556626"/>
    <b v="0"/>
    <n v="81"/>
    <b v="1"/>
    <s v="theater/plays"/>
    <n v="112.10242048409683"/>
    <n v="69.18518518518519"/>
    <x v="8"/>
    <x v="23"/>
  </r>
  <r>
    <n v="20000"/>
    <n v="22421"/>
    <x v="3"/>
    <x v="0"/>
    <s v="USD"/>
    <n v="1420569947"/>
    <n v="1417977947"/>
    <b v="0"/>
    <n v="383"/>
    <b v="1"/>
    <s v="film &amp; video/documentary"/>
    <n v="112.105"/>
    <n v="58.540469973890339"/>
    <x v="0"/>
    <x v="31"/>
  </r>
  <r>
    <n v="19800"/>
    <n v="22197"/>
    <x v="3"/>
    <x v="0"/>
    <s v="USD"/>
    <n v="1478754909"/>
    <n v="1476159309"/>
    <b v="0"/>
    <n v="191"/>
    <b v="1"/>
    <s v="photography/photobooks"/>
    <n v="112.10606060606061"/>
    <n v="116.21465968586388"/>
    <x v="7"/>
    <x v="18"/>
  </r>
  <r>
    <n v="2500"/>
    <n v="2804.16"/>
    <x v="3"/>
    <x v="0"/>
    <s v="USD"/>
    <n v="1446238800"/>
    <n v="1444220588"/>
    <b v="1"/>
    <n v="68"/>
    <b v="1"/>
    <s v="theater/plays"/>
    <n v="112.1664"/>
    <n v="41.237647058823526"/>
    <x v="8"/>
    <x v="23"/>
  </r>
  <r>
    <n v="2000"/>
    <n v="2245"/>
    <x v="3"/>
    <x v="0"/>
    <s v="USD"/>
    <n v="1404273600"/>
    <n v="1401414944"/>
    <b v="1"/>
    <n v="71"/>
    <b v="1"/>
    <s v="theater/plays"/>
    <n v="112.25"/>
    <n v="31.619718309859156"/>
    <x v="8"/>
    <x v="23"/>
  </r>
  <r>
    <n v="3000"/>
    <n v="3368"/>
    <x v="3"/>
    <x v="0"/>
    <s v="USD"/>
    <n v="1379093292"/>
    <n v="1376501292"/>
    <b v="1"/>
    <n v="76"/>
    <b v="1"/>
    <s v="publishing/radio &amp; podcasts"/>
    <n v="112.26666666666667"/>
    <n v="44.315789473684212"/>
    <x v="2"/>
    <x v="40"/>
  </r>
  <r>
    <n v="4500"/>
    <n v="5052"/>
    <x v="3"/>
    <x v="0"/>
    <s v="USD"/>
    <n v="1406226191"/>
    <n v="1403547791"/>
    <b v="0"/>
    <n v="58"/>
    <b v="1"/>
    <s v="music/rock"/>
    <n v="112.26666666666667"/>
    <n v="87.103448275862064"/>
    <x v="3"/>
    <x v="32"/>
  </r>
  <r>
    <n v="35000"/>
    <n v="39304"/>
    <x v="3"/>
    <x v="0"/>
    <s v="USD"/>
    <n v="1413442740"/>
    <n v="1410937483"/>
    <b v="1"/>
    <n v="263"/>
    <b v="1"/>
    <s v="theater/spaces"/>
    <n v="112.29714285714284"/>
    <n v="149.44486692015209"/>
    <x v="8"/>
    <x v="24"/>
  </r>
  <r>
    <n v="10000"/>
    <n v="11230.25"/>
    <x v="3"/>
    <x v="0"/>
    <s v="USD"/>
    <n v="1400297400"/>
    <n v="1397661347"/>
    <b v="0"/>
    <n v="62"/>
    <b v="1"/>
    <s v="film &amp; video/documentary"/>
    <n v="112.30249999999999"/>
    <n v="181.13306451612902"/>
    <x v="0"/>
    <x v="31"/>
  </r>
  <r>
    <n v="2800"/>
    <n v="3145"/>
    <x v="3"/>
    <x v="1"/>
    <s v="GBP"/>
    <n v="1435752898"/>
    <n v="1433160898"/>
    <b v="1"/>
    <n v="79"/>
    <b v="1"/>
    <s v="theater/plays"/>
    <n v="112.32142857142857"/>
    <n v="39.810126582278478"/>
    <x v="8"/>
    <x v="23"/>
  </r>
  <r>
    <n v="4500"/>
    <n v="5056.22"/>
    <x v="3"/>
    <x v="0"/>
    <s v="USD"/>
    <n v="1357545600"/>
    <n v="1354790790"/>
    <b v="0"/>
    <n v="211"/>
    <b v="1"/>
    <s v="music/electronic music"/>
    <n v="112.36044444444444"/>
    <n v="23.963127962085309"/>
    <x v="3"/>
    <x v="36"/>
  </r>
  <r>
    <n v="1500"/>
    <n v="1686"/>
    <x v="3"/>
    <x v="0"/>
    <s v="USD"/>
    <n v="1418953984"/>
    <n v="1413766384"/>
    <b v="0"/>
    <n v="48"/>
    <b v="1"/>
    <s v="technology/wearables"/>
    <n v="112.4"/>
    <n v="35.125"/>
    <x v="1"/>
    <x v="4"/>
  </r>
  <r>
    <n v="400"/>
    <n v="450"/>
    <x v="3"/>
    <x v="1"/>
    <s v="GBP"/>
    <n v="1428256277"/>
    <n v="1425235877"/>
    <b v="0"/>
    <n v="15"/>
    <b v="1"/>
    <s v="theater/plays"/>
    <n v="112.5"/>
    <n v="30"/>
    <x v="8"/>
    <x v="23"/>
  </r>
  <r>
    <n v="800"/>
    <n v="900"/>
    <x v="3"/>
    <x v="0"/>
    <s v="USD"/>
    <n v="1470197340"/>
    <n v="1467497652"/>
    <b v="0"/>
    <n v="14"/>
    <b v="1"/>
    <s v="theater/plays"/>
    <n v="112.5"/>
    <n v="64.285714285714292"/>
    <x v="8"/>
    <x v="23"/>
  </r>
  <r>
    <n v="100000"/>
    <n v="112536"/>
    <x v="3"/>
    <x v="0"/>
    <s v="USD"/>
    <n v="1477972740"/>
    <n v="1475326255"/>
    <b v="0"/>
    <n v="1260"/>
    <b v="1"/>
    <s v="theater/spaces"/>
    <n v="112.53599999999999"/>
    <n v="89.314285714285717"/>
    <x v="8"/>
    <x v="24"/>
  </r>
  <r>
    <n v="36400"/>
    <n v="41000"/>
    <x v="3"/>
    <x v="0"/>
    <s v="USD"/>
    <n v="1419180304"/>
    <n v="1415292304"/>
    <b v="1"/>
    <n v="376"/>
    <b v="1"/>
    <s v="film &amp; video/documentary"/>
    <n v="112.63736263736264"/>
    <n v="109.04255319148936"/>
    <x v="0"/>
    <x v="31"/>
  </r>
  <r>
    <n v="5000"/>
    <n v="5634"/>
    <x v="3"/>
    <x v="0"/>
    <s v="USD"/>
    <n v="1265097540"/>
    <n v="1257538029"/>
    <b v="1"/>
    <n v="51"/>
    <b v="1"/>
    <s v="film &amp; video/documentary"/>
    <n v="112.68"/>
    <n v="110.47058823529412"/>
    <x v="0"/>
    <x v="31"/>
  </r>
  <r>
    <n v="8000"/>
    <n v="9015"/>
    <x v="3"/>
    <x v="0"/>
    <s v="USD"/>
    <n v="1447862947"/>
    <n v="1445267347"/>
    <b v="0"/>
    <n v="84"/>
    <b v="1"/>
    <s v="games/tabletop games"/>
    <n v="112.6875"/>
    <n v="107.32142857142857"/>
    <x v="5"/>
    <x v="38"/>
  </r>
  <r>
    <n v="5000"/>
    <n v="5635"/>
    <x v="3"/>
    <x v="1"/>
    <s v="GBP"/>
    <n v="1400965200"/>
    <n v="1398352531"/>
    <b v="0"/>
    <n v="72"/>
    <b v="1"/>
    <s v="theater/plays"/>
    <n v="112.7"/>
    <n v="78.263888888888886"/>
    <x v="8"/>
    <x v="23"/>
  </r>
  <r>
    <n v="3000"/>
    <n v="3383"/>
    <x v="3"/>
    <x v="0"/>
    <s v="USD"/>
    <n v="1475664834"/>
    <n v="1473850434"/>
    <b v="0"/>
    <n v="34"/>
    <b v="1"/>
    <s v="theater/plays"/>
    <n v="112.76666666666667"/>
    <n v="99.5"/>
    <x v="8"/>
    <x v="23"/>
  </r>
  <r>
    <n v="4000"/>
    <n v="4510.8599999999997"/>
    <x v="3"/>
    <x v="0"/>
    <s v="USD"/>
    <n v="1312578338"/>
    <n v="1309986338"/>
    <b v="0"/>
    <n v="56"/>
    <b v="1"/>
    <s v="music/indie rock"/>
    <n v="112.7715"/>
    <n v="80.551071428571419"/>
    <x v="3"/>
    <x v="7"/>
  </r>
  <r>
    <n v="500"/>
    <n v="564"/>
    <x v="3"/>
    <x v="1"/>
    <s v="GBP"/>
    <n v="1387281600"/>
    <n v="1384811721"/>
    <b v="0"/>
    <n v="45"/>
    <b v="1"/>
    <s v="music/pop"/>
    <n v="112.79999999999998"/>
    <n v="12.533333333333333"/>
    <x v="3"/>
    <x v="35"/>
  </r>
  <r>
    <n v="40000"/>
    <n v="45126"/>
    <x v="3"/>
    <x v="0"/>
    <s v="USD"/>
    <n v="1416089324"/>
    <n v="1413493724"/>
    <b v="0"/>
    <n v="277"/>
    <b v="1"/>
    <s v="theater/spaces"/>
    <n v="112.815"/>
    <n v="162.90974729241879"/>
    <x v="8"/>
    <x v="24"/>
  </r>
  <r>
    <n v="3000"/>
    <n v="3385"/>
    <x v="3"/>
    <x v="0"/>
    <s v="USD"/>
    <n v="1461913140"/>
    <n v="1461370956"/>
    <b v="0"/>
    <n v="69"/>
    <b v="1"/>
    <s v="theater/plays"/>
    <n v="112.83333333333334"/>
    <n v="49.05797101449275"/>
    <x v="8"/>
    <x v="23"/>
  </r>
  <r>
    <n v="2000"/>
    <n v="2257"/>
    <x v="3"/>
    <x v="0"/>
    <s v="USD"/>
    <n v="1426539600"/>
    <n v="1424296822"/>
    <b v="0"/>
    <n v="57"/>
    <b v="1"/>
    <s v="theater/plays"/>
    <n v="112.85000000000001"/>
    <n v="39.596491228070178"/>
    <x v="8"/>
    <x v="23"/>
  </r>
  <r>
    <n v="4000"/>
    <n v="4516.4399999999996"/>
    <x v="3"/>
    <x v="0"/>
    <s v="USD"/>
    <n v="1335799808"/>
    <n v="1333207808"/>
    <b v="0"/>
    <n v="95"/>
    <b v="1"/>
    <s v="music/indie rock"/>
    <n v="112.91099999999999"/>
    <n v="47.541473684210523"/>
    <x v="3"/>
    <x v="7"/>
  </r>
  <r>
    <n v="10000"/>
    <n v="11292"/>
    <x v="3"/>
    <x v="0"/>
    <s v="USD"/>
    <n v="1282498800"/>
    <n v="1275603020"/>
    <b v="1"/>
    <n v="235"/>
    <b v="1"/>
    <s v="film &amp; video/documentary"/>
    <n v="112.92"/>
    <n v="48.051063829787232"/>
    <x v="0"/>
    <x v="31"/>
  </r>
  <r>
    <n v="7000"/>
    <n v="7905"/>
    <x v="3"/>
    <x v="0"/>
    <s v="USD"/>
    <n v="1333310458"/>
    <n v="1330722058"/>
    <b v="1"/>
    <n v="123"/>
    <b v="1"/>
    <s v="theater/plays"/>
    <n v="112.92857142857142"/>
    <n v="64.268292682926827"/>
    <x v="8"/>
    <x v="23"/>
  </r>
  <r>
    <n v="150000"/>
    <n v="169394.6"/>
    <x v="3"/>
    <x v="0"/>
    <s v="USD"/>
    <n v="1489532220"/>
    <n v="1486625606"/>
    <b v="1"/>
    <n v="1151"/>
    <b v="1"/>
    <s v="film &amp; video/documentary"/>
    <n v="112.92973333333333"/>
    <n v="147.17167680278018"/>
    <x v="0"/>
    <x v="31"/>
  </r>
  <r>
    <n v="500"/>
    <n v="564.66"/>
    <x v="3"/>
    <x v="9"/>
    <s v="EUR"/>
    <n v="1453376495"/>
    <n v="1450784495"/>
    <b v="0"/>
    <n v="29"/>
    <b v="1"/>
    <s v="film &amp; video/shorts"/>
    <n v="112.93199999999999"/>
    <n v="19.471034482758618"/>
    <x v="0"/>
    <x v="30"/>
  </r>
  <r>
    <n v="1700"/>
    <n v="1920"/>
    <x v="3"/>
    <x v="0"/>
    <s v="USD"/>
    <n v="1338824730"/>
    <n v="1336232730"/>
    <b v="0"/>
    <n v="49"/>
    <b v="1"/>
    <s v="music/pop"/>
    <n v="112.94117647058823"/>
    <n v="39.183673469387756"/>
    <x v="3"/>
    <x v="35"/>
  </r>
  <r>
    <n v="4000"/>
    <n v="4518"/>
    <x v="3"/>
    <x v="0"/>
    <s v="USD"/>
    <n v="1418014740"/>
    <n v="1415585474"/>
    <b v="0"/>
    <n v="33"/>
    <b v="1"/>
    <s v="music/classical music"/>
    <n v="112.94999999999999"/>
    <n v="136.90909090909091"/>
    <x v="3"/>
    <x v="37"/>
  </r>
  <r>
    <n v="1000"/>
    <n v="1130"/>
    <x v="3"/>
    <x v="0"/>
    <s v="USD"/>
    <n v="1361606940"/>
    <n v="1361002140"/>
    <b v="0"/>
    <n v="17"/>
    <b v="1"/>
    <s v="music/rock"/>
    <n v="112.99999999999999"/>
    <n v="66.470588235294116"/>
    <x v="3"/>
    <x v="32"/>
  </r>
  <r>
    <n v="1000"/>
    <n v="1130"/>
    <x v="3"/>
    <x v="0"/>
    <s v="USD"/>
    <n v="1479592800"/>
    <n v="1476760226"/>
    <b v="0"/>
    <n v="17"/>
    <b v="1"/>
    <s v="theater/plays"/>
    <n v="112.99999999999999"/>
    <n v="66.470588235294116"/>
    <x v="8"/>
    <x v="23"/>
  </r>
  <r>
    <n v="500"/>
    <n v="565"/>
    <x v="3"/>
    <x v="1"/>
    <s v="GBP"/>
    <n v="1476651600"/>
    <n v="1473189335"/>
    <b v="0"/>
    <n v="15"/>
    <b v="1"/>
    <s v="theater/musical"/>
    <n v="112.99999999999999"/>
    <n v="37.666666666666664"/>
    <x v="8"/>
    <x v="25"/>
  </r>
  <r>
    <n v="7200"/>
    <n v="8136.01"/>
    <x v="3"/>
    <x v="0"/>
    <s v="USD"/>
    <n v="1315602163"/>
    <n v="1313010163"/>
    <b v="1"/>
    <n v="162"/>
    <b v="1"/>
    <s v="technology/hardware"/>
    <n v="113.00013888888888"/>
    <n v="50.222283950617282"/>
    <x v="1"/>
    <x v="39"/>
  </r>
  <r>
    <n v="100000"/>
    <n v="113015"/>
    <x v="3"/>
    <x v="0"/>
    <s v="USD"/>
    <n v="1446019200"/>
    <n v="1442420377"/>
    <b v="1"/>
    <n v="555"/>
    <b v="1"/>
    <s v="film &amp; video/documentary"/>
    <n v="113.015"/>
    <n v="203.63063063063063"/>
    <x v="0"/>
    <x v="31"/>
  </r>
  <r>
    <n v="18000"/>
    <n v="20343.169999999998"/>
    <x v="3"/>
    <x v="0"/>
    <s v="USD"/>
    <n v="1361681940"/>
    <n v="1359029661"/>
    <b v="0"/>
    <n v="185"/>
    <b v="1"/>
    <s v="music/classical music"/>
    <n v="113.01761111111111"/>
    <n v="109.96308108108107"/>
    <x v="3"/>
    <x v="37"/>
  </r>
  <r>
    <n v="5000"/>
    <n v="5651.58"/>
    <x v="3"/>
    <x v="0"/>
    <s v="USD"/>
    <n v="1311902236"/>
    <n v="1309310236"/>
    <b v="0"/>
    <n v="39"/>
    <b v="1"/>
    <s v="film &amp; video/shorts"/>
    <n v="113.03159999999998"/>
    <n v="144.91230769230768"/>
    <x v="0"/>
    <x v="30"/>
  </r>
  <r>
    <n v="25000"/>
    <n v="28276"/>
    <x v="3"/>
    <x v="0"/>
    <s v="USD"/>
    <n v="1415163600"/>
    <n v="1412737080"/>
    <b v="0"/>
    <n v="557"/>
    <b v="1"/>
    <s v="theater/spaces"/>
    <n v="113.104"/>
    <n v="50.764811490125673"/>
    <x v="8"/>
    <x v="24"/>
  </r>
  <r>
    <n v="2000"/>
    <n v="2265"/>
    <x v="3"/>
    <x v="0"/>
    <s v="USD"/>
    <n v="1329104114"/>
    <n v="1323920114"/>
    <b v="0"/>
    <n v="44"/>
    <b v="1"/>
    <s v="music/indie rock"/>
    <n v="113.25"/>
    <n v="51.477272727272727"/>
    <x v="3"/>
    <x v="7"/>
  </r>
  <r>
    <n v="5000"/>
    <n v="5665"/>
    <x v="3"/>
    <x v="7"/>
    <s v="CAD"/>
    <n v="1428292800"/>
    <n v="1424368298"/>
    <b v="0"/>
    <n v="83"/>
    <b v="1"/>
    <s v="theater/plays"/>
    <n v="113.3"/>
    <n v="68.253012048192772"/>
    <x v="8"/>
    <x v="23"/>
  </r>
  <r>
    <n v="750"/>
    <n v="850"/>
    <x v="3"/>
    <x v="0"/>
    <s v="USD"/>
    <n v="1338830395"/>
    <n v="1336238395"/>
    <b v="0"/>
    <n v="25"/>
    <b v="1"/>
    <s v="music/indie rock"/>
    <n v="113.33333333333333"/>
    <n v="34"/>
    <x v="3"/>
    <x v="7"/>
  </r>
  <r>
    <n v="600"/>
    <n v="680"/>
    <x v="3"/>
    <x v="0"/>
    <s v="USD"/>
    <n v="1340476375"/>
    <n v="1337884375"/>
    <b v="0"/>
    <n v="29"/>
    <b v="1"/>
    <s v="music/indie rock"/>
    <n v="113.33333333333333"/>
    <n v="23.448275862068964"/>
    <x v="3"/>
    <x v="7"/>
  </r>
  <r>
    <n v="300"/>
    <n v="340"/>
    <x v="3"/>
    <x v="1"/>
    <s v="GBP"/>
    <n v="1414972800"/>
    <n v="1412629704"/>
    <b v="0"/>
    <n v="17"/>
    <b v="1"/>
    <s v="theater/plays"/>
    <n v="113.33333333333333"/>
    <n v="20"/>
    <x v="8"/>
    <x v="23"/>
  </r>
  <r>
    <n v="2800"/>
    <n v="3175"/>
    <x v="3"/>
    <x v="0"/>
    <s v="USD"/>
    <n v="1461857045"/>
    <n v="1459265045"/>
    <b v="0"/>
    <n v="63"/>
    <b v="1"/>
    <s v="theater/plays"/>
    <n v="113.39285714285714"/>
    <n v="50.396825396825399"/>
    <x v="8"/>
    <x v="23"/>
  </r>
  <r>
    <n v="5000"/>
    <n v="5671.11"/>
    <x v="3"/>
    <x v="0"/>
    <s v="USD"/>
    <n v="1423674000"/>
    <n v="1421025159"/>
    <b v="0"/>
    <n v="53"/>
    <b v="1"/>
    <s v="theater/plays"/>
    <n v="113.42219999999999"/>
    <n v="107.00207547169811"/>
    <x v="8"/>
    <x v="23"/>
  </r>
  <r>
    <n v="7000"/>
    <n v="7942"/>
    <x v="3"/>
    <x v="0"/>
    <s v="USD"/>
    <n v="1406745482"/>
    <n v="1404153482"/>
    <b v="0"/>
    <n v="107"/>
    <b v="1"/>
    <s v="theater/musical"/>
    <n v="113.45714285714286"/>
    <n v="74.224299065420567"/>
    <x v="8"/>
    <x v="25"/>
  </r>
  <r>
    <n v="5000"/>
    <n v="5673"/>
    <x v="3"/>
    <x v="0"/>
    <s v="USD"/>
    <n v="1409587140"/>
    <n v="1408062990"/>
    <b v="0"/>
    <n v="68"/>
    <b v="1"/>
    <s v="theater/plays"/>
    <n v="113.46000000000001"/>
    <n v="83.42647058823529"/>
    <x v="8"/>
    <x v="23"/>
  </r>
  <r>
    <n v="13000"/>
    <n v="14750"/>
    <x v="3"/>
    <x v="0"/>
    <s v="USD"/>
    <n v="1324381790"/>
    <n v="1321357790"/>
    <b v="1"/>
    <n v="202"/>
    <b v="1"/>
    <s v="film &amp; video/documentary"/>
    <n v="113.46153846153845"/>
    <n v="73.019801980198025"/>
    <x v="0"/>
    <x v="31"/>
  </r>
  <r>
    <n v="2000"/>
    <n v="2270.37"/>
    <x v="3"/>
    <x v="0"/>
    <s v="USD"/>
    <n v="1388206740"/>
    <n v="1386194013"/>
    <b v="0"/>
    <n v="64"/>
    <b v="1"/>
    <s v="film &amp; video/shorts"/>
    <n v="113.51849999999999"/>
    <n v="35.474531249999998"/>
    <x v="0"/>
    <x v="30"/>
  </r>
  <r>
    <n v="3000"/>
    <n v="3407"/>
    <x v="3"/>
    <x v="0"/>
    <s v="USD"/>
    <n v="1427076840"/>
    <n v="1421960934"/>
    <b v="0"/>
    <n v="30"/>
    <b v="1"/>
    <s v="theater/plays"/>
    <n v="113.56666666666666"/>
    <n v="113.56666666666666"/>
    <x v="8"/>
    <x v="23"/>
  </r>
  <r>
    <n v="35000"/>
    <n v="39757"/>
    <x v="3"/>
    <x v="1"/>
    <s v="GBP"/>
    <n v="1399033810"/>
    <n v="1396441810"/>
    <b v="0"/>
    <n v="621"/>
    <b v="1"/>
    <s v="technology/hardware"/>
    <n v="113.59142857142857"/>
    <n v="64.020933977455712"/>
    <x v="1"/>
    <x v="39"/>
  </r>
  <r>
    <n v="4000"/>
    <n v="4545"/>
    <x v="3"/>
    <x v="1"/>
    <s v="GBP"/>
    <n v="1415191920"/>
    <n v="1412233497"/>
    <b v="0"/>
    <n v="114"/>
    <b v="1"/>
    <s v="theater/plays"/>
    <n v="113.625"/>
    <n v="39.868421052631582"/>
    <x v="8"/>
    <x v="23"/>
  </r>
  <r>
    <n v="10000"/>
    <n v="11363"/>
    <x v="3"/>
    <x v="0"/>
    <s v="USD"/>
    <n v="1442425412"/>
    <n v="1439833412"/>
    <b v="0"/>
    <n v="128"/>
    <b v="1"/>
    <s v="theater/plays"/>
    <n v="113.63000000000001"/>
    <n v="88.7734375"/>
    <x v="8"/>
    <x v="23"/>
  </r>
  <r>
    <n v="2500"/>
    <n v="2841"/>
    <x v="3"/>
    <x v="0"/>
    <s v="USD"/>
    <n v="1456976586"/>
    <n v="1454298186"/>
    <b v="0"/>
    <n v="104"/>
    <b v="1"/>
    <s v="music/rock"/>
    <n v="113.64000000000001"/>
    <n v="27.317307692307693"/>
    <x v="3"/>
    <x v="32"/>
  </r>
  <r>
    <n v="4000"/>
    <n v="4546"/>
    <x v="3"/>
    <x v="1"/>
    <s v="GBP"/>
    <n v="1474844400"/>
    <n v="1469871148"/>
    <b v="0"/>
    <n v="80"/>
    <b v="1"/>
    <s v="theater/plays"/>
    <n v="113.65"/>
    <n v="56.825000000000003"/>
    <x v="8"/>
    <x v="23"/>
  </r>
  <r>
    <n v="3500"/>
    <n v="3978"/>
    <x v="3"/>
    <x v="0"/>
    <s v="USD"/>
    <n v="1302260155"/>
    <n v="1298289355"/>
    <b v="0"/>
    <n v="57"/>
    <b v="1"/>
    <s v="film &amp; video/shorts"/>
    <n v="113.65714285714286"/>
    <n v="69.78947368421052"/>
    <x v="0"/>
    <x v="30"/>
  </r>
  <r>
    <n v="3300"/>
    <n v="3751"/>
    <x v="3"/>
    <x v="0"/>
    <s v="USD"/>
    <n v="1393445620"/>
    <n v="1390853620"/>
    <b v="1"/>
    <n v="74"/>
    <b v="1"/>
    <s v="music/rock"/>
    <n v="113.66666666666667"/>
    <n v="50.689189189189186"/>
    <x v="3"/>
    <x v="32"/>
  </r>
  <r>
    <n v="1200"/>
    <n v="1364"/>
    <x v="3"/>
    <x v="0"/>
    <s v="USD"/>
    <n v="1297160329"/>
    <n v="1295000329"/>
    <b v="0"/>
    <n v="47"/>
    <b v="1"/>
    <s v="music/indie rock"/>
    <n v="113.66666666666667"/>
    <n v="29.021276595744681"/>
    <x v="3"/>
    <x v="7"/>
  </r>
  <r>
    <n v="1100"/>
    <n v="1251"/>
    <x v="3"/>
    <x v="0"/>
    <s v="USD"/>
    <n v="1335891603"/>
    <n v="1330711203"/>
    <b v="0"/>
    <n v="19"/>
    <b v="1"/>
    <s v="music/indie rock"/>
    <n v="113.72727272727272"/>
    <n v="65.84210526315789"/>
    <x v="3"/>
    <x v="7"/>
  </r>
  <r>
    <n v="3500"/>
    <n v="3981.5"/>
    <x v="3"/>
    <x v="0"/>
    <s v="USD"/>
    <n v="1268723160"/>
    <n v="1265269559"/>
    <b v="1"/>
    <n v="84"/>
    <b v="1"/>
    <s v="film &amp; video/documentary"/>
    <n v="113.75714285714287"/>
    <n v="47.398809523809526"/>
    <x v="0"/>
    <x v="31"/>
  </r>
  <r>
    <n v="15000"/>
    <n v="17066"/>
    <x v="3"/>
    <x v="7"/>
    <s v="CAD"/>
    <n v="1418273940"/>
    <n v="1415398197"/>
    <b v="1"/>
    <n v="158"/>
    <b v="1"/>
    <s v="film &amp; video/documentary"/>
    <n v="113.77333333333333"/>
    <n v="108.01265822784811"/>
    <x v="0"/>
    <x v="31"/>
  </r>
  <r>
    <n v="14000"/>
    <n v="15937"/>
    <x v="3"/>
    <x v="0"/>
    <s v="USD"/>
    <n v="1480662000"/>
    <n v="1478000502"/>
    <b v="0"/>
    <n v="234"/>
    <b v="1"/>
    <s v="games/tabletop games"/>
    <n v="113.83571428571429"/>
    <n v="68.106837606837601"/>
    <x v="5"/>
    <x v="38"/>
  </r>
  <r>
    <n v="10000"/>
    <n v="11385"/>
    <x v="3"/>
    <x v="0"/>
    <s v="USD"/>
    <n v="1477603140"/>
    <n v="1475013710"/>
    <b v="0"/>
    <n v="158"/>
    <b v="1"/>
    <s v="music/rock"/>
    <n v="113.85000000000001"/>
    <n v="72.056962025316452"/>
    <x v="3"/>
    <x v="32"/>
  </r>
  <r>
    <n v="900"/>
    <n v="1025"/>
    <x v="3"/>
    <x v="0"/>
    <s v="USD"/>
    <n v="1425185940"/>
    <n v="1421900022"/>
    <b v="0"/>
    <n v="27"/>
    <b v="1"/>
    <s v="theater/plays"/>
    <n v="113.88888888888889"/>
    <n v="37.962962962962962"/>
    <x v="8"/>
    <x v="23"/>
  </r>
  <r>
    <n v="5000"/>
    <n v="5696"/>
    <x v="3"/>
    <x v="0"/>
    <s v="USD"/>
    <n v="1425872692"/>
    <n v="1423284292"/>
    <b v="0"/>
    <n v="71"/>
    <b v="1"/>
    <s v="theater/plays"/>
    <n v="113.92"/>
    <n v="80.225352112676063"/>
    <x v="8"/>
    <x v="23"/>
  </r>
  <r>
    <n v="1500"/>
    <n v="1710"/>
    <x v="3"/>
    <x v="1"/>
    <s v="GBP"/>
    <n v="1438966800"/>
    <n v="1436278344"/>
    <b v="0"/>
    <n v="23"/>
    <b v="1"/>
    <s v="theater/plays"/>
    <n v="113.99999999999999"/>
    <n v="74.347826086956516"/>
    <x v="8"/>
    <x v="23"/>
  </r>
  <r>
    <n v="2000"/>
    <n v="2280"/>
    <x v="3"/>
    <x v="0"/>
    <s v="USD"/>
    <n v="1480658966"/>
    <n v="1479449366"/>
    <b v="0"/>
    <n v="62"/>
    <b v="1"/>
    <s v="technology/space exploration"/>
    <n v="113.99999999999999"/>
    <n v="36.774193548387096"/>
    <x v="1"/>
    <x v="21"/>
  </r>
  <r>
    <n v="5000"/>
    <n v="5700"/>
    <x v="3"/>
    <x v="0"/>
    <s v="USD"/>
    <n v="1374523752"/>
    <n v="1371931752"/>
    <b v="1"/>
    <n v="69"/>
    <b v="1"/>
    <s v="theater/plays"/>
    <n v="113.99999999999999"/>
    <n v="82.608695652173907"/>
    <x v="8"/>
    <x v="23"/>
  </r>
  <r>
    <n v="500"/>
    <n v="570"/>
    <x v="3"/>
    <x v="0"/>
    <s v="USD"/>
    <n v="1442462340"/>
    <n v="1439743900"/>
    <b v="0"/>
    <n v="14"/>
    <b v="1"/>
    <s v="theater/plays"/>
    <n v="113.99999999999999"/>
    <n v="40.714285714285715"/>
    <x v="8"/>
    <x v="23"/>
  </r>
  <r>
    <n v="500"/>
    <n v="570"/>
    <x v="3"/>
    <x v="0"/>
    <s v="USD"/>
    <n v="1402848000"/>
    <n v="1400606573"/>
    <b v="0"/>
    <n v="21"/>
    <b v="1"/>
    <s v="theater/plays"/>
    <n v="113.99999999999999"/>
    <n v="27.142857142857142"/>
    <x v="8"/>
    <x v="23"/>
  </r>
  <r>
    <n v="7000"/>
    <n v="7981"/>
    <x v="3"/>
    <x v="0"/>
    <s v="USD"/>
    <n v="1482372000"/>
    <n v="1479276838"/>
    <b v="0"/>
    <n v="89"/>
    <b v="1"/>
    <s v="photography/photobooks"/>
    <n v="114.01428571428571"/>
    <n v="89.674157303370791"/>
    <x v="7"/>
    <x v="18"/>
  </r>
  <r>
    <n v="8000"/>
    <n v="9130"/>
    <x v="3"/>
    <x v="0"/>
    <s v="USD"/>
    <n v="1323742396"/>
    <n v="1319850796"/>
    <b v="0"/>
    <n v="136"/>
    <b v="1"/>
    <s v="music/rock"/>
    <n v="114.12500000000001"/>
    <n v="67.132352941176464"/>
    <x v="3"/>
    <x v="32"/>
  </r>
  <r>
    <n v="4200"/>
    <n v="4794.82"/>
    <x v="3"/>
    <x v="0"/>
    <s v="USD"/>
    <n v="1367859071"/>
    <n v="1365699071"/>
    <b v="1"/>
    <n v="62"/>
    <b v="1"/>
    <s v="theater/plays"/>
    <n v="114.16238095238094"/>
    <n v="77.335806451612896"/>
    <x v="8"/>
    <x v="23"/>
  </r>
  <r>
    <n v="1200"/>
    <n v="1370"/>
    <x v="3"/>
    <x v="0"/>
    <s v="USD"/>
    <n v="1383318226"/>
    <n v="1380726226"/>
    <b v="0"/>
    <n v="17"/>
    <b v="1"/>
    <s v="music/rock"/>
    <n v="114.16666666666666"/>
    <n v="80.588235294117652"/>
    <x v="3"/>
    <x v="32"/>
  </r>
  <r>
    <n v="150000"/>
    <n v="171253"/>
    <x v="3"/>
    <x v="0"/>
    <s v="USD"/>
    <n v="1359743139"/>
    <n v="1355855139"/>
    <b v="0"/>
    <n v="1062"/>
    <b v="1"/>
    <s v="film &amp; video/documentary"/>
    <n v="114.16866666666667"/>
    <n v="161.25517890772127"/>
    <x v="0"/>
    <x v="31"/>
  </r>
  <r>
    <n v="2500"/>
    <n v="2856"/>
    <x v="3"/>
    <x v="0"/>
    <s v="USD"/>
    <n v="1466014499"/>
    <n v="1463422499"/>
    <b v="0"/>
    <n v="44"/>
    <b v="1"/>
    <s v="theater/plays"/>
    <n v="114.24000000000001"/>
    <n v="64.909090909090907"/>
    <x v="8"/>
    <x v="23"/>
  </r>
  <r>
    <n v="5000"/>
    <n v="5713"/>
    <x v="3"/>
    <x v="0"/>
    <s v="USD"/>
    <n v="1447463050"/>
    <n v="1444867450"/>
    <b v="0"/>
    <n v="90"/>
    <b v="1"/>
    <s v="music/rock"/>
    <n v="114.26"/>
    <n v="63.477777777777774"/>
    <x v="3"/>
    <x v="32"/>
  </r>
  <r>
    <n v="18000"/>
    <n v="20569.05"/>
    <x v="3"/>
    <x v="0"/>
    <s v="USD"/>
    <n v="1306904340"/>
    <n v="1305219744"/>
    <b v="1"/>
    <n v="202"/>
    <b v="1"/>
    <s v="film &amp; video/documentary"/>
    <n v="114.27249999999999"/>
    <n v="101.8269801980198"/>
    <x v="0"/>
    <x v="31"/>
  </r>
  <r>
    <n v="5800"/>
    <n v="6628"/>
    <x v="3"/>
    <x v="0"/>
    <s v="USD"/>
    <n v="1459474059"/>
    <n v="1456885659"/>
    <b v="0"/>
    <n v="63"/>
    <b v="1"/>
    <s v="theater/plays"/>
    <n v="114.27586206896552"/>
    <n v="105.2063492063492"/>
    <x v="8"/>
    <x v="23"/>
  </r>
  <r>
    <n v="2000"/>
    <n v="2287"/>
    <x v="3"/>
    <x v="0"/>
    <s v="USD"/>
    <n v="1420009200"/>
    <n v="1417593483"/>
    <b v="0"/>
    <n v="26"/>
    <b v="1"/>
    <s v="theater/plays"/>
    <n v="114.35"/>
    <n v="87.961538461538467"/>
    <x v="8"/>
    <x v="23"/>
  </r>
  <r>
    <n v="6000"/>
    <n v="6863"/>
    <x v="3"/>
    <x v="0"/>
    <s v="USD"/>
    <n v="1383526800"/>
    <n v="1380650177"/>
    <b v="0"/>
    <n v="123"/>
    <b v="1"/>
    <s v="music/electronic music"/>
    <n v="114.38333333333333"/>
    <n v="55.796747967479675"/>
    <x v="3"/>
    <x v="36"/>
  </r>
  <r>
    <n v="12000"/>
    <n v="13728"/>
    <x v="3"/>
    <x v="0"/>
    <s v="USD"/>
    <n v="1447484460"/>
    <n v="1444888868"/>
    <b v="0"/>
    <n v="133"/>
    <b v="1"/>
    <s v="film &amp; video/documentary"/>
    <n v="114.39999999999999"/>
    <n v="103.21804511278195"/>
    <x v="0"/>
    <x v="31"/>
  </r>
  <r>
    <n v="3000"/>
    <n v="3432"/>
    <x v="3"/>
    <x v="0"/>
    <s v="USD"/>
    <n v="1389814380"/>
    <n v="1387390555"/>
    <b v="0"/>
    <n v="33"/>
    <b v="1"/>
    <s v="music/indie rock"/>
    <n v="114.39999999999999"/>
    <n v="104"/>
    <x v="3"/>
    <x v="7"/>
  </r>
  <r>
    <n v="47000"/>
    <n v="53771"/>
    <x v="3"/>
    <x v="0"/>
    <s v="USD"/>
    <n v="1417653540"/>
    <n v="1414975346"/>
    <b v="0"/>
    <n v="229"/>
    <b v="1"/>
    <s v="publishing/nonfiction"/>
    <n v="114.40638297872341"/>
    <n v="234.80786026200875"/>
    <x v="2"/>
    <x v="34"/>
  </r>
  <r>
    <n v="35000"/>
    <n v="40043.25"/>
    <x v="3"/>
    <x v="0"/>
    <s v="USD"/>
    <n v="1463198340"/>
    <n v="1461117201"/>
    <b v="0"/>
    <n v="336"/>
    <b v="1"/>
    <s v="theater/plays"/>
    <n v="114.40928571428573"/>
    <n v="119.17633928571429"/>
    <x v="8"/>
    <x v="23"/>
  </r>
  <r>
    <n v="1000"/>
    <n v="1145"/>
    <x v="3"/>
    <x v="0"/>
    <s v="USD"/>
    <n v="1329082983"/>
    <n v="1326404583"/>
    <b v="0"/>
    <n v="20"/>
    <b v="1"/>
    <s v="music/indie rock"/>
    <n v="114.5"/>
    <n v="57.25"/>
    <x v="3"/>
    <x v="7"/>
  </r>
  <r>
    <n v="1000"/>
    <n v="1145"/>
    <x v="3"/>
    <x v="1"/>
    <s v="GBP"/>
    <n v="1429793446"/>
    <n v="1428583846"/>
    <b v="0"/>
    <n v="61"/>
    <b v="1"/>
    <s v="theater/plays"/>
    <n v="114.5"/>
    <n v="18.770491803278688"/>
    <x v="8"/>
    <x v="23"/>
  </r>
  <r>
    <n v="10000"/>
    <n v="11450"/>
    <x v="3"/>
    <x v="0"/>
    <s v="USD"/>
    <n v="1464960682"/>
    <n v="1462368682"/>
    <b v="0"/>
    <n v="62"/>
    <b v="1"/>
    <s v="theater/plays"/>
    <n v="114.5"/>
    <n v="184.67741935483872"/>
    <x v="8"/>
    <x v="23"/>
  </r>
  <r>
    <n v="25000"/>
    <n v="28633.5"/>
    <x v="3"/>
    <x v="0"/>
    <s v="USD"/>
    <n v="1440546729"/>
    <n v="1437954729"/>
    <b v="1"/>
    <n v="238"/>
    <b v="1"/>
    <s v="technology/space exploration"/>
    <n v="114.53400000000001"/>
    <n v="120.30882352941177"/>
    <x v="1"/>
    <x v="21"/>
  </r>
  <r>
    <n v="3500"/>
    <n v="4010"/>
    <x v="3"/>
    <x v="0"/>
    <s v="USD"/>
    <n v="1337144340"/>
    <n v="1333597555"/>
    <b v="0"/>
    <n v="55"/>
    <b v="1"/>
    <s v="music/indie rock"/>
    <n v="114.57142857142857"/>
    <n v="72.909090909090907"/>
    <x v="3"/>
    <x v="7"/>
  </r>
  <r>
    <n v="20000"/>
    <n v="22933.05"/>
    <x v="3"/>
    <x v="0"/>
    <s v="USD"/>
    <n v="1440907427"/>
    <n v="1438488227"/>
    <b v="0"/>
    <n v="286"/>
    <b v="1"/>
    <s v="technology/space exploration"/>
    <n v="114.66525000000001"/>
    <n v="80.185489510489504"/>
    <x v="1"/>
    <x v="21"/>
  </r>
  <r>
    <n v="1500"/>
    <n v="1720"/>
    <x v="3"/>
    <x v="0"/>
    <s v="USD"/>
    <n v="1280631600"/>
    <n v="1274889241"/>
    <b v="0"/>
    <n v="34"/>
    <b v="1"/>
    <s v="film &amp; video/shorts"/>
    <n v="114.66666666666667"/>
    <n v="50.588235294117645"/>
    <x v="0"/>
    <x v="30"/>
  </r>
  <r>
    <n v="3000"/>
    <n v="3440"/>
    <x v="3"/>
    <x v="0"/>
    <s v="USD"/>
    <n v="1458518325"/>
    <n v="1456793925"/>
    <b v="0"/>
    <n v="31"/>
    <b v="1"/>
    <s v="theater/plays"/>
    <n v="114.66666666666667"/>
    <n v="110.96774193548387"/>
    <x v="8"/>
    <x v="23"/>
  </r>
  <r>
    <n v="1000"/>
    <n v="1147"/>
    <x v="3"/>
    <x v="0"/>
    <s v="USD"/>
    <n v="1468536992"/>
    <n v="1463352992"/>
    <b v="0"/>
    <n v="27"/>
    <b v="1"/>
    <s v="photography/photobooks"/>
    <n v="114.7"/>
    <n v="42.481481481481481"/>
    <x v="7"/>
    <x v="18"/>
  </r>
  <r>
    <n v="2500"/>
    <n v="2867.99"/>
    <x v="3"/>
    <x v="1"/>
    <s v="GBP"/>
    <n v="1416780000"/>
    <n v="1414342894"/>
    <b v="0"/>
    <n v="95"/>
    <b v="1"/>
    <s v="theater/plays"/>
    <n v="114.71959999999999"/>
    <n v="30.189368421052631"/>
    <x v="8"/>
    <x v="23"/>
  </r>
  <r>
    <n v="10000"/>
    <n v="11472"/>
    <x v="3"/>
    <x v="0"/>
    <s v="USD"/>
    <n v="1332704042"/>
    <n v="1327523642"/>
    <b v="1"/>
    <n v="169"/>
    <b v="1"/>
    <s v="music/rock"/>
    <n v="114.72"/>
    <n v="67.881656804733723"/>
    <x v="3"/>
    <x v="32"/>
  </r>
  <r>
    <n v="25000"/>
    <n v="28690"/>
    <x v="3"/>
    <x v="0"/>
    <s v="USD"/>
    <n v="1473566340"/>
    <n v="1470274509"/>
    <b v="1"/>
    <n v="221"/>
    <b v="1"/>
    <s v="film &amp; video/documentary"/>
    <n v="114.75999999999999"/>
    <n v="129.81900452488688"/>
    <x v="0"/>
    <x v="31"/>
  </r>
  <r>
    <n v="1900"/>
    <n v="2182"/>
    <x v="3"/>
    <x v="0"/>
    <s v="USD"/>
    <n v="1376838000"/>
    <n v="1374531631"/>
    <b v="1"/>
    <n v="55"/>
    <b v="1"/>
    <s v="theater/plays"/>
    <n v="114.8421052631579"/>
    <n v="39.672727272727272"/>
    <x v="8"/>
    <x v="23"/>
  </r>
  <r>
    <n v="3500"/>
    <n v="4021"/>
    <x v="3"/>
    <x v="0"/>
    <s v="USD"/>
    <n v="1412086187"/>
    <n v="1409494187"/>
    <b v="0"/>
    <n v="87"/>
    <b v="1"/>
    <s v="music/rock"/>
    <n v="114.88571428571429"/>
    <n v="46.218390804597703"/>
    <x v="3"/>
    <x v="32"/>
  </r>
  <r>
    <n v="2000"/>
    <n v="2298"/>
    <x v="3"/>
    <x v="0"/>
    <s v="USD"/>
    <n v="1431876677"/>
    <n v="1429284677"/>
    <b v="1"/>
    <n v="74"/>
    <b v="1"/>
    <s v="music/electronic music"/>
    <n v="114.9"/>
    <n v="31.054054054054053"/>
    <x v="3"/>
    <x v="36"/>
  </r>
  <r>
    <n v="200000"/>
    <n v="229802.31"/>
    <x v="3"/>
    <x v="0"/>
    <s v="USD"/>
    <n v="1447909140"/>
    <n v="1444734146"/>
    <b v="1"/>
    <n v="813"/>
    <b v="1"/>
    <s v="technology/hardware"/>
    <n v="114.901155"/>
    <n v="282.65966789667897"/>
    <x v="1"/>
    <x v="39"/>
  </r>
  <r>
    <n v="100000"/>
    <n v="114977"/>
    <x v="3"/>
    <x v="2"/>
    <s v="DKK"/>
    <n v="1458807098"/>
    <n v="1456218698"/>
    <b v="0"/>
    <n v="203"/>
    <b v="1"/>
    <s v="technology/hardware"/>
    <n v="114.97699999999999"/>
    <n v="566.38916256157631"/>
    <x v="1"/>
    <x v="39"/>
  </r>
  <r>
    <n v="900"/>
    <n v="1035"/>
    <x v="3"/>
    <x v="18"/>
    <s v="EUR"/>
    <n v="1489238940"/>
    <n v="1486406253"/>
    <b v="0"/>
    <n v="32"/>
    <b v="1"/>
    <s v="photography/photobooks"/>
    <n v="114.99999999999999"/>
    <n v="32.34375"/>
    <x v="7"/>
    <x v="18"/>
  </r>
  <r>
    <n v="1000"/>
    <n v="1150"/>
    <x v="3"/>
    <x v="1"/>
    <s v="GBP"/>
    <n v="1411987990"/>
    <n v="1409395990"/>
    <b v="0"/>
    <n v="23"/>
    <b v="1"/>
    <s v="theater/plays"/>
    <n v="114.99999999999999"/>
    <n v="50"/>
    <x v="8"/>
    <x v="23"/>
  </r>
  <r>
    <n v="2000"/>
    <n v="2300"/>
    <x v="3"/>
    <x v="0"/>
    <s v="USD"/>
    <n v="1329240668"/>
    <n v="1326648668"/>
    <b v="1"/>
    <n v="29"/>
    <b v="1"/>
    <s v="theater/plays"/>
    <n v="114.99999999999999"/>
    <n v="79.310344827586206"/>
    <x v="8"/>
    <x v="23"/>
  </r>
  <r>
    <n v="1000"/>
    <n v="1150"/>
    <x v="3"/>
    <x v="7"/>
    <s v="CAD"/>
    <n v="1468193532"/>
    <n v="1465601532"/>
    <b v="0"/>
    <n v="10"/>
    <b v="1"/>
    <s v="theater/musical"/>
    <n v="114.99999999999999"/>
    <n v="115"/>
    <x v="8"/>
    <x v="25"/>
  </r>
  <r>
    <n v="8000"/>
    <n v="9203.23"/>
    <x v="3"/>
    <x v="0"/>
    <s v="USD"/>
    <n v="1361696955"/>
    <n v="1359104955"/>
    <b v="0"/>
    <n v="160"/>
    <b v="1"/>
    <s v="music/indie rock"/>
    <n v="115.040375"/>
    <n v="57.520187499999999"/>
    <x v="3"/>
    <x v="7"/>
  </r>
  <r>
    <n v="6000"/>
    <n v="6904"/>
    <x v="3"/>
    <x v="0"/>
    <s v="USD"/>
    <n v="1370196192"/>
    <n v="1368036192"/>
    <b v="0"/>
    <n v="56"/>
    <b v="1"/>
    <s v="film &amp; video/shorts"/>
    <n v="115.06666666666668"/>
    <n v="123.28571428571429"/>
    <x v="0"/>
    <x v="30"/>
  </r>
  <r>
    <n v="40000"/>
    <n v="46032"/>
    <x v="3"/>
    <x v="0"/>
    <s v="USD"/>
    <n v="1332699285"/>
    <n v="1327518885"/>
    <b v="1"/>
    <n v="600"/>
    <b v="1"/>
    <s v="publishing/radio &amp; podcasts"/>
    <n v="115.08"/>
    <n v="76.72"/>
    <x v="2"/>
    <x v="40"/>
  </r>
  <r>
    <n v="7000"/>
    <n v="8058.55"/>
    <x v="3"/>
    <x v="0"/>
    <s v="USD"/>
    <n v="1365489000"/>
    <n v="1362776043"/>
    <b v="0"/>
    <n v="205"/>
    <b v="1"/>
    <s v="music/rock"/>
    <n v="115.12214285714286"/>
    <n v="39.31"/>
    <x v="3"/>
    <x v="32"/>
  </r>
  <r>
    <n v="620"/>
    <n v="714"/>
    <x v="3"/>
    <x v="9"/>
    <s v="EUR"/>
    <n v="1446062040"/>
    <n v="1445109822"/>
    <b v="0"/>
    <n v="14"/>
    <b v="1"/>
    <s v="theater/plays"/>
    <n v="115.16129032258064"/>
    <n v="51"/>
    <x v="8"/>
    <x v="23"/>
  </r>
  <r>
    <n v="8500"/>
    <n v="9801"/>
    <x v="3"/>
    <x v="0"/>
    <s v="USD"/>
    <n v="1413269940"/>
    <n v="1410421670"/>
    <b v="1"/>
    <n v="167"/>
    <b v="1"/>
    <s v="theater/plays"/>
    <n v="115.30588235294117"/>
    <n v="58.688622754491021"/>
    <x v="8"/>
    <x v="23"/>
  </r>
  <r>
    <n v="3000"/>
    <n v="3460"/>
    <x v="3"/>
    <x v="0"/>
    <s v="USD"/>
    <n v="1334980740"/>
    <n v="1330968347"/>
    <b v="0"/>
    <n v="42"/>
    <b v="1"/>
    <s v="music/pop"/>
    <n v="115.33333333333333"/>
    <n v="82.38095238095238"/>
    <x v="3"/>
    <x v="35"/>
  </r>
  <r>
    <n v="1800"/>
    <n v="2076"/>
    <x v="3"/>
    <x v="0"/>
    <s v="USD"/>
    <n v="1431831600"/>
    <n v="1430761243"/>
    <b v="0"/>
    <n v="39"/>
    <b v="1"/>
    <s v="theater/plays"/>
    <n v="115.33333333333333"/>
    <n v="53.230769230769234"/>
    <x v="8"/>
    <x v="23"/>
  </r>
  <r>
    <n v="3500"/>
    <n v="4040"/>
    <x v="3"/>
    <x v="0"/>
    <s v="USD"/>
    <n v="1366693272"/>
    <n v="1364101272"/>
    <b v="0"/>
    <n v="47"/>
    <b v="1"/>
    <s v="film &amp; video/shorts"/>
    <n v="115.42857142857143"/>
    <n v="85.957446808510639"/>
    <x v="0"/>
    <x v="30"/>
  </r>
  <r>
    <n v="10000"/>
    <n v="11545"/>
    <x v="3"/>
    <x v="0"/>
    <s v="USD"/>
    <n v="1488750490"/>
    <n v="1487022490"/>
    <b v="0"/>
    <n v="186"/>
    <b v="1"/>
    <s v="food/small batch"/>
    <n v="115.45"/>
    <n v="62.06989247311828"/>
    <x v="6"/>
    <x v="28"/>
  </r>
  <r>
    <n v="800"/>
    <n v="924"/>
    <x v="3"/>
    <x v="1"/>
    <s v="GBP"/>
    <n v="1404564028"/>
    <n v="1401972028"/>
    <b v="0"/>
    <n v="21"/>
    <b v="1"/>
    <s v="theater/plays"/>
    <n v="115.5"/>
    <n v="44"/>
    <x v="8"/>
    <x v="23"/>
  </r>
  <r>
    <n v="3000"/>
    <n v="3465"/>
    <x v="3"/>
    <x v="1"/>
    <s v="GBP"/>
    <n v="1436772944"/>
    <n v="1434180944"/>
    <b v="0"/>
    <n v="112"/>
    <b v="1"/>
    <s v="theater/plays"/>
    <n v="115.5"/>
    <n v="30.9375"/>
    <x v="8"/>
    <x v="23"/>
  </r>
  <r>
    <n v="50000"/>
    <n v="57754"/>
    <x v="3"/>
    <x v="0"/>
    <s v="USD"/>
    <n v="1433538000"/>
    <n v="1428541276"/>
    <b v="0"/>
    <n v="188"/>
    <b v="1"/>
    <s v="technology/hardware"/>
    <n v="115.50800000000001"/>
    <n v="307.20212765957444"/>
    <x v="1"/>
    <x v="39"/>
  </r>
  <r>
    <n v="3000"/>
    <n v="3465.32"/>
    <x v="3"/>
    <x v="0"/>
    <s v="USD"/>
    <n v="1284177540"/>
    <n v="1281028152"/>
    <b v="0"/>
    <n v="75"/>
    <b v="1"/>
    <s v="music/indie rock"/>
    <n v="115.51066666666668"/>
    <n v="46.204266666666669"/>
    <x v="3"/>
    <x v="7"/>
  </r>
  <r>
    <n v="7500"/>
    <n v="8666"/>
    <x v="3"/>
    <x v="8"/>
    <s v="SEK"/>
    <n v="1422734313"/>
    <n v="1420919913"/>
    <b v="0"/>
    <n v="60"/>
    <b v="1"/>
    <s v="games/tabletop games"/>
    <n v="115.54666666666667"/>
    <n v="144.43333333333334"/>
    <x v="5"/>
    <x v="38"/>
  </r>
  <r>
    <n v="2000"/>
    <n v="2311"/>
    <x v="3"/>
    <x v="0"/>
    <s v="USD"/>
    <n v="1386828507"/>
    <n v="1384236507"/>
    <b v="0"/>
    <n v="64"/>
    <b v="1"/>
    <s v="music/indie rock"/>
    <n v="115.55"/>
    <n v="36.109375"/>
    <x v="3"/>
    <x v="7"/>
  </r>
  <r>
    <n v="1150"/>
    <n v="1330"/>
    <x v="3"/>
    <x v="0"/>
    <s v="USD"/>
    <n v="1434921600"/>
    <n v="1433109907"/>
    <b v="0"/>
    <n v="30"/>
    <b v="1"/>
    <s v="theater/plays"/>
    <n v="115.65217391304347"/>
    <n v="44.333333333333336"/>
    <x v="8"/>
    <x v="23"/>
  </r>
  <r>
    <n v="10000"/>
    <n v="11570.92"/>
    <x v="3"/>
    <x v="0"/>
    <s v="USD"/>
    <n v="1282622400"/>
    <n v="1276891586"/>
    <b v="1"/>
    <n v="137"/>
    <b v="1"/>
    <s v="technology/hardware"/>
    <n v="115.7092"/>
    <n v="84.459270072992695"/>
    <x v="1"/>
    <x v="39"/>
  </r>
  <r>
    <n v="400"/>
    <n v="463"/>
    <x v="3"/>
    <x v="0"/>
    <s v="USD"/>
    <n v="1443040059"/>
    <n v="1440448059"/>
    <b v="0"/>
    <n v="13"/>
    <b v="1"/>
    <s v="music/rock"/>
    <n v="115.75"/>
    <n v="35.615384615384613"/>
    <x v="3"/>
    <x v="32"/>
  </r>
  <r>
    <n v="660"/>
    <n v="764"/>
    <x v="3"/>
    <x v="0"/>
    <s v="USD"/>
    <n v="1309980790"/>
    <n v="1304623990"/>
    <b v="0"/>
    <n v="19"/>
    <b v="1"/>
    <s v="publishing/nonfiction"/>
    <n v="115.75757575757575"/>
    <n v="40.210526315789473"/>
    <x v="2"/>
    <x v="34"/>
  </r>
  <r>
    <n v="700"/>
    <n v="811"/>
    <x v="3"/>
    <x v="0"/>
    <s v="USD"/>
    <n v="1351095976"/>
    <n v="1348503976"/>
    <b v="0"/>
    <n v="33"/>
    <b v="1"/>
    <s v="music/rock"/>
    <n v="115.85714285714286"/>
    <n v="24.575757575757574"/>
    <x v="3"/>
    <x v="32"/>
  </r>
  <r>
    <n v="1800"/>
    <n v="2086"/>
    <x v="3"/>
    <x v="0"/>
    <s v="USD"/>
    <n v="1427553484"/>
    <n v="1424533084"/>
    <b v="0"/>
    <n v="35"/>
    <b v="1"/>
    <s v="theater/plays"/>
    <n v="115.88888888888889"/>
    <n v="59.6"/>
    <x v="8"/>
    <x v="23"/>
  </r>
  <r>
    <n v="15000"/>
    <n v="17390"/>
    <x v="3"/>
    <x v="0"/>
    <s v="USD"/>
    <n v="1372741200"/>
    <n v="1370067231"/>
    <b v="0"/>
    <n v="114"/>
    <b v="1"/>
    <s v="music/indie rock"/>
    <n v="115.93333333333334"/>
    <n v="152.54385964912279"/>
    <x v="3"/>
    <x v="7"/>
  </r>
  <r>
    <n v="5000"/>
    <n v="5800"/>
    <x v="3"/>
    <x v="0"/>
    <s v="USD"/>
    <n v="1485631740"/>
    <n v="1483041083"/>
    <b v="0"/>
    <n v="14"/>
    <b v="1"/>
    <s v="photography/photobooks"/>
    <n v="115.99999999999999"/>
    <n v="414.28571428571428"/>
    <x v="7"/>
    <x v="18"/>
  </r>
  <r>
    <n v="25"/>
    <n v="29"/>
    <x v="3"/>
    <x v="0"/>
    <s v="USD"/>
    <n v="1375151566"/>
    <n v="1373337166"/>
    <b v="0"/>
    <n v="4"/>
    <b v="1"/>
    <s v="music/classical music"/>
    <n v="115.99999999999999"/>
    <n v="7.25"/>
    <x v="3"/>
    <x v="37"/>
  </r>
  <r>
    <n v="4500"/>
    <n v="5221"/>
    <x v="3"/>
    <x v="0"/>
    <s v="USD"/>
    <n v="1479794340"/>
    <n v="1476715869"/>
    <b v="0"/>
    <n v="103"/>
    <b v="1"/>
    <s v="theater/spaces"/>
    <n v="116.02222222222223"/>
    <n v="50.689320388349515"/>
    <x v="8"/>
    <x v="24"/>
  </r>
  <r>
    <n v="4500"/>
    <n v="5221"/>
    <x v="3"/>
    <x v="0"/>
    <s v="USD"/>
    <n v="1478264784"/>
    <n v="1475672784"/>
    <b v="1"/>
    <n v="104"/>
    <b v="1"/>
    <s v="theater/plays"/>
    <n v="116.02222222222223"/>
    <n v="50.20192307692308"/>
    <x v="8"/>
    <x v="23"/>
  </r>
  <r>
    <n v="2000"/>
    <n v="2321"/>
    <x v="3"/>
    <x v="0"/>
    <s v="USD"/>
    <n v="1453856400"/>
    <n v="1452664317"/>
    <b v="0"/>
    <n v="29"/>
    <b v="1"/>
    <s v="theater/plays"/>
    <n v="116.05000000000001"/>
    <n v="80.034482758620683"/>
    <x v="8"/>
    <x v="23"/>
  </r>
  <r>
    <n v="15000"/>
    <n v="17412"/>
    <x v="3"/>
    <x v="0"/>
    <s v="USD"/>
    <n v="1336062672"/>
    <n v="1332174672"/>
    <b v="0"/>
    <n v="149"/>
    <b v="1"/>
    <s v="film &amp; video/documentary"/>
    <n v="116.08000000000001"/>
    <n v="116.85906040268456"/>
    <x v="0"/>
    <x v="31"/>
  </r>
  <r>
    <n v="1300"/>
    <n v="1510"/>
    <x v="3"/>
    <x v="0"/>
    <s v="USD"/>
    <n v="1486095060"/>
    <n v="1484198170"/>
    <b v="0"/>
    <n v="31"/>
    <b v="1"/>
    <s v="music/rock"/>
    <n v="116.15384615384616"/>
    <n v="48.70967741935484"/>
    <x v="3"/>
    <x v="32"/>
  </r>
  <r>
    <n v="3000"/>
    <n v="3485"/>
    <x v="3"/>
    <x v="0"/>
    <s v="USD"/>
    <n v="1406952781"/>
    <n v="1405743181"/>
    <b v="1"/>
    <n v="55"/>
    <b v="1"/>
    <s v="theater/plays"/>
    <n v="116.16666666666666"/>
    <n v="63.363636363636367"/>
    <x v="8"/>
    <x v="23"/>
  </r>
  <r>
    <n v="3000"/>
    <n v="3486"/>
    <x v="3"/>
    <x v="0"/>
    <s v="USD"/>
    <n v="1444860063"/>
    <n v="1442268063"/>
    <b v="0"/>
    <n v="63"/>
    <b v="1"/>
    <s v="theater/plays"/>
    <n v="116.19999999999999"/>
    <n v="55.333333333333336"/>
    <x v="8"/>
    <x v="23"/>
  </r>
  <r>
    <n v="10000"/>
    <n v="11621"/>
    <x v="3"/>
    <x v="0"/>
    <s v="USD"/>
    <n v="1405615846"/>
    <n v="1403023846"/>
    <b v="0"/>
    <n v="52"/>
    <b v="1"/>
    <s v="film &amp; video/television"/>
    <n v="116.21"/>
    <n v="223.48076923076923"/>
    <x v="0"/>
    <x v="29"/>
  </r>
  <r>
    <n v="2000"/>
    <n v="2325"/>
    <x v="3"/>
    <x v="0"/>
    <s v="USD"/>
    <n v="1342360804"/>
    <n v="1339768804"/>
    <b v="0"/>
    <n v="20"/>
    <b v="1"/>
    <s v="film &amp; video/shorts"/>
    <n v="116.25000000000001"/>
    <n v="116.25"/>
    <x v="0"/>
    <x v="30"/>
  </r>
  <r>
    <n v="2000"/>
    <n v="2325"/>
    <x v="3"/>
    <x v="0"/>
    <s v="USD"/>
    <n v="1366138800"/>
    <n v="1362710425"/>
    <b v="0"/>
    <n v="75"/>
    <b v="1"/>
    <s v="music/indie rock"/>
    <n v="116.25000000000001"/>
    <n v="31"/>
    <x v="3"/>
    <x v="7"/>
  </r>
  <r>
    <n v="35000"/>
    <n v="40690"/>
    <x v="3"/>
    <x v="0"/>
    <s v="USD"/>
    <n v="1417420994"/>
    <n v="1414738994"/>
    <b v="1"/>
    <n v="165"/>
    <b v="1"/>
    <s v="film &amp; video/documentary"/>
    <n v="116.25714285714285"/>
    <n v="246.60606060606059"/>
    <x v="0"/>
    <x v="31"/>
  </r>
  <r>
    <n v="5000"/>
    <n v="5813"/>
    <x v="3"/>
    <x v="0"/>
    <s v="USD"/>
    <n v="1437202740"/>
    <n v="1434654998"/>
    <b v="0"/>
    <n v="79"/>
    <b v="1"/>
    <s v="theater/plays"/>
    <n v="116.26"/>
    <n v="73.582278481012665"/>
    <x v="8"/>
    <x v="23"/>
  </r>
  <r>
    <n v="15000"/>
    <n v="17444"/>
    <x v="3"/>
    <x v="0"/>
    <s v="USD"/>
    <n v="1407167973"/>
    <n v="1405439973"/>
    <b v="1"/>
    <n v="244"/>
    <b v="1"/>
    <s v="theater/plays"/>
    <n v="116.29333333333334"/>
    <n v="71.491803278688522"/>
    <x v="8"/>
    <x v="23"/>
  </r>
  <r>
    <n v="4575"/>
    <n v="5322"/>
    <x v="3"/>
    <x v="0"/>
    <s v="USD"/>
    <n v="1344636000"/>
    <n v="1341800110"/>
    <b v="0"/>
    <n v="105"/>
    <b v="1"/>
    <s v="music/indie rock"/>
    <n v="116.32786885245903"/>
    <n v="50.685714285714283"/>
    <x v="3"/>
    <x v="7"/>
  </r>
  <r>
    <n v="25000"/>
    <n v="29089"/>
    <x v="3"/>
    <x v="0"/>
    <s v="USD"/>
    <n v="1476486000"/>
    <n v="1474040596"/>
    <b v="1"/>
    <n v="305"/>
    <b v="1"/>
    <s v="theater/spaces"/>
    <n v="116.35599999999999"/>
    <n v="95.373770491803285"/>
    <x v="8"/>
    <x v="24"/>
  </r>
  <r>
    <n v="7500"/>
    <n v="8739.01"/>
    <x v="3"/>
    <x v="0"/>
    <s v="USD"/>
    <n v="1323151140"/>
    <n v="1320528070"/>
    <b v="0"/>
    <n v="145"/>
    <b v="1"/>
    <s v="music/indie rock"/>
    <n v="116.52013333333333"/>
    <n v="60.26903448275862"/>
    <x v="3"/>
    <x v="7"/>
  </r>
  <r>
    <n v="10000"/>
    <n v="11656"/>
    <x v="3"/>
    <x v="0"/>
    <s v="USD"/>
    <n v="1412740868"/>
    <n v="1410148868"/>
    <b v="1"/>
    <n v="286"/>
    <b v="1"/>
    <s v="film &amp; video/documentary"/>
    <n v="116.56"/>
    <n v="40.755244755244753"/>
    <x v="0"/>
    <x v="31"/>
  </r>
  <r>
    <n v="5000"/>
    <n v="5830.83"/>
    <x v="3"/>
    <x v="0"/>
    <s v="USD"/>
    <n v="1348337956"/>
    <n v="1345745956"/>
    <b v="0"/>
    <n v="96"/>
    <b v="1"/>
    <s v="music/rock"/>
    <n v="116.61660000000001"/>
    <n v="60.737812499999997"/>
    <x v="3"/>
    <x v="32"/>
  </r>
  <r>
    <n v="5000"/>
    <n v="5831.74"/>
    <x v="3"/>
    <x v="1"/>
    <s v="GBP"/>
    <n v="1466179200"/>
    <n v="1463466070"/>
    <b v="0"/>
    <n v="130"/>
    <b v="1"/>
    <s v="theater/plays"/>
    <n v="116.6348"/>
    <n v="44.859538461538463"/>
    <x v="8"/>
    <x v="23"/>
  </r>
  <r>
    <n v="12000"/>
    <n v="14000"/>
    <x v="3"/>
    <x v="0"/>
    <s v="USD"/>
    <n v="1379708247"/>
    <n v="1377116247"/>
    <b v="1"/>
    <n v="182"/>
    <b v="1"/>
    <s v="music/rock"/>
    <n v="116.66666666666667"/>
    <n v="76.92307692307692"/>
    <x v="3"/>
    <x v="32"/>
  </r>
  <r>
    <n v="1200"/>
    <n v="1400"/>
    <x v="3"/>
    <x v="7"/>
    <s v="CAD"/>
    <n v="1417460940"/>
    <n v="1416516972"/>
    <b v="0"/>
    <n v="20"/>
    <b v="1"/>
    <s v="theater/plays"/>
    <n v="116.66666666666667"/>
    <n v="70"/>
    <x v="8"/>
    <x v="23"/>
  </r>
  <r>
    <n v="2000"/>
    <n v="2335"/>
    <x v="3"/>
    <x v="0"/>
    <s v="USD"/>
    <n v="1425185940"/>
    <n v="1423960097"/>
    <b v="0"/>
    <n v="56"/>
    <b v="1"/>
    <s v="theater/musical"/>
    <n v="116.75"/>
    <n v="41.696428571428569"/>
    <x v="8"/>
    <x v="25"/>
  </r>
  <r>
    <n v="1000"/>
    <n v="1168"/>
    <x v="3"/>
    <x v="1"/>
    <s v="GBP"/>
    <n v="1406502000"/>
    <n v="1405583108"/>
    <b v="0"/>
    <n v="26"/>
    <b v="1"/>
    <s v="theater/plays"/>
    <n v="116.8"/>
    <n v="44.92307692307692"/>
    <x v="8"/>
    <x v="23"/>
  </r>
  <r>
    <n v="25000"/>
    <n v="29209.78"/>
    <x v="3"/>
    <x v="0"/>
    <s v="USD"/>
    <n v="1447427918"/>
    <n v="1444832318"/>
    <b v="1"/>
    <n v="493"/>
    <b v="1"/>
    <s v="film &amp; video/documentary"/>
    <n v="116.83911999999998"/>
    <n v="59.249046653144013"/>
    <x v="0"/>
    <x v="31"/>
  </r>
  <r>
    <n v="4500"/>
    <n v="5258"/>
    <x v="3"/>
    <x v="7"/>
    <s v="CAD"/>
    <n v="1459483140"/>
    <n v="1456526879"/>
    <b v="1"/>
    <n v="100"/>
    <b v="1"/>
    <s v="theater/plays"/>
    <n v="116.84444444444443"/>
    <n v="52.58"/>
    <x v="8"/>
    <x v="23"/>
  </r>
  <r>
    <n v="3000"/>
    <n v="3506"/>
    <x v="3"/>
    <x v="0"/>
    <s v="USD"/>
    <n v="1418581088"/>
    <n v="1415125088"/>
    <b v="0"/>
    <n v="35"/>
    <b v="1"/>
    <s v="theater/plays"/>
    <n v="116.86666666666667"/>
    <n v="100.17142857142858"/>
    <x v="8"/>
    <x v="23"/>
  </r>
  <r>
    <n v="6000"/>
    <n v="7015"/>
    <x v="3"/>
    <x v="0"/>
    <s v="USD"/>
    <n v="1436587140"/>
    <n v="1434069205"/>
    <b v="0"/>
    <n v="86"/>
    <b v="1"/>
    <s v="theater/plays"/>
    <n v="116.91666666666667"/>
    <n v="81.569767441860463"/>
    <x v="8"/>
    <x v="23"/>
  </r>
  <r>
    <n v="650"/>
    <n v="760"/>
    <x v="3"/>
    <x v="0"/>
    <s v="USD"/>
    <n v="1434159780"/>
    <n v="1431412196"/>
    <b v="0"/>
    <n v="15"/>
    <b v="1"/>
    <s v="theater/plays"/>
    <n v="116.92307692307693"/>
    <n v="50.666666666666664"/>
    <x v="8"/>
    <x v="23"/>
  </r>
  <r>
    <n v="24000"/>
    <n v="28067.34"/>
    <x v="3"/>
    <x v="0"/>
    <s v="USD"/>
    <n v="1445047200"/>
    <n v="1442443910"/>
    <b v="1"/>
    <n v="314"/>
    <b v="1"/>
    <s v="film &amp; video/documentary"/>
    <n v="116.94725"/>
    <n v="89.38643312101911"/>
    <x v="0"/>
    <x v="31"/>
  </r>
  <r>
    <n v="15000"/>
    <n v="17545"/>
    <x v="3"/>
    <x v="0"/>
    <s v="USD"/>
    <n v="1429920000"/>
    <n v="1426703452"/>
    <b v="0"/>
    <n v="131"/>
    <b v="1"/>
    <s v="music/rock"/>
    <n v="116.96666666666667"/>
    <n v="133.93129770992365"/>
    <x v="3"/>
    <x v="32"/>
  </r>
  <r>
    <n v="2000"/>
    <n v="2340"/>
    <x v="3"/>
    <x v="0"/>
    <s v="USD"/>
    <n v="1323136949"/>
    <n v="1319245349"/>
    <b v="1"/>
    <n v="31"/>
    <b v="1"/>
    <s v="music/rock"/>
    <n v="117"/>
    <n v="75.483870967741936"/>
    <x v="3"/>
    <x v="32"/>
  </r>
  <r>
    <n v="2000"/>
    <n v="2340"/>
    <x v="3"/>
    <x v="0"/>
    <s v="USD"/>
    <n v="1353905940"/>
    <n v="1351011489"/>
    <b v="0"/>
    <n v="38"/>
    <b v="1"/>
    <s v="music/rock"/>
    <n v="117"/>
    <n v="61.578947368421055"/>
    <x v="3"/>
    <x v="32"/>
  </r>
  <r>
    <n v="50000"/>
    <n v="58520.2"/>
    <x v="3"/>
    <x v="0"/>
    <s v="USD"/>
    <n v="1374858000"/>
    <n v="1373408699"/>
    <b v="1"/>
    <n v="635"/>
    <b v="1"/>
    <s v="publishing/radio &amp; podcasts"/>
    <n v="117.04040000000001"/>
    <n v="92.157795275590544"/>
    <x v="2"/>
    <x v="40"/>
  </r>
  <r>
    <n v="1570.79"/>
    <n v="1839"/>
    <x v="3"/>
    <x v="0"/>
    <s v="USD"/>
    <n v="1316442622"/>
    <n v="1312641022"/>
    <b v="1"/>
    <n v="41"/>
    <b v="1"/>
    <s v="technology/hardware"/>
    <n v="117.07484768810599"/>
    <n v="44.853658536585364"/>
    <x v="1"/>
    <x v="39"/>
  </r>
  <r>
    <n v="4000"/>
    <n v="4685"/>
    <x v="3"/>
    <x v="0"/>
    <s v="USD"/>
    <n v="1423587130"/>
    <n v="1421772730"/>
    <b v="0"/>
    <n v="55"/>
    <b v="1"/>
    <s v="theater/spaces"/>
    <n v="117.12499999999999"/>
    <n v="85.181818181818187"/>
    <x v="8"/>
    <x v="24"/>
  </r>
  <r>
    <n v="350"/>
    <n v="410"/>
    <x v="3"/>
    <x v="0"/>
    <s v="USD"/>
    <n v="1420099140"/>
    <n v="1418766740"/>
    <b v="0"/>
    <n v="8"/>
    <b v="1"/>
    <s v="film &amp; video/television"/>
    <n v="117.14285714285715"/>
    <n v="51.25"/>
    <x v="0"/>
    <x v="29"/>
  </r>
  <r>
    <n v="2000"/>
    <n v="2345"/>
    <x v="3"/>
    <x v="0"/>
    <s v="USD"/>
    <n v="1337396400"/>
    <n v="1333709958"/>
    <b v="0"/>
    <n v="40"/>
    <b v="1"/>
    <s v="music/rock"/>
    <n v="117.25000000000001"/>
    <n v="58.625"/>
    <x v="3"/>
    <x v="32"/>
  </r>
  <r>
    <n v="10000"/>
    <n v="11727"/>
    <x v="3"/>
    <x v="1"/>
    <s v="GBP"/>
    <n v="1488830400"/>
    <n v="1484924605"/>
    <b v="1"/>
    <n v="255"/>
    <b v="1"/>
    <s v="music/electronic music"/>
    <n v="117.27000000000001"/>
    <n v="45.988235294117644"/>
    <x v="3"/>
    <x v="36"/>
  </r>
  <r>
    <n v="2500"/>
    <n v="2935"/>
    <x v="3"/>
    <x v="0"/>
    <s v="USD"/>
    <n v="1403366409"/>
    <n v="1400774409"/>
    <b v="1"/>
    <n v="51"/>
    <b v="1"/>
    <s v="theater/plays"/>
    <n v="117.39999999999999"/>
    <n v="57.549019607843135"/>
    <x v="8"/>
    <x v="23"/>
  </r>
  <r>
    <n v="1000"/>
    <n v="1175"/>
    <x v="3"/>
    <x v="0"/>
    <s v="USD"/>
    <n v="1405188667"/>
    <n v="1402596667"/>
    <b v="0"/>
    <n v="25"/>
    <b v="1"/>
    <s v="music/pop"/>
    <n v="117.5"/>
    <n v="47"/>
    <x v="3"/>
    <x v="35"/>
  </r>
  <r>
    <n v="20000"/>
    <n v="23505"/>
    <x v="3"/>
    <x v="0"/>
    <s v="USD"/>
    <n v="1415319355"/>
    <n v="1411859755"/>
    <b v="1"/>
    <n v="213"/>
    <b v="1"/>
    <s v="theater/plays"/>
    <n v="117.52499999999999"/>
    <n v="110.35211267605634"/>
    <x v="8"/>
    <x v="23"/>
  </r>
  <r>
    <n v="700"/>
    <n v="824"/>
    <x v="3"/>
    <x v="0"/>
    <s v="USD"/>
    <n v="1303147459"/>
    <n v="1297880659"/>
    <b v="0"/>
    <n v="22"/>
    <b v="1"/>
    <s v="publishing/nonfiction"/>
    <n v="117.71428571428571"/>
    <n v="37.454545454545453"/>
    <x v="2"/>
    <x v="34"/>
  </r>
  <r>
    <n v="1500"/>
    <n v="1766"/>
    <x v="3"/>
    <x v="0"/>
    <s v="USD"/>
    <n v="1481961600"/>
    <n v="1479283285"/>
    <b v="0"/>
    <n v="26"/>
    <b v="1"/>
    <s v="theater/plays"/>
    <n v="117.73333333333333"/>
    <n v="67.92307692307692"/>
    <x v="8"/>
    <x v="23"/>
  </r>
  <r>
    <n v="2500"/>
    <n v="2946"/>
    <x v="3"/>
    <x v="1"/>
    <s v="GBP"/>
    <n v="1404913180"/>
    <n v="1403703580"/>
    <b v="0"/>
    <n v="74"/>
    <b v="1"/>
    <s v="theater/plays"/>
    <n v="117.83999999999999"/>
    <n v="39.810810810810814"/>
    <x v="8"/>
    <x v="23"/>
  </r>
  <r>
    <n v="15000"/>
    <n v="17680"/>
    <x v="3"/>
    <x v="0"/>
    <s v="USD"/>
    <n v="1416964500"/>
    <n v="1414368616"/>
    <b v="1"/>
    <n v="98"/>
    <b v="1"/>
    <s v="photography/photobooks"/>
    <n v="117.86666666666667"/>
    <n v="180.40816326530611"/>
    <x v="7"/>
    <x v="18"/>
  </r>
  <r>
    <n v="70000"/>
    <n v="82532"/>
    <x v="3"/>
    <x v="8"/>
    <s v="SEK"/>
    <n v="1419151341"/>
    <n v="1416559341"/>
    <b v="1"/>
    <n v="33"/>
    <b v="1"/>
    <s v="technology/hardware"/>
    <n v="117.90285714285716"/>
    <n v="2500.969696969697"/>
    <x v="1"/>
    <x v="39"/>
  </r>
  <r>
    <n v="30000"/>
    <n v="35389.129999999997"/>
    <x v="3"/>
    <x v="0"/>
    <s v="USD"/>
    <n v="1329084231"/>
    <n v="1326492231"/>
    <b v="1"/>
    <n v="361"/>
    <b v="1"/>
    <s v="music/rock"/>
    <n v="117.96376666666666"/>
    <n v="98.030831024930734"/>
    <x v="3"/>
    <x v="32"/>
  </r>
  <r>
    <n v="1000"/>
    <n v="1180"/>
    <x v="3"/>
    <x v="0"/>
    <s v="USD"/>
    <n v="1357721335"/>
    <n v="1354265335"/>
    <b v="0"/>
    <n v="25"/>
    <b v="1"/>
    <s v="music/rock"/>
    <n v="118"/>
    <n v="47.2"/>
    <x v="3"/>
    <x v="32"/>
  </r>
  <r>
    <n v="10000"/>
    <n v="11805"/>
    <x v="3"/>
    <x v="0"/>
    <s v="USD"/>
    <n v="1422140895"/>
    <n v="1418684895"/>
    <b v="0"/>
    <n v="90"/>
    <b v="1"/>
    <s v="music/rock"/>
    <n v="118.05000000000001"/>
    <n v="131.16666666666666"/>
    <x v="3"/>
    <x v="32"/>
  </r>
  <r>
    <n v="25000"/>
    <n v="29520.27"/>
    <x v="3"/>
    <x v="0"/>
    <s v="USD"/>
    <n v="1348786494"/>
    <n v="1346194494"/>
    <b v="1"/>
    <n v="963"/>
    <b v="1"/>
    <s v="film &amp; video/documentary"/>
    <n v="118.08108"/>
    <n v="30.654485981308412"/>
    <x v="0"/>
    <x v="31"/>
  </r>
  <r>
    <n v="25000"/>
    <n v="29531"/>
    <x v="3"/>
    <x v="0"/>
    <s v="USD"/>
    <n v="1478866253"/>
    <n v="1476270653"/>
    <b v="0"/>
    <n v="173"/>
    <b v="1"/>
    <s v="theater/spaces"/>
    <n v="118.12400000000001"/>
    <n v="170.69942196531792"/>
    <x v="8"/>
    <x v="24"/>
  </r>
  <r>
    <n v="5000"/>
    <n v="5910"/>
    <x v="3"/>
    <x v="0"/>
    <s v="USD"/>
    <n v="1336747995"/>
    <n v="1334155995"/>
    <b v="1"/>
    <n v="91"/>
    <b v="1"/>
    <s v="film &amp; video/documentary"/>
    <n v="118.19999999999999"/>
    <n v="64.945054945054949"/>
    <x v="0"/>
    <x v="31"/>
  </r>
  <r>
    <n v="27800"/>
    <n v="32865.300000000003"/>
    <x v="3"/>
    <x v="0"/>
    <s v="USD"/>
    <n v="1482901546"/>
    <n v="1480309546"/>
    <b v="0"/>
    <n v="499"/>
    <b v="1"/>
    <s v="music/metal"/>
    <n v="118.2205035971223"/>
    <n v="65.8623246492986"/>
    <x v="3"/>
    <x v="33"/>
  </r>
  <r>
    <n v="12000"/>
    <n v="14190"/>
    <x v="3"/>
    <x v="0"/>
    <s v="USD"/>
    <n v="1369699200"/>
    <n v="1366917828"/>
    <b v="0"/>
    <n v="146"/>
    <b v="1"/>
    <s v="technology/hardware"/>
    <n v="118.25000000000001"/>
    <n v="97.191780821917803"/>
    <x v="1"/>
    <x v="39"/>
  </r>
  <r>
    <n v="3300"/>
    <n v="3902.5"/>
    <x v="3"/>
    <x v="1"/>
    <s v="GBP"/>
    <n v="1438624800"/>
    <n v="1435133807"/>
    <b v="0"/>
    <n v="39"/>
    <b v="1"/>
    <s v="theater/plays"/>
    <n v="118.25757575757576"/>
    <n v="100.06410256410257"/>
    <x v="8"/>
    <x v="23"/>
  </r>
  <r>
    <n v="1500"/>
    <n v="1775"/>
    <x v="3"/>
    <x v="0"/>
    <s v="USD"/>
    <n v="1320220800"/>
    <n v="1315612909"/>
    <b v="0"/>
    <n v="4"/>
    <b v="1"/>
    <s v="music/rock"/>
    <n v="118.33333333333333"/>
    <n v="443.75"/>
    <x v="3"/>
    <x v="32"/>
  </r>
  <r>
    <n v="600"/>
    <n v="710"/>
    <x v="3"/>
    <x v="1"/>
    <s v="GBP"/>
    <n v="1434459554"/>
    <n v="1431867554"/>
    <b v="0"/>
    <n v="24"/>
    <b v="1"/>
    <s v="theater/plays"/>
    <n v="118.33333333333333"/>
    <n v="29.583333333333332"/>
    <x v="8"/>
    <x v="23"/>
  </r>
  <r>
    <n v="3000"/>
    <n v="3550"/>
    <x v="3"/>
    <x v="0"/>
    <s v="USD"/>
    <n v="1434925500"/>
    <n v="1432410639"/>
    <b v="0"/>
    <n v="62"/>
    <b v="1"/>
    <s v="theater/plays"/>
    <n v="118.33333333333333"/>
    <n v="57.258064516129032"/>
    <x v="8"/>
    <x v="23"/>
  </r>
  <r>
    <n v="2800"/>
    <n v="3315"/>
    <x v="3"/>
    <x v="0"/>
    <s v="USD"/>
    <n v="1401857940"/>
    <n v="1400725112"/>
    <b v="0"/>
    <n v="44"/>
    <b v="1"/>
    <s v="theater/plays"/>
    <n v="118.39285714285714"/>
    <n v="75.340909090909093"/>
    <x v="8"/>
    <x v="23"/>
  </r>
  <r>
    <n v="1500"/>
    <n v="1776"/>
    <x v="3"/>
    <x v="0"/>
    <s v="USD"/>
    <n v="1391718671"/>
    <n v="1390509071"/>
    <b v="0"/>
    <n v="49"/>
    <b v="1"/>
    <s v="music/pop"/>
    <n v="118.39999999999999"/>
    <n v="36.244897959183675"/>
    <x v="3"/>
    <x v="35"/>
  </r>
  <r>
    <n v="900"/>
    <n v="1066"/>
    <x v="3"/>
    <x v="1"/>
    <s v="GBP"/>
    <n v="1400176386"/>
    <n v="1397584386"/>
    <b v="0"/>
    <n v="36"/>
    <b v="1"/>
    <s v="music/classical music"/>
    <n v="118.44444444444444"/>
    <n v="29.611111111111111"/>
    <x v="3"/>
    <x v="37"/>
  </r>
  <r>
    <n v="5500"/>
    <n v="6515"/>
    <x v="3"/>
    <x v="1"/>
    <s v="GBP"/>
    <n v="1425821477"/>
    <n v="1421937077"/>
    <b v="0"/>
    <n v="70"/>
    <b v="1"/>
    <s v="photography/photobooks"/>
    <n v="118.45454545454545"/>
    <n v="93.071428571428569"/>
    <x v="7"/>
    <x v="18"/>
  </r>
  <r>
    <n v="2000"/>
    <n v="2370"/>
    <x v="3"/>
    <x v="0"/>
    <s v="USD"/>
    <n v="1430407200"/>
    <n v="1428086501"/>
    <b v="0"/>
    <n v="23"/>
    <b v="1"/>
    <s v="film &amp; video/television"/>
    <n v="118.5"/>
    <n v="103.04347826086956"/>
    <x v="0"/>
    <x v="29"/>
  </r>
  <r>
    <n v="3000"/>
    <n v="3555"/>
    <x v="3"/>
    <x v="0"/>
    <s v="USD"/>
    <n v="1312470475"/>
    <n v="1308496075"/>
    <b v="0"/>
    <n v="62"/>
    <b v="1"/>
    <s v="publishing/nonfiction"/>
    <n v="118.5"/>
    <n v="57.338709677419352"/>
    <x v="2"/>
    <x v="34"/>
  </r>
  <r>
    <n v="1000"/>
    <n v="1185"/>
    <x v="3"/>
    <x v="0"/>
    <s v="USD"/>
    <n v="1336669200"/>
    <n v="1335473931"/>
    <b v="0"/>
    <n v="43"/>
    <b v="1"/>
    <s v="music/indie rock"/>
    <n v="118.5"/>
    <n v="27.558139534883722"/>
    <x v="3"/>
    <x v="7"/>
  </r>
  <r>
    <n v="2600"/>
    <n v="3081"/>
    <x v="3"/>
    <x v="0"/>
    <s v="USD"/>
    <n v="1426229940"/>
    <n v="1423959123"/>
    <b v="0"/>
    <n v="62"/>
    <b v="1"/>
    <s v="theater/plays"/>
    <n v="118.5"/>
    <n v="49.693548387096776"/>
    <x v="8"/>
    <x v="23"/>
  </r>
  <r>
    <n v="2000"/>
    <n v="2372"/>
    <x v="3"/>
    <x v="0"/>
    <s v="USD"/>
    <n v="1468873420"/>
    <n v="1466281420"/>
    <b v="0"/>
    <n v="26"/>
    <b v="1"/>
    <s v="film &amp; video/shorts"/>
    <n v="118.6"/>
    <n v="91.230769230769226"/>
    <x v="0"/>
    <x v="30"/>
  </r>
  <r>
    <n v="20000"/>
    <n v="23727.55"/>
    <x v="3"/>
    <x v="8"/>
    <s v="SEK"/>
    <n v="1454248563"/>
    <n v="1451656563"/>
    <b v="1"/>
    <n v="61"/>
    <b v="1"/>
    <s v="music/electronic music"/>
    <n v="118.63774999999998"/>
    <n v="388.9762295081967"/>
    <x v="3"/>
    <x v="36"/>
  </r>
  <r>
    <n v="42000"/>
    <n v="49830"/>
    <x v="3"/>
    <x v="2"/>
    <s v="DKK"/>
    <n v="1420648906"/>
    <n v="1415464906"/>
    <b v="0"/>
    <n v="144"/>
    <b v="1"/>
    <s v="music/rock"/>
    <n v="118.64285714285714"/>
    <n v="346.04166666666669"/>
    <x v="3"/>
    <x v="32"/>
  </r>
  <r>
    <n v="750"/>
    <n v="890"/>
    <x v="3"/>
    <x v="1"/>
    <s v="GBP"/>
    <n v="1438467894"/>
    <n v="1436307894"/>
    <b v="0"/>
    <n v="30"/>
    <b v="1"/>
    <s v="theater/plays"/>
    <n v="118.66666666666667"/>
    <n v="29.666666666666668"/>
    <x v="8"/>
    <x v="23"/>
  </r>
  <r>
    <n v="25000"/>
    <n v="29681.55"/>
    <x v="3"/>
    <x v="0"/>
    <s v="USD"/>
    <n v="1347017083"/>
    <n v="1344857083"/>
    <b v="1"/>
    <n v="129"/>
    <b v="1"/>
    <s v="film &amp; video/documentary"/>
    <n v="118.72620000000001"/>
    <n v="230.08953488372092"/>
    <x v="0"/>
    <x v="31"/>
  </r>
  <r>
    <n v="13000"/>
    <n v="15435.55"/>
    <x v="3"/>
    <x v="0"/>
    <s v="USD"/>
    <n v="1363711335"/>
    <n v="1360258935"/>
    <b v="1"/>
    <n v="251"/>
    <b v="1"/>
    <s v="film &amp; video/documentary"/>
    <n v="118.73499999999999"/>
    <n v="61.496215139442228"/>
    <x v="0"/>
    <x v="31"/>
  </r>
  <r>
    <n v="5000"/>
    <n v="5940"/>
    <x v="3"/>
    <x v="0"/>
    <s v="USD"/>
    <n v="1488482355"/>
    <n v="1485890355"/>
    <b v="0"/>
    <n v="61"/>
    <b v="1"/>
    <s v="theater/plays"/>
    <n v="118.8"/>
    <n v="97.377049180327873"/>
    <x v="8"/>
    <x v="23"/>
  </r>
  <r>
    <n v="10000"/>
    <n v="11880"/>
    <x v="3"/>
    <x v="3"/>
    <s v="AUD"/>
    <n v="1420178188"/>
    <n v="1418709388"/>
    <b v="0"/>
    <n v="95"/>
    <b v="1"/>
    <s v="theater/plays"/>
    <n v="118.8"/>
    <n v="125.05263157894737"/>
    <x v="8"/>
    <x v="23"/>
  </r>
  <r>
    <n v="1350"/>
    <n v="1605"/>
    <x v="3"/>
    <x v="0"/>
    <s v="USD"/>
    <n v="1488333600"/>
    <n v="1487094360"/>
    <b v="0"/>
    <n v="20"/>
    <b v="1"/>
    <s v="theater/spaces"/>
    <n v="118.88888888888889"/>
    <n v="80.25"/>
    <x v="8"/>
    <x v="24"/>
  </r>
  <r>
    <n v="740"/>
    <n v="880"/>
    <x v="3"/>
    <x v="1"/>
    <s v="GBP"/>
    <n v="1488240000"/>
    <n v="1486996729"/>
    <b v="0"/>
    <n v="51"/>
    <b v="1"/>
    <s v="theater/plays"/>
    <n v="118.91891891891892"/>
    <n v="17.254901960784313"/>
    <x v="8"/>
    <x v="23"/>
  </r>
  <r>
    <n v="18000"/>
    <n v="21410"/>
    <x v="3"/>
    <x v="0"/>
    <s v="USD"/>
    <n v="1346695334"/>
    <n v="1344880934"/>
    <b v="1"/>
    <n v="238"/>
    <b v="1"/>
    <s v="film &amp; video/documentary"/>
    <n v="118.94444444444446"/>
    <n v="89.957983193277315"/>
    <x v="0"/>
    <x v="31"/>
  </r>
  <r>
    <n v="960"/>
    <n v="1142"/>
    <x v="3"/>
    <x v="0"/>
    <s v="USD"/>
    <n v="1411012740"/>
    <n v="1409667827"/>
    <b v="0"/>
    <n v="27"/>
    <b v="1"/>
    <s v="theater/plays"/>
    <n v="118.95833333333334"/>
    <n v="42.296296296296298"/>
    <x v="8"/>
    <x v="23"/>
  </r>
  <r>
    <n v="1500"/>
    <n v="1785"/>
    <x v="3"/>
    <x v="0"/>
    <s v="USD"/>
    <n v="1396054800"/>
    <n v="1393034470"/>
    <b v="1"/>
    <n v="41"/>
    <b v="1"/>
    <s v="music/rock"/>
    <n v="119"/>
    <n v="43.536585365853661"/>
    <x v="3"/>
    <x v="32"/>
  </r>
  <r>
    <n v="6000"/>
    <n v="7140"/>
    <x v="3"/>
    <x v="0"/>
    <s v="USD"/>
    <n v="1414608843"/>
    <n v="1412794443"/>
    <b v="0"/>
    <n v="108"/>
    <b v="1"/>
    <s v="theater/plays"/>
    <n v="119"/>
    <n v="66.111111111111114"/>
    <x v="8"/>
    <x v="23"/>
  </r>
  <r>
    <n v="3400"/>
    <n v="4050"/>
    <x v="3"/>
    <x v="0"/>
    <s v="USD"/>
    <n v="1419181890"/>
    <n v="1416589890"/>
    <b v="0"/>
    <n v="23"/>
    <b v="1"/>
    <s v="theater/plays"/>
    <n v="119.11764705882352"/>
    <n v="176.08695652173913"/>
    <x v="8"/>
    <x v="23"/>
  </r>
  <r>
    <n v="3500"/>
    <n v="4170.17"/>
    <x v="3"/>
    <x v="0"/>
    <s v="USD"/>
    <n v="1291131815"/>
    <n v="1287071015"/>
    <b v="1"/>
    <n v="66"/>
    <b v="1"/>
    <s v="music/rock"/>
    <n v="119.14771428571429"/>
    <n v="63.184393939393942"/>
    <x v="3"/>
    <x v="32"/>
  </r>
  <r>
    <n v="40000"/>
    <n v="47665"/>
    <x v="3"/>
    <x v="0"/>
    <s v="USD"/>
    <n v="1439473248"/>
    <n v="1436881248"/>
    <b v="0"/>
    <n v="315"/>
    <b v="1"/>
    <s v="technology/wearables"/>
    <n v="119.16249999999999"/>
    <n v="151.31746031746033"/>
    <x v="1"/>
    <x v="4"/>
  </r>
  <r>
    <n v="3000"/>
    <n v="3575"/>
    <x v="3"/>
    <x v="0"/>
    <s v="USD"/>
    <n v="1349477050"/>
    <n v="1346885050"/>
    <b v="0"/>
    <n v="69"/>
    <b v="1"/>
    <s v="music/rock"/>
    <n v="119.16666666666667"/>
    <n v="51.811594202898547"/>
    <x v="3"/>
    <x v="32"/>
  </r>
  <r>
    <n v="600"/>
    <n v="715"/>
    <x v="3"/>
    <x v="1"/>
    <s v="GBP"/>
    <n v="1430993394"/>
    <n v="1428401394"/>
    <b v="0"/>
    <n v="26"/>
    <b v="1"/>
    <s v="theater/plays"/>
    <n v="119.16666666666667"/>
    <n v="27.5"/>
    <x v="8"/>
    <x v="23"/>
  </r>
  <r>
    <n v="1500"/>
    <n v="1788.57"/>
    <x v="3"/>
    <x v="0"/>
    <s v="USD"/>
    <n v="1405614823"/>
    <n v="1403022823"/>
    <b v="0"/>
    <n v="37"/>
    <b v="1"/>
    <s v="theater/plays"/>
    <n v="119.238"/>
    <n v="48.339729729729726"/>
    <x v="8"/>
    <x v="23"/>
  </r>
  <r>
    <n v="3500"/>
    <n v="4176.1099999999997"/>
    <x v="3"/>
    <x v="0"/>
    <s v="USD"/>
    <n v="1316124003"/>
    <n v="1313532003"/>
    <b v="0"/>
    <n v="90"/>
    <b v="1"/>
    <s v="music/indie rock"/>
    <n v="119.31742857142855"/>
    <n v="46.401222222222216"/>
    <x v="3"/>
    <x v="7"/>
  </r>
  <r>
    <n v="9500"/>
    <n v="11335.7"/>
    <x v="3"/>
    <x v="0"/>
    <s v="USD"/>
    <n v="1403305200"/>
    <n v="1400512658"/>
    <b v="1"/>
    <n v="226"/>
    <b v="1"/>
    <s v="theater/plays"/>
    <n v="119.32315789473684"/>
    <n v="50.157964601769912"/>
    <x v="8"/>
    <x v="23"/>
  </r>
  <r>
    <n v="2000"/>
    <n v="2389"/>
    <x v="3"/>
    <x v="1"/>
    <s v="GBP"/>
    <n v="1462741200"/>
    <n v="1461503654"/>
    <b v="0"/>
    <n v="22"/>
    <b v="1"/>
    <s v="theater/plays"/>
    <n v="119.44999999999999"/>
    <n v="108.59090909090909"/>
    <x v="8"/>
    <x v="23"/>
  </r>
  <r>
    <n v="3500"/>
    <n v="4181"/>
    <x v="3"/>
    <x v="0"/>
    <s v="USD"/>
    <n v="1298343600"/>
    <n v="1295624113"/>
    <b v="0"/>
    <n v="93"/>
    <b v="1"/>
    <s v="music/pop"/>
    <n v="119.45714285714286"/>
    <n v="44.956989247311824"/>
    <x v="3"/>
    <x v="35"/>
  </r>
  <r>
    <n v="2500"/>
    <n v="2990"/>
    <x v="3"/>
    <x v="0"/>
    <s v="USD"/>
    <n v="1393156857"/>
    <n v="1390564857"/>
    <b v="0"/>
    <n v="99"/>
    <b v="1"/>
    <s v="games/tabletop games"/>
    <n v="119.6"/>
    <n v="30.202020202020201"/>
    <x v="5"/>
    <x v="38"/>
  </r>
  <r>
    <n v="4000"/>
    <n v="4784"/>
    <x v="3"/>
    <x v="1"/>
    <s v="GBP"/>
    <n v="1429813800"/>
    <n v="1427363645"/>
    <b v="0"/>
    <n v="30"/>
    <b v="1"/>
    <s v="theater/plays"/>
    <n v="119.6"/>
    <n v="159.46666666666667"/>
    <x v="8"/>
    <x v="23"/>
  </r>
  <r>
    <n v="600"/>
    <n v="718"/>
    <x v="3"/>
    <x v="0"/>
    <s v="USD"/>
    <n v="1473358122"/>
    <n v="1471543722"/>
    <b v="0"/>
    <n v="13"/>
    <b v="1"/>
    <s v="theater/plays"/>
    <n v="119.66666666666667"/>
    <n v="55.230769230769234"/>
    <x v="8"/>
    <x v="23"/>
  </r>
  <r>
    <n v="1000"/>
    <n v="1197"/>
    <x v="3"/>
    <x v="0"/>
    <s v="USD"/>
    <n v="1405658752"/>
    <n v="1403066752"/>
    <b v="0"/>
    <n v="38"/>
    <b v="1"/>
    <s v="theater/plays"/>
    <n v="119.7"/>
    <n v="31.5"/>
    <x v="8"/>
    <x v="23"/>
  </r>
  <r>
    <n v="750"/>
    <n v="898"/>
    <x v="3"/>
    <x v="1"/>
    <s v="GBP"/>
    <n v="1487102427"/>
    <n v="1486065627"/>
    <b v="0"/>
    <n v="25"/>
    <b v="1"/>
    <s v="games/tabletop games"/>
    <n v="119.73333333333333"/>
    <n v="35.92"/>
    <x v="5"/>
    <x v="38"/>
  </r>
  <r>
    <n v="23000"/>
    <n v="27541"/>
    <x v="3"/>
    <x v="0"/>
    <s v="USD"/>
    <n v="1408068000"/>
    <n v="1405346680"/>
    <b v="1"/>
    <n v="322"/>
    <b v="1"/>
    <s v="theater/plays"/>
    <n v="119.74347826086958"/>
    <n v="85.531055900621112"/>
    <x v="8"/>
    <x v="23"/>
  </r>
  <r>
    <n v="1200"/>
    <n v="1437"/>
    <x v="3"/>
    <x v="1"/>
    <s v="GBP"/>
    <n v="1403258049"/>
    <n v="1400666049"/>
    <b v="1"/>
    <n v="45"/>
    <b v="1"/>
    <s v="theater/plays"/>
    <n v="119.75"/>
    <n v="31.933333333333334"/>
    <x v="8"/>
    <x v="23"/>
  </r>
  <r>
    <n v="25000"/>
    <n v="29939"/>
    <x v="3"/>
    <x v="0"/>
    <s v="USD"/>
    <n v="1417012840"/>
    <n v="1414417240"/>
    <b v="0"/>
    <n v="128"/>
    <b v="1"/>
    <s v="theater/spaces"/>
    <n v="119.756"/>
    <n v="233.8984375"/>
    <x v="8"/>
    <x v="24"/>
  </r>
  <r>
    <n v="5500"/>
    <n v="6592"/>
    <x v="3"/>
    <x v="0"/>
    <s v="USD"/>
    <n v="1333560803"/>
    <n v="1330972403"/>
    <b v="0"/>
    <n v="134"/>
    <b v="1"/>
    <s v="music/classical music"/>
    <n v="119.85454545454546"/>
    <n v="49.194029850746269"/>
    <x v="3"/>
    <x v="37"/>
  </r>
  <r>
    <n v="4000"/>
    <n v="4796"/>
    <x v="3"/>
    <x v="0"/>
    <s v="USD"/>
    <n v="1426473264"/>
    <n v="1424057664"/>
    <b v="0"/>
    <n v="115"/>
    <b v="1"/>
    <s v="music/metal"/>
    <n v="119.9"/>
    <n v="41.704347826086959"/>
    <x v="3"/>
    <x v="33"/>
  </r>
  <r>
    <n v="1100"/>
    <n v="1319"/>
    <x v="3"/>
    <x v="0"/>
    <s v="USD"/>
    <n v="1334784160"/>
    <n v="1332192160"/>
    <b v="0"/>
    <n v="34"/>
    <b v="1"/>
    <s v="music/pop"/>
    <n v="119.90909090909089"/>
    <n v="38.794117647058826"/>
    <x v="3"/>
    <x v="35"/>
  </r>
  <r>
    <n v="4500"/>
    <n v="5398.99"/>
    <x v="3"/>
    <x v="0"/>
    <s v="USD"/>
    <n v="1403539260"/>
    <n v="1401724860"/>
    <b v="0"/>
    <n v="106"/>
    <b v="1"/>
    <s v="music/rock"/>
    <n v="119.97755555555555"/>
    <n v="50.9338679245283"/>
    <x v="3"/>
    <x v="32"/>
  </r>
  <r>
    <n v="10000"/>
    <n v="11998.01"/>
    <x v="3"/>
    <x v="6"/>
    <s v="EUR"/>
    <n v="1444291193"/>
    <n v="1441699193"/>
    <b v="1"/>
    <n v="187"/>
    <b v="1"/>
    <s v="theater/spaces"/>
    <n v="119.98010000000001"/>
    <n v="64.160481283422456"/>
    <x v="8"/>
    <x v="24"/>
  </r>
  <r>
    <n v="5000"/>
    <n v="6000"/>
    <x v="3"/>
    <x v="0"/>
    <s v="USD"/>
    <n v="1461769107"/>
    <n v="1459177107"/>
    <b v="0"/>
    <n v="61"/>
    <b v="1"/>
    <s v="film &amp; video/television"/>
    <n v="120"/>
    <n v="98.360655737704917"/>
    <x v="0"/>
    <x v="29"/>
  </r>
  <r>
    <n v="3000"/>
    <n v="3600"/>
    <x v="3"/>
    <x v="0"/>
    <s v="USD"/>
    <n v="1305625164"/>
    <n v="1300354764"/>
    <b v="0"/>
    <n v="46"/>
    <b v="1"/>
    <s v="film &amp; video/shorts"/>
    <n v="120"/>
    <n v="78.260869565217391"/>
    <x v="0"/>
    <x v="30"/>
  </r>
  <r>
    <n v="500"/>
    <n v="600"/>
    <x v="3"/>
    <x v="0"/>
    <s v="USD"/>
    <n v="1301792400"/>
    <n v="1299775266"/>
    <b v="0"/>
    <n v="10"/>
    <b v="1"/>
    <s v="film &amp; video/shorts"/>
    <n v="120"/>
    <n v="60"/>
    <x v="0"/>
    <x v="30"/>
  </r>
  <r>
    <n v="500"/>
    <n v="600"/>
    <x v="3"/>
    <x v="0"/>
    <s v="USD"/>
    <n v="1393694280"/>
    <n v="1390088311"/>
    <b v="0"/>
    <n v="14"/>
    <b v="1"/>
    <s v="film &amp; video/documentary"/>
    <n v="120"/>
    <n v="42.857142857142854"/>
    <x v="0"/>
    <x v="31"/>
  </r>
  <r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50"/>
    <n v="180"/>
    <x v="3"/>
    <x v="0"/>
    <s v="USD"/>
    <n v="1347672937"/>
    <n v="1346463337"/>
    <b v="0"/>
    <n v="8"/>
    <b v="1"/>
    <s v="music/rock"/>
    <n v="120"/>
    <n v="22.5"/>
    <x v="3"/>
    <x v="32"/>
  </r>
  <r>
    <n v="1000"/>
    <n v="1200"/>
    <x v="3"/>
    <x v="0"/>
    <s v="USD"/>
    <n v="1424149140"/>
    <n v="1421964718"/>
    <b v="0"/>
    <n v="18"/>
    <b v="1"/>
    <s v="theater/plays"/>
    <n v="120"/>
    <n v="66.666666666666671"/>
    <x v="8"/>
    <x v="23"/>
  </r>
  <r>
    <n v="2500"/>
    <n v="3000"/>
    <x v="3"/>
    <x v="0"/>
    <s v="USD"/>
    <n v="1406358000"/>
    <n v="1404841270"/>
    <b v="0"/>
    <n v="34"/>
    <b v="1"/>
    <s v="theater/plays"/>
    <n v="120"/>
    <n v="88.235294117647058"/>
    <x v="8"/>
    <x v="23"/>
  </r>
  <r>
    <n v="1500"/>
    <n v="1800"/>
    <x v="3"/>
    <x v="0"/>
    <s v="USD"/>
    <n v="1417101683"/>
    <n v="1414506083"/>
    <b v="0"/>
    <n v="31"/>
    <b v="1"/>
    <s v="theater/plays"/>
    <n v="120"/>
    <n v="58.064516129032256"/>
    <x v="8"/>
    <x v="23"/>
  </r>
  <r>
    <n v="2500"/>
    <n v="3000"/>
    <x v="3"/>
    <x v="0"/>
    <s v="USD"/>
    <n v="1406350740"/>
    <n v="1403125737"/>
    <b v="0"/>
    <n v="27"/>
    <b v="1"/>
    <s v="theater/musical"/>
    <n v="120"/>
    <n v="111.11111111111111"/>
    <x v="8"/>
    <x v="25"/>
  </r>
  <r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5000"/>
    <n v="6001"/>
    <x v="3"/>
    <x v="0"/>
    <s v="USD"/>
    <n v="1367366460"/>
    <n v="1365791246"/>
    <b v="1"/>
    <n v="128"/>
    <b v="1"/>
    <s v="film &amp; video/documentary"/>
    <n v="120.02"/>
    <n v="46.8828125"/>
    <x v="0"/>
    <x v="31"/>
  </r>
  <r>
    <n v="25000"/>
    <n v="30026"/>
    <x v="3"/>
    <x v="0"/>
    <s v="USD"/>
    <n v="1417906649"/>
    <n v="1414015049"/>
    <b v="1"/>
    <n v="325"/>
    <b v="1"/>
    <s v="theater/spaces"/>
    <n v="120.10400000000001"/>
    <n v="92.387692307692305"/>
    <x v="8"/>
    <x v="24"/>
  </r>
  <r>
    <n v="50000"/>
    <n v="60095.35"/>
    <x v="3"/>
    <x v="1"/>
    <s v="GBP"/>
    <n v="1386025140"/>
    <n v="1382963963"/>
    <b v="0"/>
    <n v="742"/>
    <b v="1"/>
    <s v="technology/hardware"/>
    <n v="120.19070000000001"/>
    <n v="80.991037735849048"/>
    <x v="1"/>
    <x v="39"/>
  </r>
  <r>
    <n v="1000"/>
    <n v="1202.17"/>
    <x v="3"/>
    <x v="0"/>
    <s v="USD"/>
    <n v="1391851831"/>
    <n v="1389259831"/>
    <b v="0"/>
    <n v="25"/>
    <b v="1"/>
    <s v="film &amp; video/documentary"/>
    <n v="120.21700000000001"/>
    <n v="48.086800000000004"/>
    <x v="0"/>
    <x v="31"/>
  </r>
  <r>
    <n v="100000"/>
    <n v="120249"/>
    <x v="3"/>
    <x v="0"/>
    <s v="USD"/>
    <n v="1427740319"/>
    <n v="1423855919"/>
    <b v="1"/>
    <n v="539"/>
    <b v="1"/>
    <s v="technology/hardware"/>
    <n v="120.24900000000001"/>
    <n v="223.09647495361781"/>
    <x v="1"/>
    <x v="39"/>
  </r>
  <r>
    <n v="2000"/>
    <n v="2405"/>
    <x v="3"/>
    <x v="0"/>
    <s v="USD"/>
    <n v="1402755834"/>
    <n v="1400163834"/>
    <b v="1"/>
    <n v="17"/>
    <b v="1"/>
    <s v="music/rock"/>
    <n v="120.24999999999999"/>
    <n v="141.47058823529412"/>
    <x v="3"/>
    <x v="32"/>
  </r>
  <r>
    <n v="2000"/>
    <n v="2405"/>
    <x v="3"/>
    <x v="0"/>
    <s v="USD"/>
    <n v="1464971400"/>
    <n v="1462379066"/>
    <b v="0"/>
    <n v="23"/>
    <b v="1"/>
    <s v="theater/plays"/>
    <n v="120.24999999999999"/>
    <n v="104.56521739130434"/>
    <x v="8"/>
    <x v="23"/>
  </r>
  <r>
    <n v="2000"/>
    <n v="2405"/>
    <x v="3"/>
    <x v="0"/>
    <s v="USD"/>
    <n v="1407967200"/>
    <n v="1406039696"/>
    <b v="0"/>
    <n v="54"/>
    <b v="1"/>
    <s v="theater/plays"/>
    <n v="120.24999999999999"/>
    <n v="44.537037037037038"/>
    <x v="8"/>
    <x v="23"/>
  </r>
  <r>
    <n v="23000"/>
    <n v="27675"/>
    <x v="3"/>
    <x v="0"/>
    <s v="USD"/>
    <n v="1453185447"/>
    <n v="1448951847"/>
    <b v="1"/>
    <n v="280"/>
    <b v="1"/>
    <s v="photography/photobooks"/>
    <n v="120.32608695652173"/>
    <n v="98.839285714285708"/>
    <x v="7"/>
    <x v="18"/>
  </r>
  <r>
    <n v="4600"/>
    <n v="5535"/>
    <x v="3"/>
    <x v="0"/>
    <s v="USD"/>
    <n v="1439317900"/>
    <n v="1436725900"/>
    <b v="0"/>
    <n v="115"/>
    <b v="1"/>
    <s v="games/tabletop games"/>
    <n v="120.32608695652173"/>
    <n v="48.130434782608695"/>
    <x v="5"/>
    <x v="38"/>
  </r>
  <r>
    <n v="50000"/>
    <n v="60175"/>
    <x v="3"/>
    <x v="4"/>
    <s v="EUR"/>
    <n v="1420765200"/>
    <n v="1417506853"/>
    <b v="1"/>
    <n v="508"/>
    <b v="1"/>
    <s v="technology/hardware"/>
    <n v="120.35"/>
    <n v="118.45472440944881"/>
    <x v="1"/>
    <x v="39"/>
  </r>
  <r>
    <n v="5000"/>
    <n v="6019.01"/>
    <x v="3"/>
    <x v="0"/>
    <s v="USD"/>
    <n v="1473047940"/>
    <n v="1469595396"/>
    <b v="0"/>
    <n v="177"/>
    <b v="1"/>
    <s v="music/metal"/>
    <n v="120.3802"/>
    <n v="34.005706214689269"/>
    <x v="3"/>
    <x v="33"/>
  </r>
  <r>
    <n v="2500"/>
    <n v="3010.01"/>
    <x v="3"/>
    <x v="0"/>
    <s v="USD"/>
    <n v="1375408194"/>
    <n v="1372384194"/>
    <b v="0"/>
    <n v="62"/>
    <b v="1"/>
    <s v="music/indie rock"/>
    <n v="120.4004"/>
    <n v="48.54854838709678"/>
    <x v="3"/>
    <x v="7"/>
  </r>
  <r>
    <n v="10000"/>
    <n v="12041.66"/>
    <x v="3"/>
    <x v="0"/>
    <s v="USD"/>
    <n v="1474694787"/>
    <n v="1472102787"/>
    <b v="0"/>
    <n v="190"/>
    <b v="1"/>
    <s v="music/metal"/>
    <n v="120.4166"/>
    <n v="63.37715789473684"/>
    <x v="3"/>
    <x v="33"/>
  </r>
  <r>
    <n v="18000"/>
    <n v="21684.2"/>
    <x v="3"/>
    <x v="0"/>
    <s v="USD"/>
    <n v="1299009600"/>
    <n v="1294818278"/>
    <b v="0"/>
    <n v="246"/>
    <b v="1"/>
    <s v="music/indie rock"/>
    <n v="120.46777777777777"/>
    <n v="88.147154471544724"/>
    <x v="3"/>
    <x v="7"/>
  </r>
  <r>
    <n v="2500"/>
    <n v="3012"/>
    <x v="3"/>
    <x v="1"/>
    <s v="GBP"/>
    <n v="1387533892"/>
    <n v="1384941892"/>
    <b v="0"/>
    <n v="169"/>
    <b v="1"/>
    <s v="publishing/nonfiction"/>
    <n v="120.48"/>
    <n v="17.822485207100591"/>
    <x v="2"/>
    <x v="34"/>
  </r>
  <r>
    <n v="10600"/>
    <n v="12772.6"/>
    <x v="3"/>
    <x v="0"/>
    <s v="USD"/>
    <n v="1412611905"/>
    <n v="1410019905"/>
    <b v="0"/>
    <n v="118"/>
    <b v="1"/>
    <s v="theater/spaces"/>
    <n v="120.49622641509434"/>
    <n v="108.24237288135593"/>
    <x v="8"/>
    <x v="24"/>
  </r>
  <r>
    <n v="5000"/>
    <n v="6025"/>
    <x v="3"/>
    <x v="0"/>
    <s v="USD"/>
    <n v="1471834800"/>
    <n v="1469126462"/>
    <b v="0"/>
    <n v="75"/>
    <b v="1"/>
    <s v="film &amp; video/television"/>
    <n v="120.5"/>
    <n v="80.333333333333329"/>
    <x v="0"/>
    <x v="29"/>
  </r>
  <r>
    <n v="2000"/>
    <n v="2410"/>
    <x v="3"/>
    <x v="0"/>
    <s v="USD"/>
    <n v="1446665191"/>
    <n v="1444069591"/>
    <b v="0"/>
    <n v="59"/>
    <b v="1"/>
    <s v="theater/plays"/>
    <n v="120.5"/>
    <n v="40.847457627118644"/>
    <x v="8"/>
    <x v="23"/>
  </r>
  <r>
    <n v="1500"/>
    <n v="1807.74"/>
    <x v="3"/>
    <x v="0"/>
    <s v="USD"/>
    <n v="1330644639"/>
    <n v="1328052639"/>
    <b v="1"/>
    <n v="47"/>
    <b v="1"/>
    <s v="publishing/radio &amp; podcasts"/>
    <n v="120.51600000000001"/>
    <n v="38.462553191489363"/>
    <x v="2"/>
    <x v="40"/>
  </r>
  <r>
    <n v="3500"/>
    <n v="4219"/>
    <x v="3"/>
    <x v="0"/>
    <s v="USD"/>
    <n v="1330916400"/>
    <n v="1327969730"/>
    <b v="0"/>
    <n v="72"/>
    <b v="1"/>
    <s v="music/indie rock"/>
    <n v="120.54285714285714"/>
    <n v="58.597222222222221"/>
    <x v="3"/>
    <x v="7"/>
  </r>
  <r>
    <n v="5500"/>
    <n v="6632.32"/>
    <x v="3"/>
    <x v="0"/>
    <s v="USD"/>
    <n v="1249932360"/>
    <n v="1242532513"/>
    <b v="1"/>
    <n v="79"/>
    <b v="1"/>
    <s v="film &amp; video/documentary"/>
    <n v="120.58763636363636"/>
    <n v="83.953417721518989"/>
    <x v="0"/>
    <x v="31"/>
  </r>
  <r>
    <n v="5000"/>
    <n v="6030"/>
    <x v="3"/>
    <x v="0"/>
    <s v="USD"/>
    <n v="1442805076"/>
    <n v="1440213076"/>
    <b v="0"/>
    <n v="84"/>
    <b v="1"/>
    <s v="theater/plays"/>
    <n v="120.6"/>
    <n v="71.785714285714292"/>
    <x v="8"/>
    <x v="23"/>
  </r>
  <r>
    <n v="2000"/>
    <n v="2412.02"/>
    <x v="3"/>
    <x v="0"/>
    <s v="USD"/>
    <n v="1337657400"/>
    <n v="1336512309"/>
    <b v="0"/>
    <n v="50"/>
    <b v="1"/>
    <s v="music/indie rock"/>
    <n v="120.601"/>
    <n v="48.240400000000001"/>
    <x v="3"/>
    <x v="7"/>
  </r>
  <r>
    <n v="2500"/>
    <n v="3022"/>
    <x v="3"/>
    <x v="0"/>
    <s v="USD"/>
    <n v="1429594832"/>
    <n v="1427780432"/>
    <b v="0"/>
    <n v="38"/>
    <b v="1"/>
    <s v="music/rock"/>
    <n v="120.88000000000001"/>
    <n v="79.526315789473685"/>
    <x v="3"/>
    <x v="32"/>
  </r>
  <r>
    <n v="5000"/>
    <n v="6053"/>
    <x v="3"/>
    <x v="0"/>
    <s v="USD"/>
    <n v="1253937540"/>
    <n v="1251214014"/>
    <b v="1"/>
    <n v="163"/>
    <b v="1"/>
    <s v="music/indie rock"/>
    <n v="121.05999999999999"/>
    <n v="37.134969325153371"/>
    <x v="3"/>
    <x v="7"/>
  </r>
  <r>
    <n v="10000"/>
    <n v="12110"/>
    <x v="3"/>
    <x v="0"/>
    <s v="USD"/>
    <n v="1369282044"/>
    <n v="1366690044"/>
    <b v="0"/>
    <n v="217"/>
    <b v="1"/>
    <s v="technology/hardware"/>
    <n v="121.10000000000001"/>
    <n v="55.806451612903224"/>
    <x v="1"/>
    <x v="39"/>
  </r>
  <r>
    <n v="5000"/>
    <n v="6060"/>
    <x v="3"/>
    <x v="0"/>
    <s v="USD"/>
    <n v="1338177540"/>
    <n v="1333550015"/>
    <b v="0"/>
    <n v="37"/>
    <b v="1"/>
    <s v="music/rock"/>
    <n v="121.2"/>
    <n v="163.78378378378378"/>
    <x v="3"/>
    <x v="32"/>
  </r>
  <r>
    <n v="2000"/>
    <n v="2424"/>
    <x v="3"/>
    <x v="1"/>
    <s v="GBP"/>
    <n v="1489234891"/>
    <n v="1486642891"/>
    <b v="0"/>
    <n v="72"/>
    <b v="1"/>
    <s v="theater/plays"/>
    <n v="121.2"/>
    <n v="33.666666666666664"/>
    <x v="8"/>
    <x v="23"/>
  </r>
  <r>
    <n v="3000"/>
    <n v="3636"/>
    <x v="3"/>
    <x v="0"/>
    <s v="USD"/>
    <n v="1429286400"/>
    <n v="1427221560"/>
    <b v="0"/>
    <n v="29"/>
    <b v="1"/>
    <s v="theater/plays"/>
    <n v="121.2"/>
    <n v="125.37931034482759"/>
    <x v="8"/>
    <x v="23"/>
  </r>
  <r>
    <n v="500"/>
    <n v="606"/>
    <x v="3"/>
    <x v="0"/>
    <s v="USD"/>
    <n v="1412092800"/>
    <n v="1409493800"/>
    <b v="0"/>
    <n v="18"/>
    <b v="1"/>
    <s v="theater/plays"/>
    <n v="121.2"/>
    <n v="33.666666666666664"/>
    <x v="8"/>
    <x v="23"/>
  </r>
  <r>
    <n v="15000"/>
    <n v="18185"/>
    <x v="3"/>
    <x v="0"/>
    <s v="USD"/>
    <n v="1401159600"/>
    <n v="1398801620"/>
    <b v="0"/>
    <n v="226"/>
    <b v="1"/>
    <s v="theater/spaces"/>
    <n v="121.23333333333332"/>
    <n v="80.464601769911511"/>
    <x v="8"/>
    <x v="24"/>
  </r>
  <r>
    <n v="1500"/>
    <n v="1820"/>
    <x v="3"/>
    <x v="0"/>
    <s v="USD"/>
    <n v="1410558949"/>
    <n v="1409262949"/>
    <b v="0"/>
    <n v="13"/>
    <b v="1"/>
    <s v="theater/plays"/>
    <n v="121.33333333333334"/>
    <n v="140"/>
    <x v="8"/>
    <x v="23"/>
  </r>
  <r>
    <n v="3000"/>
    <n v="3641"/>
    <x v="3"/>
    <x v="0"/>
    <s v="USD"/>
    <n v="1340944043"/>
    <n v="1338352043"/>
    <b v="0"/>
    <n v="79"/>
    <b v="1"/>
    <s v="music/rock"/>
    <n v="121.36666666666667"/>
    <n v="46.088607594936711"/>
    <x v="3"/>
    <x v="32"/>
  </r>
  <r>
    <n v="500"/>
    <n v="607"/>
    <x v="3"/>
    <x v="0"/>
    <s v="USD"/>
    <n v="1340429276"/>
    <n v="1335245276"/>
    <b v="0"/>
    <n v="16"/>
    <b v="1"/>
    <s v="music/indie rock"/>
    <n v="121.39999999999999"/>
    <n v="37.9375"/>
    <x v="3"/>
    <x v="7"/>
  </r>
  <r>
    <n v="18000"/>
    <n v="21884.69"/>
    <x v="3"/>
    <x v="0"/>
    <s v="USD"/>
    <n v="1486702800"/>
    <n v="1484058261"/>
    <b v="0"/>
    <n v="340"/>
    <b v="1"/>
    <s v="music/rock"/>
    <n v="121.5816111111111"/>
    <n v="64.366735294117646"/>
    <x v="3"/>
    <x v="32"/>
  </r>
  <r>
    <n v="5000"/>
    <n v="6080"/>
    <x v="3"/>
    <x v="0"/>
    <s v="USD"/>
    <n v="1441153705"/>
    <n v="1438561705"/>
    <b v="0"/>
    <n v="47"/>
    <b v="1"/>
    <s v="theater/plays"/>
    <n v="121.6"/>
    <n v="129.36170212765958"/>
    <x v="8"/>
    <x v="23"/>
  </r>
  <r>
    <n v="10000"/>
    <n v="12165"/>
    <x v="3"/>
    <x v="11"/>
    <s v="NZD"/>
    <n v="1477886400"/>
    <n v="1476228128"/>
    <b v="0"/>
    <n v="111"/>
    <b v="1"/>
    <s v="theater/spaces"/>
    <n v="121.64999999999999"/>
    <n v="109.5945945945946"/>
    <x v="8"/>
    <x v="24"/>
  </r>
  <r>
    <n v="1500"/>
    <n v="1826"/>
    <x v="3"/>
    <x v="0"/>
    <s v="USD"/>
    <n v="1426965758"/>
    <n v="1424377358"/>
    <b v="0"/>
    <n v="26"/>
    <b v="1"/>
    <s v="theater/plays"/>
    <n v="121.73333333333333"/>
    <n v="70.230769230769226"/>
    <x v="8"/>
    <x v="23"/>
  </r>
  <r>
    <n v="10000"/>
    <n v="12178"/>
    <x v="3"/>
    <x v="0"/>
    <s v="USD"/>
    <n v="1474426800"/>
    <n v="1471976529"/>
    <b v="0"/>
    <n v="17"/>
    <b v="1"/>
    <s v="theater/plays"/>
    <n v="121.78"/>
    <n v="716.35294117647061"/>
    <x v="8"/>
    <x v="23"/>
  </r>
  <r>
    <n v="2500"/>
    <n v="3045"/>
    <x v="3"/>
    <x v="0"/>
    <s v="USD"/>
    <n v="1398988662"/>
    <n v="1396396662"/>
    <b v="0"/>
    <n v="62"/>
    <b v="1"/>
    <s v="music/rock"/>
    <n v="121.8"/>
    <n v="49.112903225806448"/>
    <x v="3"/>
    <x v="32"/>
  </r>
  <r>
    <n v="1000"/>
    <n v="1218"/>
    <x v="3"/>
    <x v="0"/>
    <s v="USD"/>
    <n v="1425193140"/>
    <n v="1422769906"/>
    <b v="0"/>
    <n v="20"/>
    <b v="1"/>
    <s v="theater/plays"/>
    <n v="121.8"/>
    <n v="60.9"/>
    <x v="8"/>
    <x v="23"/>
  </r>
  <r>
    <n v="500"/>
    <n v="610"/>
    <x v="3"/>
    <x v="1"/>
    <s v="GBP"/>
    <n v="1445252400"/>
    <n v="1443696797"/>
    <b v="0"/>
    <n v="22"/>
    <b v="1"/>
    <s v="theater/plays"/>
    <n v="122"/>
    <n v="27.727272727272727"/>
    <x v="8"/>
    <x v="23"/>
  </r>
  <r>
    <n v="500"/>
    <n v="610"/>
    <x v="3"/>
    <x v="0"/>
    <s v="USD"/>
    <n v="1434542702"/>
    <n v="1432814702"/>
    <b v="0"/>
    <n v="3"/>
    <b v="1"/>
    <s v="theater/plays"/>
    <n v="122"/>
    <n v="203.33333333333334"/>
    <x v="8"/>
    <x v="23"/>
  </r>
  <r>
    <n v="1100"/>
    <n v="1342.01"/>
    <x v="3"/>
    <x v="1"/>
    <s v="GBP"/>
    <n v="1394460000"/>
    <n v="1393233855"/>
    <b v="0"/>
    <n v="47"/>
    <b v="1"/>
    <s v="music/metal"/>
    <n v="122.00090909090908"/>
    <n v="28.553404255319148"/>
    <x v="3"/>
    <x v="33"/>
  </r>
  <r>
    <n v="25000"/>
    <n v="30505"/>
    <x v="3"/>
    <x v="0"/>
    <s v="USD"/>
    <n v="1483729500"/>
    <n v="1481137500"/>
    <b v="0"/>
    <n v="43"/>
    <b v="1"/>
    <s v="film &amp; video/documentary"/>
    <n v="122.02"/>
    <n v="709.41860465116281"/>
    <x v="0"/>
    <x v="31"/>
  </r>
  <r>
    <n v="1500"/>
    <n v="1831"/>
    <x v="3"/>
    <x v="1"/>
    <s v="GBP"/>
    <n v="1414701413"/>
    <n v="1412109413"/>
    <b v="0"/>
    <n v="25"/>
    <b v="1"/>
    <s v="theater/plays"/>
    <n v="122.06666666666666"/>
    <n v="73.239999999999995"/>
    <x v="8"/>
    <x v="23"/>
  </r>
  <r>
    <n v="2800"/>
    <n v="3419"/>
    <x v="3"/>
    <x v="0"/>
    <s v="USD"/>
    <n v="1332011835"/>
    <n v="1328559435"/>
    <b v="0"/>
    <n v="70"/>
    <b v="1"/>
    <s v="music/rock"/>
    <n v="122.10714285714286"/>
    <n v="48.842857142857142"/>
    <x v="3"/>
    <x v="32"/>
  </r>
  <r>
    <n v="8200"/>
    <n v="10013"/>
    <x v="3"/>
    <x v="0"/>
    <s v="USD"/>
    <n v="1406900607"/>
    <n v="1403012607"/>
    <b v="0"/>
    <n v="119"/>
    <b v="1"/>
    <s v="publishing/nonfiction"/>
    <n v="122.10975609756099"/>
    <n v="84.142857142857139"/>
    <x v="2"/>
    <x v="34"/>
  </r>
  <r>
    <n v="750"/>
    <n v="916"/>
    <x v="3"/>
    <x v="0"/>
    <s v="USD"/>
    <n v="1488337200"/>
    <n v="1484623726"/>
    <b v="0"/>
    <n v="17"/>
    <b v="1"/>
    <s v="music/rock"/>
    <n v="122.13333333333334"/>
    <n v="53.882352941176471"/>
    <x v="3"/>
    <x v="32"/>
  </r>
  <r>
    <n v="3500"/>
    <n v="4275"/>
    <x v="3"/>
    <x v="0"/>
    <s v="USD"/>
    <n v="1367823655"/>
    <n v="1365231655"/>
    <b v="1"/>
    <n v="50"/>
    <b v="1"/>
    <s v="music/rock"/>
    <n v="122.14285714285715"/>
    <n v="85.5"/>
    <x v="3"/>
    <x v="32"/>
  </r>
  <r>
    <n v="3500"/>
    <n v="4280"/>
    <x v="3"/>
    <x v="0"/>
    <s v="USD"/>
    <n v="1460581365"/>
    <n v="1458766965"/>
    <b v="0"/>
    <n v="57"/>
    <b v="1"/>
    <s v="theater/plays"/>
    <n v="122.28571428571429"/>
    <n v="75.087719298245617"/>
    <x v="8"/>
    <x v="23"/>
  </r>
  <r>
    <n v="5000"/>
    <n v="6120"/>
    <x v="3"/>
    <x v="0"/>
    <s v="USD"/>
    <n v="1392408000"/>
    <n v="1390890987"/>
    <b v="0"/>
    <n v="108"/>
    <b v="1"/>
    <s v="publishing/nonfiction"/>
    <n v="122.39999999999999"/>
    <n v="56.666666666666664"/>
    <x v="2"/>
    <x v="34"/>
  </r>
  <r>
    <n v="2500"/>
    <n v="3060.22"/>
    <x v="3"/>
    <x v="0"/>
    <s v="USD"/>
    <n v="1331870340"/>
    <n v="1328033818"/>
    <b v="0"/>
    <n v="89"/>
    <b v="1"/>
    <s v="music/pop"/>
    <n v="122.40879999999999"/>
    <n v="34.384494382022467"/>
    <x v="3"/>
    <x v="35"/>
  </r>
  <r>
    <n v="2500"/>
    <n v="3067"/>
    <x v="3"/>
    <x v="1"/>
    <s v="GBP"/>
    <n v="1354269600"/>
    <n v="1351663605"/>
    <b v="0"/>
    <n v="121"/>
    <b v="1"/>
    <s v="publishing/nonfiction"/>
    <n v="122.67999999999999"/>
    <n v="25.347107438016529"/>
    <x v="2"/>
    <x v="34"/>
  </r>
  <r>
    <n v="3000"/>
    <n v="3684"/>
    <x v="3"/>
    <x v="0"/>
    <s v="USD"/>
    <n v="1433131140"/>
    <n v="1430445163"/>
    <b v="0"/>
    <n v="67"/>
    <b v="1"/>
    <s v="music/classical music"/>
    <n v="122.8"/>
    <n v="54.985074626865675"/>
    <x v="3"/>
    <x v="37"/>
  </r>
  <r>
    <n v="2000"/>
    <n v="2456.66"/>
    <x v="3"/>
    <x v="0"/>
    <s v="USD"/>
    <n v="1346198400"/>
    <n v="1344281383"/>
    <b v="0"/>
    <n v="76"/>
    <b v="1"/>
    <s v="music/electronic music"/>
    <n v="122.833"/>
    <n v="32.324473684210524"/>
    <x v="3"/>
    <x v="36"/>
  </r>
  <r>
    <n v="8000"/>
    <n v="9832"/>
    <x v="3"/>
    <x v="7"/>
    <s v="CAD"/>
    <n v="1398268773"/>
    <n v="1395676773"/>
    <b v="0"/>
    <n v="58"/>
    <b v="1"/>
    <s v="technology/hardware"/>
    <n v="122.9"/>
    <n v="169.51724137931035"/>
    <x v="1"/>
    <x v="39"/>
  </r>
  <r>
    <n v="44000"/>
    <n v="54116.28"/>
    <x v="3"/>
    <x v="0"/>
    <s v="USD"/>
    <n v="1450555279"/>
    <n v="1447963279"/>
    <b v="0"/>
    <n v="284"/>
    <b v="1"/>
    <s v="film &amp; video/television"/>
    <n v="122.99154545454545"/>
    <n v="190.55028169014085"/>
    <x v="0"/>
    <x v="29"/>
  </r>
  <r>
    <n v="300"/>
    <n v="369"/>
    <x v="3"/>
    <x v="1"/>
    <s v="GBP"/>
    <n v="1466899491"/>
    <n v="1464307491"/>
    <b v="0"/>
    <n v="8"/>
    <b v="1"/>
    <s v="theater/plays"/>
    <n v="123"/>
    <n v="46.125"/>
    <x v="8"/>
    <x v="23"/>
  </r>
  <r>
    <n v="5400"/>
    <n v="6646"/>
    <x v="3"/>
    <x v="0"/>
    <s v="USD"/>
    <n v="1482307140"/>
    <n v="1479886966"/>
    <b v="1"/>
    <n v="58"/>
    <b v="1"/>
    <s v="film &amp; video/documentary"/>
    <n v="123.07407407407408"/>
    <n v="114.58620689655173"/>
    <x v="0"/>
    <x v="31"/>
  </r>
  <r>
    <n v="3500"/>
    <n v="4310"/>
    <x v="3"/>
    <x v="0"/>
    <s v="USD"/>
    <n v="1430774974"/>
    <n v="1426886974"/>
    <b v="0"/>
    <n v="46"/>
    <b v="1"/>
    <s v="technology/makerspaces"/>
    <n v="123.14285714285715"/>
    <n v="93.695652173913047"/>
    <x v="1"/>
    <x v="26"/>
  </r>
  <r>
    <n v="10000"/>
    <n v="12325"/>
    <x v="3"/>
    <x v="0"/>
    <s v="USD"/>
    <n v="1463098208"/>
    <n v="1460506208"/>
    <b v="0"/>
    <n v="173"/>
    <b v="1"/>
    <s v="theater/plays"/>
    <n v="123.25"/>
    <n v="71.242774566473983"/>
    <x v="8"/>
    <x v="23"/>
  </r>
  <r>
    <n v="2300"/>
    <n v="2835"/>
    <x v="3"/>
    <x v="0"/>
    <s v="USD"/>
    <n v="1306630800"/>
    <n v="1304376478"/>
    <b v="0"/>
    <n v="38"/>
    <b v="1"/>
    <s v="music/rock"/>
    <n v="123.2608695652174"/>
    <n v="74.60526315789474"/>
    <x v="3"/>
    <x v="32"/>
  </r>
  <r>
    <n v="14500"/>
    <n v="17875"/>
    <x v="3"/>
    <x v="0"/>
    <s v="USD"/>
    <n v="1432161590"/>
    <n v="1429569590"/>
    <b v="1"/>
    <n v="179"/>
    <b v="1"/>
    <s v="film &amp; video/documentary"/>
    <n v="123.27586206896552"/>
    <n v="99.860335195530723"/>
    <x v="0"/>
    <x v="31"/>
  </r>
  <r>
    <n v="3000"/>
    <n v="3700"/>
    <x v="3"/>
    <x v="1"/>
    <s v="GBP"/>
    <n v="1406045368"/>
    <n v="1403453368"/>
    <b v="0"/>
    <n v="117"/>
    <b v="1"/>
    <s v="film &amp; video/television"/>
    <n v="123.33333333333334"/>
    <n v="31.623931623931625"/>
    <x v="0"/>
    <x v="29"/>
  </r>
  <r>
    <n v="1050"/>
    <n v="1296"/>
    <x v="3"/>
    <x v="0"/>
    <s v="USD"/>
    <n v="1471071540"/>
    <n v="1467720388"/>
    <b v="0"/>
    <n v="30"/>
    <b v="1"/>
    <s v="theater/plays"/>
    <n v="123.42857142857142"/>
    <n v="43.2"/>
    <x v="8"/>
    <x v="23"/>
  </r>
  <r>
    <n v="10050"/>
    <n v="12410.5"/>
    <x v="3"/>
    <x v="20"/>
    <s v="EUR"/>
    <n v="1488394800"/>
    <n v="1485213921"/>
    <b v="0"/>
    <n v="131"/>
    <b v="1"/>
    <s v="photography/photobooks"/>
    <n v="123.48756218905473"/>
    <n v="94.736641221374043"/>
    <x v="7"/>
    <x v="18"/>
  </r>
  <r>
    <n v="10000"/>
    <n v="12353"/>
    <x v="3"/>
    <x v="0"/>
    <s v="USD"/>
    <n v="1453481974"/>
    <n v="1448297974"/>
    <b v="0"/>
    <n v="140"/>
    <b v="1"/>
    <s v="technology/hardware"/>
    <n v="123.53"/>
    <n v="88.23571428571428"/>
    <x v="1"/>
    <x v="39"/>
  </r>
  <r>
    <n v="6000"/>
    <n v="7412"/>
    <x v="3"/>
    <x v="0"/>
    <s v="USD"/>
    <n v="1342382587"/>
    <n v="1339790587"/>
    <b v="0"/>
    <n v="83"/>
    <b v="1"/>
    <s v="music/indie rock"/>
    <n v="123.53333333333335"/>
    <n v="89.301204819277103"/>
    <x v="3"/>
    <x v="7"/>
  </r>
  <r>
    <n v="500"/>
    <n v="618"/>
    <x v="3"/>
    <x v="1"/>
    <s v="GBP"/>
    <n v="1469998680"/>
    <n v="1466710358"/>
    <b v="0"/>
    <n v="21"/>
    <b v="1"/>
    <s v="theater/plays"/>
    <n v="123.6"/>
    <n v="29.428571428571427"/>
    <x v="8"/>
    <x v="23"/>
  </r>
  <r>
    <n v="15000"/>
    <n v="18542"/>
    <x v="3"/>
    <x v="0"/>
    <s v="USD"/>
    <n v="1386565140"/>
    <n v="1383909855"/>
    <b v="1"/>
    <n v="274"/>
    <b v="1"/>
    <s v="music/rock"/>
    <n v="123.61333333333333"/>
    <n v="67.671532846715323"/>
    <x v="3"/>
    <x v="32"/>
  </r>
  <r>
    <n v="5000"/>
    <n v="6181"/>
    <x v="3"/>
    <x v="0"/>
    <s v="USD"/>
    <n v="1324789200"/>
    <n v="1321649321"/>
    <b v="0"/>
    <n v="77"/>
    <b v="1"/>
    <s v="music/indie rock"/>
    <n v="123.61999999999999"/>
    <n v="80.272727272727266"/>
    <x v="3"/>
    <x v="7"/>
  </r>
  <r>
    <n v="17500"/>
    <n v="21637.22"/>
    <x v="3"/>
    <x v="6"/>
    <s v="EUR"/>
    <n v="1487113140"/>
    <n v="1484570885"/>
    <b v="1"/>
    <n v="196"/>
    <b v="1"/>
    <s v="photography/photobooks"/>
    <n v="123.64125714285714"/>
    <n v="110.39397959183674"/>
    <x v="7"/>
    <x v="18"/>
  </r>
  <r>
    <n v="300"/>
    <n v="371"/>
    <x v="3"/>
    <x v="5"/>
    <s v="EUR"/>
    <n v="1450911540"/>
    <n v="1448536516"/>
    <b v="0"/>
    <n v="25"/>
    <b v="1"/>
    <s v="theater/spaces"/>
    <n v="123.66666666666666"/>
    <n v="14.84"/>
    <x v="8"/>
    <x v="24"/>
  </r>
  <r>
    <n v="30000"/>
    <n v="37104.03"/>
    <x v="3"/>
    <x v="0"/>
    <s v="USD"/>
    <n v="1381895940"/>
    <n v="1379532618"/>
    <b v="1"/>
    <n v="191"/>
    <b v="1"/>
    <s v="technology/hardware"/>
    <n v="123.68010000000001"/>
    <n v="194.26193717277485"/>
    <x v="1"/>
    <x v="39"/>
  </r>
  <r>
    <n v="1800"/>
    <n v="2231"/>
    <x v="3"/>
    <x v="0"/>
    <s v="USD"/>
    <n v="1338186657"/>
    <n v="1333002657"/>
    <b v="0"/>
    <n v="32"/>
    <b v="1"/>
    <s v="film &amp; video/shorts"/>
    <n v="123.94444444444443"/>
    <n v="69.71875"/>
    <x v="0"/>
    <x v="30"/>
  </r>
  <r>
    <n v="451"/>
    <n v="559"/>
    <x v="3"/>
    <x v="0"/>
    <s v="USD"/>
    <n v="1334250165"/>
    <n v="1331658165"/>
    <b v="0"/>
    <n v="13"/>
    <b v="1"/>
    <s v="music/indie rock"/>
    <n v="123.94678492239468"/>
    <n v="43"/>
    <x v="3"/>
    <x v="7"/>
  </r>
  <r>
    <n v="3500"/>
    <n v="4340"/>
    <x v="3"/>
    <x v="0"/>
    <s v="USD"/>
    <n v="1436902359"/>
    <n v="1434310359"/>
    <b v="0"/>
    <n v="32"/>
    <b v="1"/>
    <s v="theater/plays"/>
    <n v="124"/>
    <n v="135.625"/>
    <x v="8"/>
    <x v="23"/>
  </r>
  <r>
    <n v="500"/>
    <n v="620"/>
    <x v="3"/>
    <x v="0"/>
    <s v="USD"/>
    <n v="1342115132"/>
    <n v="1339523132"/>
    <b v="0"/>
    <n v="16"/>
    <b v="1"/>
    <s v="music/rock"/>
    <n v="124"/>
    <n v="38.75"/>
    <x v="3"/>
    <x v="32"/>
  </r>
  <r>
    <n v="100"/>
    <n v="124"/>
    <x v="3"/>
    <x v="1"/>
    <s v="GBP"/>
    <n v="1427842740"/>
    <n v="1425428206"/>
    <b v="0"/>
    <n v="14"/>
    <b v="1"/>
    <s v="theater/plays"/>
    <n v="124"/>
    <n v="8.8571428571428577"/>
    <x v="8"/>
    <x v="23"/>
  </r>
  <r>
    <n v="10000"/>
    <n v="12400.61"/>
    <x v="3"/>
    <x v="0"/>
    <s v="USD"/>
    <n v="1298245954"/>
    <n v="1295653954"/>
    <b v="0"/>
    <n v="134"/>
    <b v="1"/>
    <s v="music/rock"/>
    <n v="124.0061"/>
    <n v="92.541865671641801"/>
    <x v="3"/>
    <x v="32"/>
  </r>
  <r>
    <n v="3500"/>
    <n v="4343"/>
    <x v="3"/>
    <x v="0"/>
    <s v="USD"/>
    <n v="1436117922"/>
    <n v="1433525922"/>
    <b v="0"/>
    <n v="63"/>
    <b v="1"/>
    <s v="music/rock"/>
    <n v="124.08571428571429"/>
    <n v="68.936507936507937"/>
    <x v="3"/>
    <x v="32"/>
  </r>
  <r>
    <n v="9665"/>
    <n v="12000"/>
    <x v="3"/>
    <x v="0"/>
    <s v="USD"/>
    <n v="1407456000"/>
    <n v="1405573391"/>
    <b v="0"/>
    <n v="86"/>
    <b v="1"/>
    <s v="film &amp; video/documentary"/>
    <n v="124.15933781686496"/>
    <n v="139.53488372093022"/>
    <x v="0"/>
    <x v="31"/>
  </r>
  <r>
    <n v="2500"/>
    <n v="3105"/>
    <x v="3"/>
    <x v="0"/>
    <s v="USD"/>
    <n v="1402696800"/>
    <n v="1399948353"/>
    <b v="1"/>
    <n v="61"/>
    <b v="1"/>
    <s v="theater/plays"/>
    <n v="124.2"/>
    <n v="50.901639344262293"/>
    <x v="8"/>
    <x v="23"/>
  </r>
  <r>
    <n v="978"/>
    <n v="1216"/>
    <x v="3"/>
    <x v="0"/>
    <s v="USD"/>
    <n v="1422937620"/>
    <n v="1420606303"/>
    <b v="0"/>
    <n v="27"/>
    <b v="1"/>
    <s v="theater/plays"/>
    <n v="124.33537832310839"/>
    <n v="45.037037037037038"/>
    <x v="8"/>
    <x v="23"/>
  </r>
  <r>
    <n v="3000"/>
    <n v="3732"/>
    <x v="3"/>
    <x v="0"/>
    <s v="USD"/>
    <n v="1473625166"/>
    <n v="1470169166"/>
    <b v="0"/>
    <n v="78"/>
    <b v="1"/>
    <s v="theater/plays"/>
    <n v="124.4"/>
    <n v="47.846153846153847"/>
    <x v="8"/>
    <x v="23"/>
  </r>
  <r>
    <n v="5000"/>
    <n v="6235"/>
    <x v="3"/>
    <x v="0"/>
    <s v="USD"/>
    <n v="1348516012"/>
    <n v="1345924012"/>
    <b v="0"/>
    <n v="37"/>
    <b v="1"/>
    <s v="music/pop"/>
    <n v="124.70000000000002"/>
    <n v="168.51351351351352"/>
    <x v="3"/>
    <x v="35"/>
  </r>
  <r>
    <n v="2500"/>
    <n v="3120"/>
    <x v="3"/>
    <x v="0"/>
    <s v="USD"/>
    <n v="1445722140"/>
    <n v="1443016697"/>
    <b v="1"/>
    <n v="84"/>
    <b v="1"/>
    <s v="theater/plays"/>
    <n v="124.8"/>
    <n v="37.142857142857146"/>
    <x v="8"/>
    <x v="23"/>
  </r>
  <r>
    <n v="2500"/>
    <n v="3120"/>
    <x v="3"/>
    <x v="1"/>
    <s v="GBP"/>
    <n v="1426801664"/>
    <n v="1424213264"/>
    <b v="0"/>
    <n v="45"/>
    <b v="1"/>
    <s v="theater/plays"/>
    <n v="124.8"/>
    <n v="69.333333333333329"/>
    <x v="8"/>
    <x v="23"/>
  </r>
  <r>
    <n v="18500"/>
    <n v="23096"/>
    <x v="3"/>
    <x v="0"/>
    <s v="USD"/>
    <n v="1419292800"/>
    <n v="1416592916"/>
    <b v="1"/>
    <n v="241"/>
    <b v="1"/>
    <s v="photography/photobooks"/>
    <n v="124.84324324324325"/>
    <n v="95.834024896265561"/>
    <x v="7"/>
    <x v="18"/>
  </r>
  <r>
    <n v="300"/>
    <n v="375"/>
    <x v="3"/>
    <x v="0"/>
    <s v="USD"/>
    <n v="1405366359"/>
    <n v="1402342359"/>
    <b v="0"/>
    <n v="7"/>
    <b v="1"/>
    <s v="publishing/nonfiction"/>
    <n v="125"/>
    <n v="53.571428571428569"/>
    <x v="2"/>
    <x v="34"/>
  </r>
  <r>
    <n v="600"/>
    <n v="750"/>
    <x v="3"/>
    <x v="0"/>
    <s v="USD"/>
    <n v="1339840740"/>
    <n v="1335397188"/>
    <b v="0"/>
    <n v="27"/>
    <b v="1"/>
    <s v="music/indie rock"/>
    <n v="125"/>
    <n v="27.777777777777779"/>
    <x v="3"/>
    <x v="7"/>
  </r>
  <r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35000"/>
    <n v="43758"/>
    <x v="3"/>
    <x v="0"/>
    <s v="USD"/>
    <n v="1489006800"/>
    <n v="1486397007"/>
    <b v="1"/>
    <n v="299"/>
    <b v="1"/>
    <s v="film &amp; video/documentary"/>
    <n v="125.02285714285715"/>
    <n v="146.34782608695653"/>
    <x v="0"/>
    <x v="31"/>
  </r>
  <r>
    <n v="1500"/>
    <n v="1876"/>
    <x v="3"/>
    <x v="0"/>
    <s v="USD"/>
    <n v="1483499645"/>
    <n v="1480907645"/>
    <b v="0"/>
    <n v="52"/>
    <b v="1"/>
    <s v="theater/plays"/>
    <n v="125.06666666666666"/>
    <n v="36.07692307692308"/>
    <x v="8"/>
    <x v="23"/>
  </r>
  <r>
    <n v="25000"/>
    <n v="31275.599999999999"/>
    <x v="3"/>
    <x v="0"/>
    <s v="USD"/>
    <n v="1332561600"/>
    <n v="1329873755"/>
    <b v="1"/>
    <n v="426"/>
    <b v="1"/>
    <s v="technology/hardware"/>
    <n v="125.10239999999999"/>
    <n v="73.416901408450698"/>
    <x v="1"/>
    <x v="39"/>
  </r>
  <r>
    <n v="800"/>
    <n v="1001"/>
    <x v="3"/>
    <x v="0"/>
    <s v="USD"/>
    <n v="1370390432"/>
    <n v="1368576032"/>
    <b v="0"/>
    <n v="27"/>
    <b v="1"/>
    <s v="music/rock"/>
    <n v="125.125"/>
    <n v="37.074074074074076"/>
    <x v="3"/>
    <x v="32"/>
  </r>
  <r>
    <n v="800"/>
    <n v="1001"/>
    <x v="3"/>
    <x v="0"/>
    <s v="USD"/>
    <n v="1452387096"/>
    <n v="1447203096"/>
    <b v="0"/>
    <n v="11"/>
    <b v="1"/>
    <s v="technology/makerspaces"/>
    <n v="125.125"/>
    <n v="91"/>
    <x v="1"/>
    <x v="26"/>
  </r>
  <r>
    <n v="1500"/>
    <n v="1877"/>
    <x v="3"/>
    <x v="0"/>
    <s v="USD"/>
    <n v="1356724263"/>
    <n v="1354909863"/>
    <b v="1"/>
    <n v="81"/>
    <b v="1"/>
    <s v="publishing/radio &amp; podcasts"/>
    <n v="125.13333333333334"/>
    <n v="23.172839506172838"/>
    <x v="2"/>
    <x v="40"/>
  </r>
  <r>
    <n v="100000"/>
    <n v="125137"/>
    <x v="3"/>
    <x v="0"/>
    <s v="USD"/>
    <n v="1465652372"/>
    <n v="1463060372"/>
    <b v="1"/>
    <n v="325"/>
    <b v="1"/>
    <s v="technology/hardware"/>
    <n v="125.13700000000001"/>
    <n v="385.03692307692307"/>
    <x v="1"/>
    <x v="39"/>
  </r>
  <r>
    <n v="7500"/>
    <n v="9387"/>
    <x v="3"/>
    <x v="0"/>
    <s v="USD"/>
    <n v="1430334126"/>
    <n v="1426446126"/>
    <b v="0"/>
    <n v="67"/>
    <b v="1"/>
    <s v="film &amp; video/documentary"/>
    <n v="125.16000000000001"/>
    <n v="140.1044776119403"/>
    <x v="0"/>
    <x v="31"/>
  </r>
  <r>
    <n v="40000"/>
    <n v="50091"/>
    <x v="3"/>
    <x v="0"/>
    <s v="USD"/>
    <n v="1460038591"/>
    <n v="1457450191"/>
    <b v="1"/>
    <n v="266"/>
    <b v="1"/>
    <s v="film &amp; video/documentary"/>
    <n v="125.22750000000001"/>
    <n v="188.31203007518798"/>
    <x v="0"/>
    <x v="31"/>
  </r>
  <r>
    <n v="2000"/>
    <n v="2505"/>
    <x v="3"/>
    <x v="0"/>
    <s v="USD"/>
    <n v="1425275940"/>
    <n v="1422371381"/>
    <b v="0"/>
    <n v="21"/>
    <b v="1"/>
    <s v="music/rock"/>
    <n v="125.25"/>
    <n v="119.28571428571429"/>
    <x v="3"/>
    <x v="32"/>
  </r>
  <r>
    <n v="1200"/>
    <n v="1503"/>
    <x v="3"/>
    <x v="0"/>
    <s v="USD"/>
    <n v="1359240856"/>
    <n v="1356648856"/>
    <b v="0"/>
    <n v="34"/>
    <b v="1"/>
    <s v="music/rock"/>
    <n v="125.25"/>
    <n v="44.205882352941174"/>
    <x v="3"/>
    <x v="32"/>
  </r>
  <r>
    <n v="2300"/>
    <n v="2881"/>
    <x v="3"/>
    <x v="0"/>
    <s v="USD"/>
    <n v="1300636482"/>
    <n v="1298048082"/>
    <b v="0"/>
    <n v="90"/>
    <b v="1"/>
    <s v="music/pop"/>
    <n v="125.26086956521738"/>
    <n v="32.011111111111113"/>
    <x v="3"/>
    <x v="35"/>
  </r>
  <r>
    <n v="2000"/>
    <n v="2506"/>
    <x v="3"/>
    <x v="0"/>
    <s v="USD"/>
    <n v="1362117540"/>
    <n v="1359587137"/>
    <b v="0"/>
    <n v="65"/>
    <b v="1"/>
    <s v="publishing/nonfiction"/>
    <n v="125.29999999999998"/>
    <n v="38.553846153846152"/>
    <x v="2"/>
    <x v="34"/>
  </r>
  <r>
    <n v="2000"/>
    <n v="2506"/>
    <x v="3"/>
    <x v="0"/>
    <s v="USD"/>
    <n v="1468270261"/>
    <n v="1463086261"/>
    <b v="0"/>
    <n v="37"/>
    <b v="1"/>
    <s v="music/rock"/>
    <n v="125.29999999999998"/>
    <n v="67.729729729729726"/>
    <x v="3"/>
    <x v="32"/>
  </r>
  <r>
    <n v="300"/>
    <n v="376"/>
    <x v="3"/>
    <x v="1"/>
    <s v="GBP"/>
    <n v="1459872000"/>
    <n v="1456408244"/>
    <b v="0"/>
    <n v="9"/>
    <b v="1"/>
    <s v="film &amp; video/documentary"/>
    <n v="125.33333333333334"/>
    <n v="41.777777777777779"/>
    <x v="0"/>
    <x v="31"/>
  </r>
  <r>
    <n v="6500"/>
    <n v="8152"/>
    <x v="3"/>
    <x v="7"/>
    <s v="CAD"/>
    <n v="1392574692"/>
    <n v="1389982692"/>
    <b v="1"/>
    <n v="105"/>
    <b v="1"/>
    <s v="music/rock"/>
    <n v="125.41538461538462"/>
    <n v="77.638095238095232"/>
    <x v="3"/>
    <x v="32"/>
  </r>
  <r>
    <n v="1200"/>
    <n v="1506"/>
    <x v="3"/>
    <x v="0"/>
    <s v="USD"/>
    <n v="1316746837"/>
    <n v="1314154837"/>
    <b v="0"/>
    <n v="21"/>
    <b v="1"/>
    <s v="film &amp; video/shorts"/>
    <n v="125.49999999999999"/>
    <n v="71.714285714285708"/>
    <x v="0"/>
    <x v="30"/>
  </r>
  <r>
    <n v="8500"/>
    <n v="10670"/>
    <x v="3"/>
    <x v="7"/>
    <s v="CAD"/>
    <n v="1431147600"/>
    <n v="1428465420"/>
    <b v="0"/>
    <n v="57"/>
    <b v="1"/>
    <s v="publishing/nonfiction"/>
    <n v="125.52941176470588"/>
    <n v="187.19298245614036"/>
    <x v="2"/>
    <x v="34"/>
  </r>
  <r>
    <n v="3500"/>
    <n v="4395"/>
    <x v="3"/>
    <x v="0"/>
    <s v="USD"/>
    <n v="1337194800"/>
    <n v="1334429646"/>
    <b v="1"/>
    <n v="77"/>
    <b v="1"/>
    <s v="film &amp; video/documentary"/>
    <n v="125.57142857142858"/>
    <n v="57.077922077922075"/>
    <x v="0"/>
    <x v="31"/>
  </r>
  <r>
    <n v="2000"/>
    <n v="2512"/>
    <x v="3"/>
    <x v="7"/>
    <s v="CAD"/>
    <n v="1460341800"/>
    <n v="1456902893"/>
    <b v="0"/>
    <n v="32"/>
    <b v="1"/>
    <s v="theater/plays"/>
    <n v="125.6"/>
    <n v="78.5"/>
    <x v="8"/>
    <x v="23"/>
  </r>
  <r>
    <n v="4800"/>
    <n v="6029"/>
    <x v="3"/>
    <x v="0"/>
    <s v="USD"/>
    <n v="1429183656"/>
    <n v="1427369256"/>
    <b v="0"/>
    <n v="103"/>
    <b v="1"/>
    <s v="photography/photobooks"/>
    <n v="125.60416666666667"/>
    <n v="58.533980582524272"/>
    <x v="7"/>
    <x v="18"/>
  </r>
  <r>
    <n v="15000"/>
    <n v="18855"/>
    <x v="3"/>
    <x v="0"/>
    <s v="USD"/>
    <n v="1450901872"/>
    <n v="1448309872"/>
    <b v="0"/>
    <n v="99"/>
    <b v="1"/>
    <s v="technology/wearables"/>
    <n v="125.69999999999999"/>
    <n v="190.45454545454547"/>
    <x v="1"/>
    <x v="4"/>
  </r>
  <r>
    <n v="3000"/>
    <n v="3773"/>
    <x v="3"/>
    <x v="0"/>
    <s v="USD"/>
    <n v="1338523140"/>
    <n v="1334442519"/>
    <b v="1"/>
    <n v="60"/>
    <b v="1"/>
    <s v="theater/plays"/>
    <n v="125.76666666666667"/>
    <n v="62.883333333333333"/>
    <x v="8"/>
    <x v="23"/>
  </r>
  <r>
    <n v="1000"/>
    <n v="1259"/>
    <x v="3"/>
    <x v="1"/>
    <s v="GBP"/>
    <n v="1474793208"/>
    <n v="1472201208"/>
    <b v="0"/>
    <n v="49"/>
    <b v="1"/>
    <s v="theater/plays"/>
    <n v="125.89999999999999"/>
    <n v="25.693877551020407"/>
    <x v="8"/>
    <x v="23"/>
  </r>
  <r>
    <n v="1600"/>
    <n v="2015"/>
    <x v="3"/>
    <x v="0"/>
    <s v="USD"/>
    <n v="1472952982"/>
    <n v="1470792982"/>
    <b v="0"/>
    <n v="36"/>
    <b v="1"/>
    <s v="theater/plays"/>
    <n v="125.93749999999999"/>
    <n v="55.972222222222221"/>
    <x v="8"/>
    <x v="23"/>
  </r>
  <r>
    <n v="24000"/>
    <n v="30226"/>
    <x v="3"/>
    <x v="0"/>
    <s v="USD"/>
    <n v="1426777228"/>
    <n v="1424188828"/>
    <b v="0"/>
    <n v="372"/>
    <b v="1"/>
    <s v="food/small batch"/>
    <n v="125.94166666666666"/>
    <n v="81.252688172043008"/>
    <x v="6"/>
    <x v="28"/>
  </r>
  <r>
    <n v="8500"/>
    <n v="10706"/>
    <x v="3"/>
    <x v="0"/>
    <s v="USD"/>
    <n v="1398460127"/>
    <n v="1395868127"/>
    <b v="0"/>
    <n v="498"/>
    <b v="1"/>
    <s v="games/tabletop games"/>
    <n v="125.95294117647057"/>
    <n v="21.497991967871485"/>
    <x v="5"/>
    <x v="38"/>
  </r>
  <r>
    <n v="6000"/>
    <n v="7559"/>
    <x v="3"/>
    <x v="1"/>
    <s v="GBP"/>
    <n v="1403370772"/>
    <n v="1400778772"/>
    <b v="0"/>
    <n v="264"/>
    <b v="1"/>
    <s v="publishing/nonfiction"/>
    <n v="125.98333333333333"/>
    <n v="28.632575757575758"/>
    <x v="2"/>
    <x v="34"/>
  </r>
  <r>
    <n v="500"/>
    <n v="629.99"/>
    <x v="3"/>
    <x v="0"/>
    <s v="USD"/>
    <n v="1460860144"/>
    <n v="1458268144"/>
    <b v="0"/>
    <n v="20"/>
    <b v="1"/>
    <s v="film &amp; video/television"/>
    <n v="125.998"/>
    <n v="31.499500000000001"/>
    <x v="0"/>
    <x v="29"/>
  </r>
  <r>
    <n v="5000"/>
    <n v="6300"/>
    <x v="3"/>
    <x v="0"/>
    <s v="USD"/>
    <n v="1327212000"/>
    <n v="1322852747"/>
    <b v="0"/>
    <n v="71"/>
    <b v="1"/>
    <s v="publishing/nonfiction"/>
    <n v="126"/>
    <n v="88.732394366197184"/>
    <x v="2"/>
    <x v="34"/>
  </r>
  <r>
    <n v="5000"/>
    <n v="6300"/>
    <x v="3"/>
    <x v="0"/>
    <s v="USD"/>
    <n v="1435611438"/>
    <n v="1433019438"/>
    <b v="0"/>
    <n v="93"/>
    <b v="1"/>
    <s v="theater/plays"/>
    <n v="126"/>
    <n v="67.741935483870961"/>
    <x v="8"/>
    <x v="23"/>
  </r>
  <r>
    <n v="1000"/>
    <n v="1260"/>
    <x v="3"/>
    <x v="0"/>
    <s v="USD"/>
    <n v="1411084800"/>
    <n v="1410304179"/>
    <b v="0"/>
    <n v="17"/>
    <b v="1"/>
    <s v="theater/plays"/>
    <n v="126"/>
    <n v="74.117647058823536"/>
    <x v="8"/>
    <x v="23"/>
  </r>
  <r>
    <n v="5000"/>
    <n v="6301"/>
    <x v="3"/>
    <x v="0"/>
    <s v="USD"/>
    <n v="1430579509"/>
    <n v="1427987509"/>
    <b v="0"/>
    <n v="71"/>
    <b v="1"/>
    <s v="music/rock"/>
    <n v="126.02"/>
    <n v="88.74647887323944"/>
    <x v="3"/>
    <x v="32"/>
  </r>
  <r>
    <n v="250000"/>
    <n v="315295.89"/>
    <x v="3"/>
    <x v="0"/>
    <s v="USD"/>
    <n v="1400137131"/>
    <n v="1397545131"/>
    <b v="1"/>
    <n v="4883"/>
    <b v="1"/>
    <s v="technology/hardware"/>
    <n v="126.11835600000001"/>
    <n v="64.570118779438872"/>
    <x v="1"/>
    <x v="39"/>
  </r>
  <r>
    <n v="4000"/>
    <n v="5045"/>
    <x v="3"/>
    <x v="0"/>
    <s v="USD"/>
    <n v="1345148566"/>
    <n v="1342556566"/>
    <b v="0"/>
    <n v="60"/>
    <b v="1"/>
    <s v="music/classical music"/>
    <n v="126.125"/>
    <n v="84.083333333333329"/>
    <x v="3"/>
    <x v="37"/>
  </r>
  <r>
    <n v="9000"/>
    <n v="11353"/>
    <x v="3"/>
    <x v="0"/>
    <s v="USD"/>
    <n v="1412640373"/>
    <n v="1410048373"/>
    <b v="0"/>
    <n v="184"/>
    <b v="1"/>
    <s v="music/rock"/>
    <n v="126.14444444444443"/>
    <n v="61.701086956521742"/>
    <x v="3"/>
    <x v="32"/>
  </r>
  <r>
    <n v="5000"/>
    <n v="6308"/>
    <x v="3"/>
    <x v="0"/>
    <s v="USD"/>
    <n v="1469670580"/>
    <n v="1467078580"/>
    <b v="0"/>
    <n v="71"/>
    <b v="1"/>
    <s v="film &amp; video/documentary"/>
    <n v="126.16000000000001"/>
    <n v="88.845070422535215"/>
    <x v="0"/>
    <x v="31"/>
  </r>
  <r>
    <n v="3000"/>
    <n v="3785"/>
    <x v="3"/>
    <x v="0"/>
    <s v="USD"/>
    <n v="1268690100"/>
    <n v="1265493806"/>
    <b v="1"/>
    <n v="79"/>
    <b v="1"/>
    <s v="technology/hardware"/>
    <n v="126.16666666666667"/>
    <n v="47.911392405063289"/>
    <x v="1"/>
    <x v="39"/>
  </r>
  <r>
    <n v="500"/>
    <n v="631"/>
    <x v="3"/>
    <x v="1"/>
    <s v="GBP"/>
    <n v="1463743860"/>
    <n v="1461151860"/>
    <b v="0"/>
    <n v="36"/>
    <b v="1"/>
    <s v="theater/plays"/>
    <n v="126.2"/>
    <n v="17.527777777777779"/>
    <x v="8"/>
    <x v="23"/>
  </r>
  <r>
    <n v="500"/>
    <n v="631"/>
    <x v="3"/>
    <x v="0"/>
    <s v="USD"/>
    <n v="1447269367"/>
    <n v="1444673767"/>
    <b v="0"/>
    <n v="8"/>
    <b v="1"/>
    <s v="theater/plays"/>
    <n v="126.2"/>
    <n v="78.875"/>
    <x v="8"/>
    <x v="23"/>
  </r>
  <r>
    <n v="4000"/>
    <n v="5050"/>
    <x v="3"/>
    <x v="0"/>
    <s v="USD"/>
    <n v="1407524751"/>
    <n v="1404932751"/>
    <b v="1"/>
    <n v="94"/>
    <b v="1"/>
    <s v="theater/plays"/>
    <n v="126.25"/>
    <n v="53.723404255319146"/>
    <x v="8"/>
    <x v="23"/>
  </r>
  <r>
    <n v="1750"/>
    <n v="2210"/>
    <x v="3"/>
    <x v="1"/>
    <s v="GBP"/>
    <n v="1462879020"/>
    <n v="1461941527"/>
    <b v="0"/>
    <n v="15"/>
    <b v="1"/>
    <s v="theater/plays"/>
    <n v="126.28571428571429"/>
    <n v="147.33333333333334"/>
    <x v="8"/>
    <x v="23"/>
  </r>
  <r>
    <n v="7500"/>
    <n v="9486.69"/>
    <x v="3"/>
    <x v="0"/>
    <s v="USD"/>
    <n v="1417049663"/>
    <n v="1413158063"/>
    <b v="0"/>
    <n v="147"/>
    <b v="1"/>
    <s v="music/rock"/>
    <n v="126.48920000000001"/>
    <n v="64.535306122448986"/>
    <x v="3"/>
    <x v="32"/>
  </r>
  <r>
    <n v="500"/>
    <n v="633"/>
    <x v="3"/>
    <x v="1"/>
    <s v="GBP"/>
    <n v="1467054000"/>
    <n v="1463144254"/>
    <b v="0"/>
    <n v="28"/>
    <b v="1"/>
    <s v="theater/plays"/>
    <n v="126.6"/>
    <n v="22.607142857142858"/>
    <x v="8"/>
    <x v="23"/>
  </r>
  <r>
    <n v="25000"/>
    <n v="31683"/>
    <x v="3"/>
    <x v="0"/>
    <s v="USD"/>
    <n v="1376654340"/>
    <n v="1373568644"/>
    <b v="0"/>
    <n v="329"/>
    <b v="1"/>
    <s v="theater/spaces"/>
    <n v="126.732"/>
    <n v="96.300911854103347"/>
    <x v="8"/>
    <x v="24"/>
  </r>
  <r>
    <n v="35000"/>
    <n v="44388"/>
    <x v="3"/>
    <x v="0"/>
    <s v="USD"/>
    <n v="1413304708"/>
    <n v="1410280708"/>
    <b v="0"/>
    <n v="27"/>
    <b v="1"/>
    <s v="technology/wearables"/>
    <n v="126.82285714285715"/>
    <n v="1644"/>
    <x v="1"/>
    <x v="4"/>
  </r>
  <r>
    <n v="2500"/>
    <n v="3171"/>
    <x v="3"/>
    <x v="0"/>
    <s v="USD"/>
    <n v="1343238578"/>
    <n v="1341856178"/>
    <b v="0"/>
    <n v="55"/>
    <b v="1"/>
    <s v="film &amp; video/documentary"/>
    <n v="126.84"/>
    <n v="57.654545454545456"/>
    <x v="0"/>
    <x v="31"/>
  </r>
  <r>
    <n v="3400"/>
    <n v="4313"/>
    <x v="3"/>
    <x v="0"/>
    <s v="USD"/>
    <n v="1394521140"/>
    <n v="1392169298"/>
    <b v="0"/>
    <n v="82"/>
    <b v="1"/>
    <s v="music/pop"/>
    <n v="126.85294117647059"/>
    <n v="52.597560975609753"/>
    <x v="3"/>
    <x v="35"/>
  </r>
  <r>
    <n v="495"/>
    <n v="628"/>
    <x v="3"/>
    <x v="1"/>
    <s v="GBP"/>
    <n v="1432499376"/>
    <n v="1429648176"/>
    <b v="0"/>
    <n v="10"/>
    <b v="1"/>
    <s v="technology/hardware"/>
    <n v="126.86868686868686"/>
    <n v="62.8"/>
    <x v="1"/>
    <x v="39"/>
  </r>
  <r>
    <n v="19000"/>
    <n v="24108"/>
    <x v="3"/>
    <x v="1"/>
    <s v="GBP"/>
    <n v="1410862734"/>
    <n v="1407838734"/>
    <b v="1"/>
    <n v="205"/>
    <b v="1"/>
    <s v="technology/hardware"/>
    <n v="126.8842105263158"/>
    <n v="117.6"/>
    <x v="1"/>
    <x v="39"/>
  </r>
  <r>
    <n v="4200"/>
    <n v="5331"/>
    <x v="3"/>
    <x v="0"/>
    <s v="USD"/>
    <n v="1378785540"/>
    <n v="1376066243"/>
    <b v="0"/>
    <n v="90"/>
    <b v="1"/>
    <s v="music/rock"/>
    <n v="126.92857142857143"/>
    <n v="59.233333333333334"/>
    <x v="3"/>
    <x v="32"/>
  </r>
  <r>
    <n v="1300"/>
    <n v="1651"/>
    <x v="3"/>
    <x v="1"/>
    <s v="GBP"/>
    <n v="1398451093"/>
    <n v="1395859093"/>
    <b v="0"/>
    <n v="41"/>
    <b v="1"/>
    <s v="film &amp; video/shorts"/>
    <n v="127"/>
    <n v="40.268292682926827"/>
    <x v="0"/>
    <x v="30"/>
  </r>
  <r>
    <n v="1000"/>
    <n v="1270"/>
    <x v="3"/>
    <x v="0"/>
    <s v="USD"/>
    <n v="1373203482"/>
    <n v="1368019482"/>
    <b v="0"/>
    <n v="26"/>
    <b v="1"/>
    <s v="music/indie rock"/>
    <n v="127"/>
    <n v="48.846153846153847"/>
    <x v="3"/>
    <x v="7"/>
  </r>
  <r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3500"/>
    <n v="4450"/>
    <x v="3"/>
    <x v="0"/>
    <s v="USD"/>
    <n v="1461108450"/>
    <n v="1455928050"/>
    <b v="0"/>
    <n v="61"/>
    <b v="1"/>
    <s v="theater/plays"/>
    <n v="127.14285714285714"/>
    <n v="72.950819672131146"/>
    <x v="8"/>
    <x v="23"/>
  </r>
  <r>
    <n v="4000"/>
    <n v="5086"/>
    <x v="3"/>
    <x v="0"/>
    <s v="USD"/>
    <n v="1404698400"/>
    <n v="1402331262"/>
    <b v="1"/>
    <n v="63"/>
    <b v="1"/>
    <s v="theater/plays"/>
    <n v="127.15"/>
    <n v="80.730158730158735"/>
    <x v="8"/>
    <x v="23"/>
  </r>
  <r>
    <n v="600"/>
    <n v="763"/>
    <x v="3"/>
    <x v="1"/>
    <s v="GBP"/>
    <n v="1393162791"/>
    <n v="1390570791"/>
    <b v="0"/>
    <n v="36"/>
    <b v="1"/>
    <s v="film &amp; video/shorts"/>
    <n v="127.16666666666667"/>
    <n v="21.194444444444443"/>
    <x v="0"/>
    <x v="30"/>
  </r>
  <r>
    <n v="500"/>
    <n v="636"/>
    <x v="3"/>
    <x v="0"/>
    <s v="USD"/>
    <n v="1315171845"/>
    <n v="1309987845"/>
    <b v="0"/>
    <n v="17"/>
    <b v="1"/>
    <s v="film &amp; video/shorts"/>
    <n v="127.2"/>
    <n v="37.411764705882355"/>
    <x v="0"/>
    <x v="30"/>
  </r>
  <r>
    <n v="1000"/>
    <n v="1272"/>
    <x v="3"/>
    <x v="0"/>
    <s v="USD"/>
    <n v="1441933459"/>
    <n v="1439341459"/>
    <b v="0"/>
    <n v="25"/>
    <b v="1"/>
    <s v="theater/spaces"/>
    <n v="127.2"/>
    <n v="50.88"/>
    <x v="8"/>
    <x v="24"/>
  </r>
  <r>
    <n v="2000"/>
    <n v="2545"/>
    <x v="3"/>
    <x v="0"/>
    <s v="USD"/>
    <n v="1423630740"/>
    <n v="1418673307"/>
    <b v="0"/>
    <n v="35"/>
    <b v="1"/>
    <s v="theater/plays"/>
    <n v="127.25"/>
    <n v="72.714285714285708"/>
    <x v="8"/>
    <x v="23"/>
  </r>
  <r>
    <n v="1000"/>
    <n v="1273"/>
    <x v="3"/>
    <x v="0"/>
    <s v="USD"/>
    <n v="1306865040"/>
    <n v="1305568201"/>
    <b v="0"/>
    <n v="28"/>
    <b v="1"/>
    <s v="music/rock"/>
    <n v="127.3"/>
    <n v="45.464285714285715"/>
    <x v="3"/>
    <x v="32"/>
  </r>
  <r>
    <n v="10000"/>
    <n v="12730.42"/>
    <x v="3"/>
    <x v="0"/>
    <s v="USD"/>
    <n v="1411150092"/>
    <n v="1408558092"/>
    <b v="1"/>
    <n v="183"/>
    <b v="1"/>
    <s v="theater/plays"/>
    <n v="127.30419999999999"/>
    <n v="69.56513661202186"/>
    <x v="8"/>
    <x v="23"/>
  </r>
  <r>
    <n v="34000"/>
    <n v="43296"/>
    <x v="3"/>
    <x v="5"/>
    <s v="EUR"/>
    <n v="1460066954"/>
    <n v="1456614554"/>
    <b v="1"/>
    <n v="964"/>
    <b v="1"/>
    <s v="film &amp; video/documentary"/>
    <n v="127.34117647058822"/>
    <n v="44.912863070539416"/>
    <x v="0"/>
    <x v="31"/>
  </r>
  <r>
    <n v="8000"/>
    <n v="10200"/>
    <x v="3"/>
    <x v="0"/>
    <s v="USD"/>
    <n v="1358117313"/>
    <n v="1355525313"/>
    <b v="0"/>
    <n v="79"/>
    <b v="1"/>
    <s v="music/indie rock"/>
    <n v="127.49999999999999"/>
    <n v="129.1139240506329"/>
    <x v="3"/>
    <x v="7"/>
  </r>
  <r>
    <n v="1000"/>
    <n v="1275"/>
    <x v="3"/>
    <x v="0"/>
    <s v="USD"/>
    <n v="1460574924"/>
    <n v="1457982924"/>
    <b v="0"/>
    <n v="27"/>
    <b v="1"/>
    <s v="theater/plays"/>
    <n v="127.49999999999999"/>
    <n v="47.222222222222221"/>
    <x v="8"/>
    <x v="23"/>
  </r>
  <r>
    <n v="4000"/>
    <n v="5100"/>
    <x v="3"/>
    <x v="0"/>
    <s v="USD"/>
    <n v="1432654347"/>
    <n v="1430494347"/>
    <b v="0"/>
    <n v="62"/>
    <b v="1"/>
    <s v="theater/plays"/>
    <n v="127.49999999999999"/>
    <n v="82.258064516129039"/>
    <x v="8"/>
    <x v="23"/>
  </r>
  <r>
    <n v="1500"/>
    <n v="1913.05"/>
    <x v="3"/>
    <x v="0"/>
    <s v="USD"/>
    <n v="1339022575"/>
    <n v="1336430575"/>
    <b v="0"/>
    <n v="42"/>
    <b v="1"/>
    <s v="music/indie rock"/>
    <n v="127.53666666666665"/>
    <n v="45.548809523809524"/>
    <x v="3"/>
    <x v="7"/>
  </r>
  <r>
    <n v="2800"/>
    <n v="3572.12"/>
    <x v="3"/>
    <x v="0"/>
    <s v="USD"/>
    <n v="1481737761"/>
    <n v="1479577761"/>
    <b v="0"/>
    <n v="96"/>
    <b v="1"/>
    <s v="theater/plays"/>
    <n v="127.57571428571428"/>
    <n v="37.209583333333335"/>
    <x v="8"/>
    <x v="23"/>
  </r>
  <r>
    <n v="5000"/>
    <n v="6387"/>
    <x v="3"/>
    <x v="1"/>
    <s v="GBP"/>
    <n v="1431608122"/>
    <n v="1429016122"/>
    <b v="0"/>
    <n v="100"/>
    <b v="1"/>
    <s v="technology/space exploration"/>
    <n v="127.74000000000001"/>
    <n v="63.87"/>
    <x v="1"/>
    <x v="21"/>
  </r>
  <r>
    <n v="6000"/>
    <n v="7665"/>
    <x v="3"/>
    <x v="0"/>
    <s v="USD"/>
    <n v="1293073733"/>
    <n v="1290481733"/>
    <b v="0"/>
    <n v="65"/>
    <b v="1"/>
    <s v="film &amp; video/shorts"/>
    <n v="127.75000000000001"/>
    <n v="117.92307692307692"/>
    <x v="0"/>
    <x v="30"/>
  </r>
  <r>
    <n v="2000"/>
    <n v="2555"/>
    <x v="3"/>
    <x v="1"/>
    <s v="GBP"/>
    <n v="1435185252"/>
    <n v="1432593252"/>
    <b v="0"/>
    <n v="66"/>
    <b v="1"/>
    <s v="theater/plays"/>
    <n v="127.75000000000001"/>
    <n v="38.712121212121211"/>
    <x v="8"/>
    <x v="23"/>
  </r>
  <r>
    <n v="500"/>
    <n v="639"/>
    <x v="2"/>
    <x v="1"/>
    <s v="GBP"/>
    <n v="1491001140"/>
    <n v="1487847954"/>
    <b v="0"/>
    <n v="22"/>
    <b v="0"/>
    <s v="theater/plays"/>
    <n v="127.8"/>
    <n v="29.045454545454547"/>
    <x v="8"/>
    <x v="23"/>
  </r>
  <r>
    <n v="2250"/>
    <n v="2876"/>
    <x v="3"/>
    <x v="1"/>
    <s v="GBP"/>
    <n v="1473247240"/>
    <n v="1470655240"/>
    <b v="1"/>
    <n v="50"/>
    <b v="1"/>
    <s v="theater/plays"/>
    <n v="127.82222222222221"/>
    <n v="57.52"/>
    <x v="8"/>
    <x v="23"/>
  </r>
  <r>
    <n v="1500"/>
    <n v="1918"/>
    <x v="3"/>
    <x v="1"/>
    <s v="GBP"/>
    <n v="1403382680"/>
    <n v="1400790680"/>
    <b v="0"/>
    <n v="56"/>
    <b v="1"/>
    <s v="theater/plays"/>
    <n v="127.86666666666666"/>
    <n v="34.25"/>
    <x v="8"/>
    <x v="23"/>
  </r>
  <r>
    <n v="10000"/>
    <n v="12795"/>
    <x v="3"/>
    <x v="0"/>
    <s v="USD"/>
    <n v="1437004800"/>
    <n v="1433295276"/>
    <b v="0"/>
    <n v="141"/>
    <b v="1"/>
    <s v="theater/plays"/>
    <n v="127.95"/>
    <n v="90.744680851063833"/>
    <x v="8"/>
    <x v="23"/>
  </r>
  <r>
    <n v="40000"/>
    <n v="51184"/>
    <x v="3"/>
    <x v="0"/>
    <s v="USD"/>
    <n v="1425272340"/>
    <n v="1421426929"/>
    <b v="0"/>
    <n v="274"/>
    <b v="1"/>
    <s v="theater/plays"/>
    <n v="127.96000000000001"/>
    <n v="186.80291970802921"/>
    <x v="8"/>
    <x v="23"/>
  </r>
  <r>
    <n v="10000"/>
    <n v="12800"/>
    <x v="3"/>
    <x v="0"/>
    <s v="USD"/>
    <n v="1423922991"/>
    <n v="1421330991"/>
    <b v="0"/>
    <n v="26"/>
    <b v="1"/>
    <s v="publishing/nonfiction"/>
    <n v="128"/>
    <n v="492.30769230769232"/>
    <x v="2"/>
    <x v="34"/>
  </r>
  <r>
    <n v="500"/>
    <n v="640"/>
    <x v="3"/>
    <x v="0"/>
    <s v="USD"/>
    <n v="1327535392"/>
    <n v="1324079392"/>
    <b v="0"/>
    <n v="17"/>
    <b v="1"/>
    <s v="music/indie rock"/>
    <n v="128"/>
    <n v="37.647058823529413"/>
    <x v="3"/>
    <x v="7"/>
  </r>
  <r>
    <n v="1000"/>
    <n v="1280"/>
    <x v="3"/>
    <x v="0"/>
    <s v="USD"/>
    <n v="1413176340"/>
    <n v="1412091423"/>
    <b v="0"/>
    <n v="34"/>
    <b v="1"/>
    <s v="theater/musical"/>
    <n v="128"/>
    <n v="37.647058823529413"/>
    <x v="8"/>
    <x v="25"/>
  </r>
  <r>
    <n v="1500"/>
    <n v="1920"/>
    <x v="3"/>
    <x v="1"/>
    <s v="GBP"/>
    <n v="1444149047"/>
    <n v="1441557047"/>
    <b v="0"/>
    <n v="37"/>
    <b v="1"/>
    <s v="theater/spaces"/>
    <n v="128"/>
    <n v="51.891891891891895"/>
    <x v="8"/>
    <x v="24"/>
  </r>
  <r>
    <n v="2000"/>
    <n v="2560"/>
    <x v="3"/>
    <x v="0"/>
    <s v="USD"/>
    <n v="1472074928"/>
    <n v="1470692528"/>
    <b v="1"/>
    <n v="42"/>
    <b v="1"/>
    <s v="theater/plays"/>
    <n v="128"/>
    <n v="60.952380952380949"/>
    <x v="8"/>
    <x v="23"/>
  </r>
  <r>
    <n v="1000"/>
    <n v="1280"/>
    <x v="3"/>
    <x v="0"/>
    <s v="USD"/>
    <n v="1467301334"/>
    <n v="1464709334"/>
    <b v="0"/>
    <n v="26"/>
    <b v="1"/>
    <s v="theater/plays"/>
    <n v="128"/>
    <n v="49.230769230769234"/>
    <x v="8"/>
    <x v="23"/>
  </r>
  <r>
    <n v="11000"/>
    <n v="14082"/>
    <x v="3"/>
    <x v="0"/>
    <s v="USD"/>
    <n v="1439245037"/>
    <n v="1436653037"/>
    <b v="0"/>
    <n v="119"/>
    <b v="1"/>
    <s v="film &amp; video/television"/>
    <n v="128.0181818181818"/>
    <n v="118.33613445378151"/>
    <x v="0"/>
    <x v="29"/>
  </r>
  <r>
    <n v="25000"/>
    <n v="32006.67"/>
    <x v="3"/>
    <x v="0"/>
    <s v="USD"/>
    <n v="1385870520"/>
    <n v="1382742014"/>
    <b v="0"/>
    <n v="426"/>
    <b v="1"/>
    <s v="games/tabletop games"/>
    <n v="128.02668"/>
    <n v="75.133028169014082"/>
    <x v="5"/>
    <x v="38"/>
  </r>
  <r>
    <n v="10000"/>
    <n v="12806"/>
    <x v="3"/>
    <x v="0"/>
    <s v="USD"/>
    <n v="1433995140"/>
    <n v="1432129577"/>
    <b v="1"/>
    <n v="176"/>
    <b v="1"/>
    <s v="theater/plays"/>
    <n v="128.06"/>
    <n v="72.76136363636364"/>
    <x v="8"/>
    <x v="23"/>
  </r>
  <r>
    <n v="2100"/>
    <n v="2690"/>
    <x v="3"/>
    <x v="0"/>
    <s v="USD"/>
    <n v="1425675892"/>
    <n v="1423083892"/>
    <b v="0"/>
    <n v="59"/>
    <b v="1"/>
    <s v="music/pop"/>
    <n v="128.09523809523807"/>
    <n v="45.593220338983052"/>
    <x v="3"/>
    <x v="35"/>
  </r>
  <r>
    <n v="500"/>
    <n v="641"/>
    <x v="3"/>
    <x v="0"/>
    <s v="USD"/>
    <n v="1481615940"/>
    <n v="1479436646"/>
    <b v="0"/>
    <n v="30"/>
    <b v="1"/>
    <s v="music/electronic music"/>
    <n v="128.19999999999999"/>
    <n v="21.366666666666667"/>
    <x v="3"/>
    <x v="36"/>
  </r>
  <r>
    <n v="1000"/>
    <n v="1283"/>
    <x v="3"/>
    <x v="7"/>
    <s v="CAD"/>
    <n v="1434670397"/>
    <n v="1429486397"/>
    <b v="0"/>
    <n v="7"/>
    <b v="1"/>
    <s v="film &amp; video/documentary"/>
    <n v="128.29999999999998"/>
    <n v="183.28571428571428"/>
    <x v="0"/>
    <x v="31"/>
  </r>
  <r>
    <n v="300"/>
    <n v="385"/>
    <x v="3"/>
    <x v="1"/>
    <s v="GBP"/>
    <n v="1471130956"/>
    <n v="1465946956"/>
    <b v="0"/>
    <n v="14"/>
    <b v="1"/>
    <s v="theater/plays"/>
    <n v="128.33333333333334"/>
    <n v="27.5"/>
    <x v="8"/>
    <x v="23"/>
  </r>
  <r>
    <n v="50000"/>
    <n v="64203.33"/>
    <x v="3"/>
    <x v="0"/>
    <s v="USD"/>
    <n v="1451776791"/>
    <n v="1449098391"/>
    <b v="0"/>
    <n v="263"/>
    <b v="1"/>
    <s v="technology/hardware"/>
    <n v="128.40666000000002"/>
    <n v="244.11912547528519"/>
    <x v="1"/>
    <x v="39"/>
  </r>
  <r>
    <n v="2000"/>
    <n v="2569"/>
    <x v="3"/>
    <x v="1"/>
    <s v="GBP"/>
    <n v="1471428340"/>
    <n v="1469009140"/>
    <b v="0"/>
    <n v="83"/>
    <b v="1"/>
    <s v="theater/plays"/>
    <n v="128.44999999999999"/>
    <n v="30.951807228915662"/>
    <x v="8"/>
    <x v="23"/>
  </r>
  <r>
    <n v="20000"/>
    <n v="25740"/>
    <x v="3"/>
    <x v="0"/>
    <s v="USD"/>
    <n v="1367208140"/>
    <n v="1363320140"/>
    <b v="0"/>
    <n v="259"/>
    <b v="1"/>
    <s v="music/indie rock"/>
    <n v="128.69999999999999"/>
    <n v="99.382239382239376"/>
    <x v="3"/>
    <x v="7"/>
  </r>
  <r>
    <n v="800"/>
    <n v="1030"/>
    <x v="3"/>
    <x v="0"/>
    <s v="USD"/>
    <n v="1410550484"/>
    <n v="1408995284"/>
    <b v="0"/>
    <n v="16"/>
    <b v="1"/>
    <s v="theater/plays"/>
    <n v="128.75"/>
    <n v="64.375"/>
    <x v="8"/>
    <x v="23"/>
  </r>
  <r>
    <n v="1200"/>
    <n v="1547"/>
    <x v="3"/>
    <x v="0"/>
    <s v="USD"/>
    <n v="1458057600"/>
    <n v="1455938520"/>
    <b v="0"/>
    <n v="24"/>
    <b v="1"/>
    <s v="theater/musical"/>
    <n v="128.91666666666666"/>
    <n v="64.458333333333329"/>
    <x v="8"/>
    <x v="25"/>
  </r>
  <r>
    <n v="4000"/>
    <n v="5157"/>
    <x v="3"/>
    <x v="16"/>
    <s v="EUR"/>
    <n v="1443014756"/>
    <n v="1439126756"/>
    <b v="1"/>
    <n v="97"/>
    <b v="1"/>
    <s v="theater/spaces"/>
    <n v="128.92500000000001"/>
    <n v="53.164948453608247"/>
    <x v="8"/>
    <x v="24"/>
  </r>
  <r>
    <n v="8600"/>
    <n v="11090"/>
    <x v="3"/>
    <x v="0"/>
    <s v="USD"/>
    <n v="1464390916"/>
    <n v="1462576516"/>
    <b v="0"/>
    <n v="86"/>
    <b v="1"/>
    <s v="film &amp; video/television"/>
    <n v="128.95348837209301"/>
    <n v="128.95348837209303"/>
    <x v="0"/>
    <x v="29"/>
  </r>
  <r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2500"/>
    <n v="3226"/>
    <x v="3"/>
    <x v="0"/>
    <s v="USD"/>
    <n v="1448586000"/>
    <n v="1447195695"/>
    <b v="0"/>
    <n v="83"/>
    <b v="1"/>
    <s v="photography/photobooks"/>
    <n v="129.04"/>
    <n v="38.867469879518069"/>
    <x v="7"/>
    <x v="18"/>
  </r>
  <r>
    <n v="333"/>
    <n v="430"/>
    <x v="3"/>
    <x v="1"/>
    <s v="GBP"/>
    <n v="1448922600"/>
    <n v="1446352529"/>
    <b v="0"/>
    <n v="14"/>
    <b v="1"/>
    <s v="theater/plays"/>
    <n v="129.12912912912913"/>
    <n v="30.714285714285715"/>
    <x v="8"/>
    <x v="23"/>
  </r>
  <r>
    <n v="750"/>
    <n v="971"/>
    <x v="3"/>
    <x v="0"/>
    <s v="USD"/>
    <n v="1413784740"/>
    <n v="1412954547"/>
    <b v="0"/>
    <n v="16"/>
    <b v="1"/>
    <s v="theater/plays"/>
    <n v="129.46666666666667"/>
    <n v="60.6875"/>
    <x v="8"/>
    <x v="23"/>
  </r>
  <r>
    <n v="800"/>
    <n v="1036"/>
    <x v="3"/>
    <x v="0"/>
    <s v="USD"/>
    <n v="1369958400"/>
    <n v="1367286434"/>
    <b v="0"/>
    <n v="37"/>
    <b v="1"/>
    <s v="music/indie rock"/>
    <n v="129.5"/>
    <n v="28"/>
    <x v="3"/>
    <x v="7"/>
  </r>
  <r>
    <n v="550"/>
    <n v="713"/>
    <x v="3"/>
    <x v="1"/>
    <s v="GBP"/>
    <n v="1460753307"/>
    <n v="1458161307"/>
    <b v="0"/>
    <n v="28"/>
    <b v="1"/>
    <s v="theater/musical"/>
    <n v="129.63636363636363"/>
    <n v="25.464285714285715"/>
    <x v="8"/>
    <x v="25"/>
  </r>
  <r>
    <n v="50000"/>
    <n v="64974"/>
    <x v="3"/>
    <x v="7"/>
    <s v="CAD"/>
    <n v="1441234143"/>
    <n v="1438642143"/>
    <b v="0"/>
    <n v="181"/>
    <b v="1"/>
    <s v="photography/photobooks"/>
    <n v="129.94800000000001"/>
    <n v="358.97237569060775"/>
    <x v="7"/>
    <x v="18"/>
  </r>
  <r>
    <n v="600"/>
    <n v="780"/>
    <x v="3"/>
    <x v="1"/>
    <s v="GBP"/>
    <n v="1425136462"/>
    <n v="1421680462"/>
    <b v="0"/>
    <n v="33"/>
    <b v="1"/>
    <s v="theater/plays"/>
    <n v="130"/>
    <n v="23.636363636363637"/>
    <x v="8"/>
    <x v="23"/>
  </r>
  <r>
    <n v="1500"/>
    <n v="1950"/>
    <x v="3"/>
    <x v="1"/>
    <s v="GBP"/>
    <n v="1414927775"/>
    <n v="1412332175"/>
    <b v="1"/>
    <n v="51"/>
    <b v="1"/>
    <s v="theater/plays"/>
    <n v="130"/>
    <n v="38.235294117647058"/>
    <x v="8"/>
    <x v="23"/>
  </r>
  <r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500"/>
    <n v="650"/>
    <x v="3"/>
    <x v="0"/>
    <s v="USD"/>
    <n v="1425099540"/>
    <n v="1424280938"/>
    <b v="0"/>
    <n v="14"/>
    <b v="1"/>
    <s v="theater/plays"/>
    <n v="130"/>
    <n v="46.428571428571431"/>
    <x v="8"/>
    <x v="23"/>
  </r>
  <r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600"/>
    <n v="780"/>
    <x v="3"/>
    <x v="0"/>
    <s v="USD"/>
    <n v="1430029680"/>
    <n v="1427741583"/>
    <b v="0"/>
    <n v="27"/>
    <b v="1"/>
    <s v="theater/plays"/>
    <n v="130"/>
    <n v="28.888888888888889"/>
    <x v="8"/>
    <x v="23"/>
  </r>
  <r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5000"/>
    <n v="6500.09"/>
    <x v="3"/>
    <x v="0"/>
    <s v="USD"/>
    <n v="1470369540"/>
    <n v="1467604804"/>
    <b v="0"/>
    <n v="166"/>
    <b v="1"/>
    <s v="music/electronic music"/>
    <n v="130.0018"/>
    <n v="39.157168674698795"/>
    <x v="3"/>
    <x v="36"/>
  </r>
  <r>
    <n v="1200"/>
    <n v="1563"/>
    <x v="3"/>
    <x v="1"/>
    <s v="GBP"/>
    <n v="1465672979"/>
    <n v="1463080979"/>
    <b v="0"/>
    <n v="64"/>
    <b v="1"/>
    <s v="publishing/nonfiction"/>
    <n v="130.25"/>
    <n v="24.421875"/>
    <x v="2"/>
    <x v="34"/>
  </r>
  <r>
    <n v="3500"/>
    <n v="4559.13"/>
    <x v="3"/>
    <x v="1"/>
    <s v="GBP"/>
    <n v="1469962800"/>
    <n v="1468578920"/>
    <b v="0"/>
    <n v="108"/>
    <b v="1"/>
    <s v="theater/plays"/>
    <n v="130.26085714285716"/>
    <n v="42.214166666666671"/>
    <x v="8"/>
    <x v="23"/>
  </r>
  <r>
    <n v="3000"/>
    <n v="3908"/>
    <x v="3"/>
    <x v="1"/>
    <s v="GBP"/>
    <n v="1471185057"/>
    <n v="1468593057"/>
    <b v="0"/>
    <n v="64"/>
    <b v="1"/>
    <s v="theater/plays"/>
    <n v="130.26666666666665"/>
    <n v="61.0625"/>
    <x v="8"/>
    <x v="23"/>
  </r>
  <r>
    <n v="7500"/>
    <n v="9775"/>
    <x v="3"/>
    <x v="0"/>
    <s v="USD"/>
    <n v="1331392049"/>
    <n v="1328800049"/>
    <b v="1"/>
    <n v="189"/>
    <b v="1"/>
    <s v="film &amp; video/documentary"/>
    <n v="130.33333333333331"/>
    <n v="51.719576719576722"/>
    <x v="0"/>
    <x v="31"/>
  </r>
  <r>
    <n v="8000"/>
    <n v="10429"/>
    <x v="3"/>
    <x v="0"/>
    <s v="USD"/>
    <n v="1388017937"/>
    <n v="1385425937"/>
    <b v="0"/>
    <n v="242"/>
    <b v="1"/>
    <s v="technology/hardware"/>
    <n v="130.36250000000001"/>
    <n v="43.095041322314053"/>
    <x v="1"/>
    <x v="39"/>
  </r>
  <r>
    <n v="1200"/>
    <n v="1565"/>
    <x v="3"/>
    <x v="7"/>
    <s v="CAD"/>
    <n v="1484110800"/>
    <n v="1482281094"/>
    <b v="0"/>
    <n v="18"/>
    <b v="1"/>
    <s v="theater/plays"/>
    <n v="130.41666666666666"/>
    <n v="86.944444444444443"/>
    <x v="8"/>
    <x v="23"/>
  </r>
  <r>
    <n v="2000"/>
    <n v="2609"/>
    <x v="3"/>
    <x v="9"/>
    <s v="EUR"/>
    <n v="1469994300"/>
    <n v="1464815253"/>
    <b v="0"/>
    <n v="70"/>
    <b v="1"/>
    <s v="music/metal"/>
    <n v="130.44999999999999"/>
    <n v="37.271428571428572"/>
    <x v="3"/>
    <x v="33"/>
  </r>
  <r>
    <n v="2600"/>
    <n v="3392"/>
    <x v="3"/>
    <x v="0"/>
    <s v="USD"/>
    <n v="1407224601"/>
    <n v="1405928601"/>
    <b v="0"/>
    <n v="68"/>
    <b v="1"/>
    <s v="film &amp; video/television"/>
    <n v="130.46153846153845"/>
    <n v="49.882352941176471"/>
    <x v="0"/>
    <x v="29"/>
  </r>
  <r>
    <n v="900"/>
    <n v="1175"/>
    <x v="3"/>
    <x v="0"/>
    <s v="USD"/>
    <n v="1420048208"/>
    <n v="1417456208"/>
    <b v="0"/>
    <n v="12"/>
    <b v="1"/>
    <s v="theater/plays"/>
    <n v="130.55555555555557"/>
    <n v="97.916666666666671"/>
    <x v="8"/>
    <x v="23"/>
  </r>
  <r>
    <n v="6000"/>
    <n v="7839"/>
    <x v="3"/>
    <x v="0"/>
    <s v="USD"/>
    <n v="1316208031"/>
    <n v="1312320031"/>
    <b v="0"/>
    <n v="174"/>
    <b v="1"/>
    <s v="film &amp; video/documentary"/>
    <n v="130.65"/>
    <n v="45.051724137931032"/>
    <x v="0"/>
    <x v="31"/>
  </r>
  <r>
    <n v="4000"/>
    <n v="5226"/>
    <x v="3"/>
    <x v="0"/>
    <s v="USD"/>
    <n v="1348028861"/>
    <n v="1342844861"/>
    <b v="0"/>
    <n v="120"/>
    <b v="1"/>
    <s v="publishing/nonfiction"/>
    <n v="130.65"/>
    <n v="43.55"/>
    <x v="2"/>
    <x v="34"/>
  </r>
  <r>
    <n v="1300"/>
    <n v="1700"/>
    <x v="3"/>
    <x v="0"/>
    <s v="USD"/>
    <n v="1384408740"/>
    <n v="1381445253"/>
    <b v="0"/>
    <n v="26"/>
    <b v="1"/>
    <s v="film &amp; video/shorts"/>
    <n v="130.76923076923077"/>
    <n v="65.384615384615387"/>
    <x v="0"/>
    <x v="30"/>
  </r>
  <r>
    <n v="1800"/>
    <n v="2355"/>
    <x v="3"/>
    <x v="0"/>
    <s v="USD"/>
    <n v="1405400400"/>
    <n v="1402934629"/>
    <b v="0"/>
    <n v="21"/>
    <b v="1"/>
    <s v="theater/musical"/>
    <n v="130.83333333333334"/>
    <n v="112.14285714285714"/>
    <x v="8"/>
    <x v="25"/>
  </r>
  <r>
    <n v="25000"/>
    <n v="32745"/>
    <x v="3"/>
    <x v="1"/>
    <s v="GBP"/>
    <n v="1401058740"/>
    <n v="1398388068"/>
    <b v="0"/>
    <n v="217"/>
    <b v="1"/>
    <s v="film &amp; video/television"/>
    <n v="130.98000000000002"/>
    <n v="150.89861751152074"/>
    <x v="0"/>
    <x v="29"/>
  </r>
  <r>
    <n v="5500"/>
    <n v="7206"/>
    <x v="3"/>
    <x v="0"/>
    <s v="USD"/>
    <n v="1372651140"/>
    <n v="1369770292"/>
    <b v="0"/>
    <n v="75"/>
    <b v="1"/>
    <s v="music/rock"/>
    <n v="131.0181818181818"/>
    <n v="96.08"/>
    <x v="3"/>
    <x v="32"/>
  </r>
  <r>
    <n v="1800"/>
    <n v="2361"/>
    <x v="3"/>
    <x v="0"/>
    <s v="USD"/>
    <n v="1412136000"/>
    <n v="1410278284"/>
    <b v="1"/>
    <n v="57"/>
    <b v="1"/>
    <s v="theater/plays"/>
    <n v="131.16666666666669"/>
    <n v="41.421052631578945"/>
    <x v="8"/>
    <x v="23"/>
  </r>
  <r>
    <n v="1500"/>
    <n v="1967.76"/>
    <x v="3"/>
    <x v="10"/>
    <s v="EUR"/>
    <n v="1483120216"/>
    <n v="1479232216"/>
    <b v="0"/>
    <n v="74"/>
    <b v="1"/>
    <s v="technology/space exploration"/>
    <n v="131.184"/>
    <n v="26.591351351351353"/>
    <x v="1"/>
    <x v="21"/>
  </r>
  <r>
    <n v="1000"/>
    <n v="1312"/>
    <x v="3"/>
    <x v="0"/>
    <s v="USD"/>
    <n v="1462334340"/>
    <n v="1459711917"/>
    <b v="1"/>
    <n v="26"/>
    <b v="1"/>
    <s v="theater/plays"/>
    <n v="131.20000000000002"/>
    <n v="50.46153846153846"/>
    <x v="8"/>
    <x v="23"/>
  </r>
  <r>
    <n v="20000"/>
    <n v="26241"/>
    <x v="3"/>
    <x v="5"/>
    <s v="EUR"/>
    <n v="1482085857"/>
    <n v="1479493857"/>
    <b v="0"/>
    <n v="48"/>
    <b v="1"/>
    <s v="technology/hardware"/>
    <n v="131.20499999999998"/>
    <n v="546.6875"/>
    <x v="1"/>
    <x v="39"/>
  </r>
  <r>
    <n v="6000"/>
    <n v="7877"/>
    <x v="3"/>
    <x v="0"/>
    <s v="USD"/>
    <n v="1434142800"/>
    <n v="1431435122"/>
    <b v="1"/>
    <n v="163"/>
    <b v="1"/>
    <s v="theater/plays"/>
    <n v="131.28333333333333"/>
    <n v="48.325153374233132"/>
    <x v="8"/>
    <x v="23"/>
  </r>
  <r>
    <n v="5500"/>
    <n v="7226"/>
    <x v="3"/>
    <x v="0"/>
    <s v="USD"/>
    <n v="1373738400"/>
    <n v="1370568560"/>
    <b v="1"/>
    <n v="143"/>
    <b v="1"/>
    <s v="theater/spaces"/>
    <n v="131.38181818181818"/>
    <n v="50.531468531468533"/>
    <x v="8"/>
    <x v="24"/>
  </r>
  <r>
    <n v="350"/>
    <n v="460"/>
    <x v="3"/>
    <x v="0"/>
    <s v="USD"/>
    <n v="1330214841"/>
    <n v="1327622841"/>
    <b v="0"/>
    <n v="21"/>
    <b v="1"/>
    <s v="film &amp; video/shorts"/>
    <n v="131.42857142857142"/>
    <n v="21.904761904761905"/>
    <x v="0"/>
    <x v="30"/>
  </r>
  <r>
    <n v="40000"/>
    <n v="52576"/>
    <x v="3"/>
    <x v="0"/>
    <s v="USD"/>
    <n v="1426866851"/>
    <n v="1424278451"/>
    <b v="0"/>
    <n v="320"/>
    <b v="1"/>
    <s v="theater/spaces"/>
    <n v="131.44"/>
    <n v="164.3"/>
    <x v="8"/>
    <x v="24"/>
  </r>
  <r>
    <n v="9850"/>
    <n v="12965.44"/>
    <x v="3"/>
    <x v="1"/>
    <s v="GBP"/>
    <n v="1403693499"/>
    <n v="1401101499"/>
    <b v="1"/>
    <n v="165"/>
    <b v="1"/>
    <s v="film &amp; video/documentary"/>
    <n v="131.62883248730967"/>
    <n v="78.578424242424248"/>
    <x v="0"/>
    <x v="31"/>
  </r>
  <r>
    <n v="30000"/>
    <n v="39500.5"/>
    <x v="3"/>
    <x v="0"/>
    <s v="USD"/>
    <n v="1399668319"/>
    <n v="1397076319"/>
    <b v="1"/>
    <n v="848"/>
    <b v="1"/>
    <s v="technology/hardware"/>
    <n v="131.66833333333335"/>
    <n v="46.580778301886795"/>
    <x v="1"/>
    <x v="39"/>
  </r>
  <r>
    <n v="2000"/>
    <n v="2636"/>
    <x v="3"/>
    <x v="0"/>
    <s v="USD"/>
    <n v="1433880605"/>
    <n v="1428696605"/>
    <b v="0"/>
    <n v="25"/>
    <b v="1"/>
    <s v="photography/photobooks"/>
    <n v="131.80000000000001"/>
    <n v="105.44"/>
    <x v="7"/>
    <x v="18"/>
  </r>
  <r>
    <n v="3000"/>
    <n v="3955"/>
    <x v="3"/>
    <x v="0"/>
    <s v="USD"/>
    <n v="1316716129"/>
    <n v="1314124129"/>
    <b v="0"/>
    <n v="56"/>
    <b v="1"/>
    <s v="music/rock"/>
    <n v="131.83333333333334"/>
    <n v="70.625"/>
    <x v="3"/>
    <x v="32"/>
  </r>
  <r>
    <n v="800"/>
    <n v="1055.01"/>
    <x v="3"/>
    <x v="0"/>
    <s v="USD"/>
    <n v="1407788867"/>
    <n v="1405196867"/>
    <b v="0"/>
    <n v="27"/>
    <b v="1"/>
    <s v="technology/wearables"/>
    <n v="131.87625"/>
    <n v="39.074444444444445"/>
    <x v="1"/>
    <x v="4"/>
  </r>
  <r>
    <n v="75000"/>
    <n v="98953.42"/>
    <x v="3"/>
    <x v="0"/>
    <s v="USD"/>
    <n v="1428514969"/>
    <n v="1425922969"/>
    <b v="1"/>
    <n v="942"/>
    <b v="1"/>
    <s v="film &amp; video/documentary"/>
    <n v="131.93789333333334"/>
    <n v="105.04609341825902"/>
    <x v="0"/>
    <x v="31"/>
  </r>
  <r>
    <n v="500"/>
    <n v="660"/>
    <x v="3"/>
    <x v="0"/>
    <s v="USD"/>
    <n v="1436749200"/>
    <n v="1434997018"/>
    <b v="0"/>
    <n v="18"/>
    <b v="1"/>
    <s v="theater/plays"/>
    <n v="132"/>
    <n v="36.666666666666664"/>
    <x v="8"/>
    <x v="23"/>
  </r>
  <r>
    <n v="25000"/>
    <n v="33006"/>
    <x v="3"/>
    <x v="0"/>
    <s v="USD"/>
    <n v="1333909178"/>
    <n v="1331320778"/>
    <b v="0"/>
    <n v="153"/>
    <b v="1"/>
    <s v="publishing/nonfiction"/>
    <n v="132.024"/>
    <n v="215.72549019607843"/>
    <x v="2"/>
    <x v="34"/>
  </r>
  <r>
    <n v="20000"/>
    <n v="26438"/>
    <x v="3"/>
    <x v="0"/>
    <s v="USD"/>
    <n v="1323280391"/>
    <n v="1320688391"/>
    <b v="0"/>
    <n v="265"/>
    <b v="1"/>
    <s v="publishing/nonfiction"/>
    <n v="132.19"/>
    <n v="99.766037735849054"/>
    <x v="2"/>
    <x v="34"/>
  </r>
  <r>
    <n v="2500"/>
    <n v="3305"/>
    <x v="3"/>
    <x v="0"/>
    <s v="USD"/>
    <n v="1433735400"/>
    <n v="1429306520"/>
    <b v="0"/>
    <n v="44"/>
    <b v="1"/>
    <s v="music/rock"/>
    <n v="132.20000000000002"/>
    <n v="75.11363636363636"/>
    <x v="3"/>
    <x v="32"/>
  </r>
  <r>
    <n v="6000"/>
    <n v="7934"/>
    <x v="3"/>
    <x v="0"/>
    <s v="USD"/>
    <n v="1355840400"/>
    <n v="1352524767"/>
    <b v="0"/>
    <n v="107"/>
    <b v="1"/>
    <s v="music/pop"/>
    <n v="132.23333333333335"/>
    <n v="74.149532710280369"/>
    <x v="3"/>
    <x v="35"/>
  </r>
  <r>
    <n v="3000"/>
    <n v="3971"/>
    <x v="3"/>
    <x v="0"/>
    <s v="USD"/>
    <n v="1435808400"/>
    <n v="1434650084"/>
    <b v="0"/>
    <n v="63"/>
    <b v="1"/>
    <s v="music/indie rock"/>
    <n v="132.36666666666667"/>
    <n v="63.031746031746032"/>
    <x v="3"/>
    <x v="7"/>
  </r>
  <r>
    <n v="4000"/>
    <n v="5297"/>
    <x v="3"/>
    <x v="0"/>
    <s v="USD"/>
    <n v="1464040800"/>
    <n v="1461527631"/>
    <b v="1"/>
    <n v="110"/>
    <b v="1"/>
    <s v="photography/photobooks"/>
    <n v="132.42499999999998"/>
    <n v="48.154545454545456"/>
    <x v="7"/>
    <x v="18"/>
  </r>
  <r>
    <n v="1000"/>
    <n v="1326"/>
    <x v="3"/>
    <x v="0"/>
    <s v="USD"/>
    <n v="1459641073"/>
    <n v="1454460673"/>
    <b v="0"/>
    <n v="11"/>
    <b v="1"/>
    <s v="theater/musical"/>
    <n v="132.6"/>
    <n v="120.54545454545455"/>
    <x v="8"/>
    <x v="25"/>
  </r>
  <r>
    <n v="4000"/>
    <n v="5308.26"/>
    <x v="3"/>
    <x v="0"/>
    <s v="USD"/>
    <n v="1408679055"/>
    <n v="1406087055"/>
    <b v="0"/>
    <n v="64"/>
    <b v="1"/>
    <s v="theater/spaces"/>
    <n v="132.70650000000001"/>
    <n v="82.941562500000003"/>
    <x v="8"/>
    <x v="24"/>
  </r>
  <r>
    <n v="1500"/>
    <n v="1993"/>
    <x v="3"/>
    <x v="0"/>
    <s v="USD"/>
    <n v="1362814119"/>
    <n v="1360222119"/>
    <b v="0"/>
    <n v="73"/>
    <b v="1"/>
    <s v="music/electronic music"/>
    <n v="132.86666666666667"/>
    <n v="27.301369863013697"/>
    <x v="3"/>
    <x v="36"/>
  </r>
  <r>
    <n v="40000"/>
    <n v="53157"/>
    <x v="3"/>
    <x v="0"/>
    <s v="USD"/>
    <n v="1447507200"/>
    <n v="1444911600"/>
    <b v="0"/>
    <n v="651"/>
    <b v="1"/>
    <s v="games/tabletop games"/>
    <n v="132.89249999999998"/>
    <n v="81.654377880184327"/>
    <x v="5"/>
    <x v="38"/>
  </r>
  <r>
    <n v="1000"/>
    <n v="1330"/>
    <x v="3"/>
    <x v="1"/>
    <s v="GBP"/>
    <n v="1420377366"/>
    <n v="1415193366"/>
    <b v="0"/>
    <n v="31"/>
    <b v="1"/>
    <s v="theater/plays"/>
    <n v="133"/>
    <n v="42.903225806451616"/>
    <x v="8"/>
    <x v="23"/>
  </r>
  <r>
    <n v="500"/>
    <n v="665.21"/>
    <x v="3"/>
    <x v="1"/>
    <s v="GBP"/>
    <n v="1487580602"/>
    <n v="1485161402"/>
    <b v="0"/>
    <n v="25"/>
    <b v="1"/>
    <s v="theater/plays"/>
    <n v="133.04200000000003"/>
    <n v="26.608400000000003"/>
    <x v="8"/>
    <x v="23"/>
  </r>
  <r>
    <n v="50000"/>
    <n v="66554.559999999998"/>
    <x v="3"/>
    <x v="0"/>
    <s v="USD"/>
    <n v="1383264000"/>
    <n v="1378080409"/>
    <b v="1"/>
    <n v="665"/>
    <b v="1"/>
    <s v="film &amp; video/documentary"/>
    <n v="133.10911999999999"/>
    <n v="100.08204511278196"/>
    <x v="0"/>
    <x v="31"/>
  </r>
  <r>
    <n v="800"/>
    <n v="1065.23"/>
    <x v="3"/>
    <x v="0"/>
    <s v="USD"/>
    <n v="1370649674"/>
    <n v="1368057674"/>
    <b v="0"/>
    <n v="25"/>
    <b v="1"/>
    <s v="music/rock"/>
    <n v="133.15375"/>
    <n v="42.609200000000001"/>
    <x v="3"/>
    <x v="32"/>
  </r>
  <r>
    <n v="500"/>
    <n v="666"/>
    <x v="3"/>
    <x v="3"/>
    <s v="AUD"/>
    <n v="1412938800"/>
    <n v="1411019409"/>
    <b v="0"/>
    <n v="13"/>
    <b v="1"/>
    <s v="theater/plays"/>
    <n v="133.20000000000002"/>
    <n v="51.230769230769234"/>
    <x v="8"/>
    <x v="23"/>
  </r>
  <r>
    <n v="600"/>
    <n v="800"/>
    <x v="3"/>
    <x v="0"/>
    <s v="USD"/>
    <n v="1452299761"/>
    <n v="1447115761"/>
    <b v="0"/>
    <n v="14"/>
    <b v="1"/>
    <s v="film &amp; video/television"/>
    <n v="133.33333333333331"/>
    <n v="57.142857142857146"/>
    <x v="0"/>
    <x v="29"/>
  </r>
  <r>
    <n v="1500"/>
    <n v="2000"/>
    <x v="3"/>
    <x v="0"/>
    <s v="USD"/>
    <n v="1410755286"/>
    <n v="1408940886"/>
    <b v="0"/>
    <n v="23"/>
    <b v="1"/>
    <s v="music/rock"/>
    <n v="133.33333333333331"/>
    <n v="86.956521739130437"/>
    <x v="3"/>
    <x v="32"/>
  </r>
  <r>
    <n v="900"/>
    <n v="1200"/>
    <x v="3"/>
    <x v="0"/>
    <s v="USD"/>
    <n v="1427319366"/>
    <n v="1424730966"/>
    <b v="0"/>
    <n v="42"/>
    <b v="1"/>
    <s v="music/indie rock"/>
    <n v="133.33333333333331"/>
    <n v="28.571428571428573"/>
    <x v="3"/>
    <x v="7"/>
  </r>
  <r>
    <n v="1500"/>
    <n v="2000"/>
    <x v="3"/>
    <x v="1"/>
    <s v="GBP"/>
    <n v="1405249113"/>
    <n v="1402657113"/>
    <b v="0"/>
    <n v="55"/>
    <b v="1"/>
    <s v="theater/musical"/>
    <n v="133.33333333333331"/>
    <n v="36.363636363636367"/>
    <x v="8"/>
    <x v="25"/>
  </r>
  <r>
    <n v="300"/>
    <n v="400.33"/>
    <x v="3"/>
    <x v="0"/>
    <s v="USD"/>
    <n v="1343440800"/>
    <n v="1342545994"/>
    <b v="0"/>
    <n v="16"/>
    <b v="1"/>
    <s v="music/indie rock"/>
    <n v="133.44333333333333"/>
    <n v="25.020624999999999"/>
    <x v="3"/>
    <x v="7"/>
  </r>
  <r>
    <n v="750"/>
    <n v="1001"/>
    <x v="3"/>
    <x v="0"/>
    <s v="USD"/>
    <n v="1391706084"/>
    <n v="1389891684"/>
    <b v="0"/>
    <n v="19"/>
    <b v="1"/>
    <s v="music/rock"/>
    <n v="133.46666666666667"/>
    <n v="52.684210526315788"/>
    <x v="3"/>
    <x v="32"/>
  </r>
  <r>
    <n v="3000"/>
    <n v="4004"/>
    <x v="3"/>
    <x v="0"/>
    <s v="USD"/>
    <n v="1470034740"/>
    <n v="1466185176"/>
    <b v="0"/>
    <n v="70"/>
    <b v="1"/>
    <s v="theater/plays"/>
    <n v="133.46666666666667"/>
    <n v="57.2"/>
    <x v="8"/>
    <x v="23"/>
  </r>
  <r>
    <n v="1500"/>
    <n v="2002.22"/>
    <x v="3"/>
    <x v="0"/>
    <s v="USD"/>
    <n v="1326927600"/>
    <n v="1323221761"/>
    <b v="1"/>
    <n v="52"/>
    <b v="1"/>
    <s v="theater/plays"/>
    <n v="133.48133333333334"/>
    <n v="38.504230769230773"/>
    <x v="8"/>
    <x v="23"/>
  </r>
  <r>
    <n v="25000"/>
    <n v="33370.769999999997"/>
    <x v="3"/>
    <x v="0"/>
    <s v="USD"/>
    <n v="1398052740"/>
    <n v="1394127585"/>
    <b v="1"/>
    <n v="454"/>
    <b v="1"/>
    <s v="technology/hardware"/>
    <n v="133.48307999999997"/>
    <n v="73.503898678414089"/>
    <x v="1"/>
    <x v="39"/>
  </r>
  <r>
    <n v="600"/>
    <n v="801"/>
    <x v="3"/>
    <x v="0"/>
    <s v="USD"/>
    <n v="1451430000"/>
    <n v="1448914500"/>
    <b v="0"/>
    <n v="15"/>
    <b v="1"/>
    <s v="food/small batch"/>
    <n v="133.5"/>
    <n v="53.4"/>
    <x v="6"/>
    <x v="28"/>
  </r>
  <r>
    <n v="1000"/>
    <n v="1336"/>
    <x v="3"/>
    <x v="0"/>
    <s v="USD"/>
    <n v="1362960000"/>
    <n v="1359946188"/>
    <b v="0"/>
    <n v="42"/>
    <b v="1"/>
    <s v="publishing/nonfiction"/>
    <n v="133.6"/>
    <n v="31.80952380952381"/>
    <x v="2"/>
    <x v="34"/>
  </r>
  <r>
    <n v="5000"/>
    <n v="6680.22"/>
    <x v="3"/>
    <x v="0"/>
    <s v="USD"/>
    <n v="1371785496"/>
    <n v="1369193496"/>
    <b v="1"/>
    <n v="211"/>
    <b v="1"/>
    <s v="music/indie rock"/>
    <n v="133.6044"/>
    <n v="31.659810426540286"/>
    <x v="3"/>
    <x v="7"/>
  </r>
  <r>
    <n v="3500"/>
    <n v="4678.5"/>
    <x v="3"/>
    <x v="0"/>
    <s v="USD"/>
    <n v="1368117239"/>
    <n v="1365525239"/>
    <b v="0"/>
    <n v="75"/>
    <b v="1"/>
    <s v="music/indie rock"/>
    <n v="133.67142857142858"/>
    <n v="62.38"/>
    <x v="3"/>
    <x v="7"/>
  </r>
  <r>
    <n v="2000"/>
    <n v="2681"/>
    <x v="3"/>
    <x v="0"/>
    <s v="USD"/>
    <n v="1402290000"/>
    <n v="1399666342"/>
    <b v="0"/>
    <n v="38"/>
    <b v="1"/>
    <s v="music/rock"/>
    <n v="134.05000000000001"/>
    <n v="70.55263157894737"/>
    <x v="3"/>
    <x v="32"/>
  </r>
  <r>
    <n v="5000"/>
    <n v="6705"/>
    <x v="3"/>
    <x v="0"/>
    <s v="USD"/>
    <n v="1287200340"/>
    <n v="1284042614"/>
    <b v="1"/>
    <n v="62"/>
    <b v="1"/>
    <s v="film &amp; video/documentary"/>
    <n v="134.1"/>
    <n v="108.14516129032258"/>
    <x v="0"/>
    <x v="31"/>
  </r>
  <r>
    <n v="1600"/>
    <n v="2150.1"/>
    <x v="3"/>
    <x v="0"/>
    <s v="USD"/>
    <n v="1271573940"/>
    <n v="1268459318"/>
    <b v="0"/>
    <n v="54"/>
    <b v="1"/>
    <s v="music/rock"/>
    <n v="134.38124999999999"/>
    <n v="39.816666666666663"/>
    <x v="3"/>
    <x v="32"/>
  </r>
  <r>
    <n v="8500"/>
    <n v="11428.19"/>
    <x v="3"/>
    <x v="0"/>
    <s v="USD"/>
    <n v="1408177077"/>
    <n v="1406362677"/>
    <b v="0"/>
    <n v="480"/>
    <b v="1"/>
    <s v="games/tabletop games"/>
    <n v="134.44929411764704"/>
    <n v="23.808729166666669"/>
    <x v="5"/>
    <x v="38"/>
  </r>
  <r>
    <n v="1000"/>
    <n v="1346.11"/>
    <x v="3"/>
    <x v="0"/>
    <s v="USD"/>
    <n v="1311538136"/>
    <n v="1308946136"/>
    <b v="0"/>
    <n v="17"/>
    <b v="1"/>
    <s v="music/indie rock"/>
    <n v="134.61099999999999"/>
    <n v="79.182941176470578"/>
    <x v="3"/>
    <x v="7"/>
  </r>
  <r>
    <n v="1200"/>
    <n v="1616.14"/>
    <x v="3"/>
    <x v="0"/>
    <s v="USD"/>
    <n v="1453179540"/>
    <n v="1452030730"/>
    <b v="0"/>
    <n v="18"/>
    <b v="1"/>
    <s v="theater/plays"/>
    <n v="134.67833333333334"/>
    <n v="89.785555555555561"/>
    <x v="8"/>
    <x v="23"/>
  </r>
  <r>
    <n v="5000"/>
    <n v="6740.37"/>
    <x v="3"/>
    <x v="0"/>
    <s v="USD"/>
    <n v="1476720840"/>
    <n v="1474469117"/>
    <b v="0"/>
    <n v="112"/>
    <b v="1"/>
    <s v="music/rock"/>
    <n v="134.8074"/>
    <n v="60.181874999999998"/>
    <x v="3"/>
    <x v="32"/>
  </r>
  <r>
    <n v="35000"/>
    <n v="47189"/>
    <x v="3"/>
    <x v="0"/>
    <s v="USD"/>
    <n v="1445624695"/>
    <n v="1443464695"/>
    <b v="1"/>
    <n v="874"/>
    <b v="1"/>
    <s v="photography/photobooks"/>
    <n v="134.82571428571427"/>
    <n v="53.991990846681922"/>
    <x v="7"/>
    <x v="18"/>
  </r>
  <r>
    <n v="2500"/>
    <n v="3372.25"/>
    <x v="3"/>
    <x v="0"/>
    <s v="USD"/>
    <n v="1330760367"/>
    <n v="1326872367"/>
    <b v="0"/>
    <n v="57"/>
    <b v="1"/>
    <s v="music/rock"/>
    <n v="134.88999999999999"/>
    <n v="59.162280701754383"/>
    <x v="3"/>
    <x v="32"/>
  </r>
  <r>
    <n v="500"/>
    <n v="675"/>
    <x v="3"/>
    <x v="0"/>
    <s v="USD"/>
    <n v="1409500725"/>
    <n v="1406908725"/>
    <b v="0"/>
    <n v="13"/>
    <b v="1"/>
    <s v="photography/photobooks"/>
    <n v="135"/>
    <n v="51.92307692307692"/>
    <x v="7"/>
    <x v="18"/>
  </r>
  <r>
    <n v="10000"/>
    <n v="13500"/>
    <x v="3"/>
    <x v="10"/>
    <s v="EUR"/>
    <n v="1450602000"/>
    <n v="1445415653"/>
    <b v="0"/>
    <n v="170"/>
    <b v="1"/>
    <s v="photography/photobooks"/>
    <n v="135"/>
    <n v="79.411764705882348"/>
    <x v="7"/>
    <x v="18"/>
  </r>
  <r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000"/>
    <n v="1351"/>
    <x v="3"/>
    <x v="0"/>
    <s v="USD"/>
    <n v="1354017600"/>
    <n v="1350967535"/>
    <b v="0"/>
    <n v="26"/>
    <b v="1"/>
    <s v="music/indie rock"/>
    <n v="135.1"/>
    <n v="51.96153846153846"/>
    <x v="3"/>
    <x v="7"/>
  </r>
  <r>
    <n v="7500"/>
    <n v="10182.02"/>
    <x v="3"/>
    <x v="0"/>
    <s v="USD"/>
    <n v="1283562180"/>
    <n v="1277433980"/>
    <b v="0"/>
    <n v="104"/>
    <b v="1"/>
    <s v="music/indie rock"/>
    <n v="135.76026666666667"/>
    <n v="97.904038461538462"/>
    <x v="3"/>
    <x v="7"/>
  </r>
  <r>
    <n v="20000"/>
    <n v="27197.22"/>
    <x v="3"/>
    <x v="0"/>
    <s v="USD"/>
    <n v="1483481019"/>
    <n v="1480629819"/>
    <b v="0"/>
    <n v="284"/>
    <b v="1"/>
    <s v="photography/photobooks"/>
    <n v="135.98609999999999"/>
    <n v="95.764859154929582"/>
    <x v="7"/>
    <x v="18"/>
  </r>
  <r>
    <n v="1000"/>
    <n v="1360"/>
    <x v="3"/>
    <x v="0"/>
    <s v="USD"/>
    <n v="1304628648"/>
    <n v="1302036648"/>
    <b v="0"/>
    <n v="38"/>
    <b v="1"/>
    <s v="music/indie rock"/>
    <n v="136"/>
    <n v="35.789473684210527"/>
    <x v="3"/>
    <x v="7"/>
  </r>
  <r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2500"/>
    <n v="3400"/>
    <x v="3"/>
    <x v="1"/>
    <s v="GBP"/>
    <n v="1428483201"/>
    <n v="1425891201"/>
    <b v="0"/>
    <n v="51"/>
    <b v="1"/>
    <s v="theater/plays"/>
    <n v="136"/>
    <n v="66.666666666666671"/>
    <x v="8"/>
    <x v="23"/>
  </r>
  <r>
    <n v="10000"/>
    <n v="13614"/>
    <x v="3"/>
    <x v="0"/>
    <s v="USD"/>
    <n v="1441425540"/>
    <n v="1436968366"/>
    <b v="0"/>
    <n v="227"/>
    <b v="1"/>
    <s v="publishing/nonfiction"/>
    <n v="136.13999999999999"/>
    <n v="59.973568281938327"/>
    <x v="2"/>
    <x v="34"/>
  </r>
  <r>
    <n v="3000"/>
    <n v="4085"/>
    <x v="3"/>
    <x v="0"/>
    <s v="USD"/>
    <n v="1430329862"/>
    <n v="1428515462"/>
    <b v="0"/>
    <n v="88"/>
    <b v="1"/>
    <s v="theater/plays"/>
    <n v="136.16666666666666"/>
    <n v="46.420454545454547"/>
    <x v="8"/>
    <x v="23"/>
  </r>
  <r>
    <n v="125000"/>
    <n v="170271"/>
    <x v="3"/>
    <x v="0"/>
    <s v="USD"/>
    <n v="1480568340"/>
    <n v="1477996325"/>
    <b v="1"/>
    <n v="379"/>
    <b v="1"/>
    <s v="technology/hardware"/>
    <n v="136.21680000000001"/>
    <n v="449.26385224274406"/>
    <x v="1"/>
    <x v="39"/>
  </r>
  <r>
    <n v="300"/>
    <n v="409.01"/>
    <x v="3"/>
    <x v="1"/>
    <s v="GBP"/>
    <n v="1464712394"/>
    <n v="1459528394"/>
    <b v="0"/>
    <n v="27"/>
    <b v="1"/>
    <s v="theater/plays"/>
    <n v="136.33666666666667"/>
    <n v="15.148518518518518"/>
    <x v="8"/>
    <x v="23"/>
  </r>
  <r>
    <n v="4000"/>
    <n v="5456"/>
    <x v="3"/>
    <x v="0"/>
    <s v="USD"/>
    <n v="1427011200"/>
    <n v="1424669929"/>
    <b v="1"/>
    <n v="34"/>
    <b v="1"/>
    <s v="film &amp; video/documentary"/>
    <n v="136.4"/>
    <n v="160.47058823529412"/>
    <x v="0"/>
    <x v="31"/>
  </r>
  <r>
    <n v="500"/>
    <n v="683"/>
    <x v="3"/>
    <x v="0"/>
    <s v="USD"/>
    <n v="1307459881"/>
    <n v="1304867881"/>
    <b v="0"/>
    <n v="26"/>
    <b v="1"/>
    <s v="music/indie rock"/>
    <n v="136.60000000000002"/>
    <n v="26.26923076923077"/>
    <x v="3"/>
    <x v="7"/>
  </r>
  <r>
    <n v="4000"/>
    <n v="5465"/>
    <x v="3"/>
    <x v="0"/>
    <s v="USD"/>
    <n v="1433305800"/>
    <n v="1430604395"/>
    <b v="0"/>
    <n v="78"/>
    <b v="1"/>
    <s v="music/rock"/>
    <n v="136.625"/>
    <n v="70.064102564102569"/>
    <x v="3"/>
    <x v="32"/>
  </r>
  <r>
    <n v="600"/>
    <n v="820"/>
    <x v="3"/>
    <x v="0"/>
    <s v="USD"/>
    <n v="1341028740"/>
    <n v="1339704141"/>
    <b v="0"/>
    <n v="27"/>
    <b v="1"/>
    <s v="music/indie rock"/>
    <n v="136.66666666666666"/>
    <n v="30.37037037037037"/>
    <x v="3"/>
    <x v="7"/>
  </r>
  <r>
    <n v="500"/>
    <n v="684"/>
    <x v="3"/>
    <x v="1"/>
    <s v="GBP"/>
    <n v="1469220144"/>
    <n v="1466628144"/>
    <b v="0"/>
    <n v="15"/>
    <b v="1"/>
    <s v="film &amp; video/documentary"/>
    <n v="136.80000000000001"/>
    <n v="45.6"/>
    <x v="0"/>
    <x v="31"/>
  </r>
  <r>
    <n v="1500"/>
    <n v="2052"/>
    <x v="3"/>
    <x v="0"/>
    <s v="USD"/>
    <n v="1342243143"/>
    <n v="1339651143"/>
    <b v="0"/>
    <n v="38"/>
    <b v="1"/>
    <s v="music/indie rock"/>
    <n v="136.80000000000001"/>
    <n v="54"/>
    <x v="3"/>
    <x v="7"/>
  </r>
  <r>
    <n v="8500"/>
    <n v="11633"/>
    <x v="3"/>
    <x v="0"/>
    <s v="USD"/>
    <n v="1437620400"/>
    <n v="1434931811"/>
    <b v="0"/>
    <n v="182"/>
    <b v="1"/>
    <s v="film &amp; video/television"/>
    <n v="136.85882352941178"/>
    <n v="63.917582417582416"/>
    <x v="0"/>
    <x v="29"/>
  </r>
  <r>
    <n v="1070"/>
    <n v="1466"/>
    <x v="3"/>
    <x v="0"/>
    <s v="USD"/>
    <n v="1464485339"/>
    <n v="1462325339"/>
    <b v="0"/>
    <n v="42"/>
    <b v="1"/>
    <s v="technology/space exploration"/>
    <n v="137.00934579439252"/>
    <n v="34.904761904761905"/>
    <x v="1"/>
    <x v="21"/>
  </r>
  <r>
    <n v="1500"/>
    <n v="2056.66"/>
    <x v="3"/>
    <x v="0"/>
    <s v="USD"/>
    <n v="1331441940"/>
    <n v="1326810211"/>
    <b v="0"/>
    <n v="23"/>
    <b v="1"/>
    <s v="music/rock"/>
    <n v="137.11066666666665"/>
    <n v="89.419999999999987"/>
    <x v="3"/>
    <x v="32"/>
  </r>
  <r>
    <n v="1600"/>
    <n v="2198"/>
    <x v="3"/>
    <x v="0"/>
    <s v="USD"/>
    <n v="1399694340"/>
    <n v="1398448389"/>
    <b v="1"/>
    <n v="71"/>
    <b v="1"/>
    <s v="publishing/radio &amp; podcasts"/>
    <n v="137.375"/>
    <n v="30.95774647887324"/>
    <x v="2"/>
    <x v="40"/>
  </r>
  <r>
    <n v="4000"/>
    <n v="5496"/>
    <x v="3"/>
    <x v="6"/>
    <s v="EUR"/>
    <n v="1489157716"/>
    <n v="1486565716"/>
    <b v="0"/>
    <n v="79"/>
    <b v="1"/>
    <s v="games/tabletop games"/>
    <n v="137.4"/>
    <n v="69.569620253164558"/>
    <x v="5"/>
    <x v="38"/>
  </r>
  <r>
    <n v="1000"/>
    <n v="1374.16"/>
    <x v="3"/>
    <x v="0"/>
    <s v="USD"/>
    <n v="1318802580"/>
    <n v="1316194540"/>
    <b v="0"/>
    <n v="34"/>
    <b v="1"/>
    <s v="music/pop"/>
    <n v="137.416"/>
    <n v="40.416470588235299"/>
    <x v="3"/>
    <x v="35"/>
  </r>
  <r>
    <n v="3000"/>
    <n v="4124"/>
    <x v="3"/>
    <x v="0"/>
    <s v="USD"/>
    <n v="1338601346"/>
    <n v="1336009346"/>
    <b v="1"/>
    <n v="82"/>
    <b v="1"/>
    <s v="film &amp; video/documentary"/>
    <n v="137.46666666666667"/>
    <n v="50.292682926829265"/>
    <x v="0"/>
    <x v="31"/>
  </r>
  <r>
    <n v="350"/>
    <n v="481.5"/>
    <x v="3"/>
    <x v="1"/>
    <s v="GBP"/>
    <n v="1456876740"/>
    <n v="1455063886"/>
    <b v="0"/>
    <n v="17"/>
    <b v="1"/>
    <s v="theater/plays"/>
    <n v="137.57142857142856"/>
    <n v="28.323529411764707"/>
    <x v="8"/>
    <x v="23"/>
  </r>
  <r>
    <n v="3500"/>
    <n v="4818"/>
    <x v="3"/>
    <x v="0"/>
    <s v="USD"/>
    <n v="1382658169"/>
    <n v="1380238969"/>
    <b v="1"/>
    <n v="141"/>
    <b v="1"/>
    <s v="music/rock"/>
    <n v="137.65714285714284"/>
    <n v="34.170212765957444"/>
    <x v="3"/>
    <x v="32"/>
  </r>
  <r>
    <n v="15000"/>
    <n v="20689"/>
    <x v="3"/>
    <x v="0"/>
    <s v="USD"/>
    <n v="1355585777"/>
    <n v="1352993777"/>
    <b v="0"/>
    <n v="209"/>
    <b v="1"/>
    <s v="music/rock"/>
    <n v="137.92666666666668"/>
    <n v="98.990430622009569"/>
    <x v="3"/>
    <x v="32"/>
  </r>
  <r>
    <n v="700"/>
    <n v="966"/>
    <x v="3"/>
    <x v="1"/>
    <s v="GBP"/>
    <n v="1455408000"/>
    <n v="1454638202"/>
    <b v="0"/>
    <n v="34"/>
    <b v="1"/>
    <s v="theater/plays"/>
    <n v="138"/>
    <n v="28.411764705882351"/>
    <x v="8"/>
    <x v="23"/>
  </r>
  <r>
    <n v="3000"/>
    <n v="4145"/>
    <x v="3"/>
    <x v="0"/>
    <s v="USD"/>
    <n v="1481066554"/>
    <n v="1478906554"/>
    <b v="0"/>
    <n v="38"/>
    <b v="1"/>
    <s v="theater/plays"/>
    <n v="138.16666666666666"/>
    <n v="109.07894736842105"/>
    <x v="8"/>
    <x v="23"/>
  </r>
  <r>
    <n v="1000"/>
    <n v="1382"/>
    <x v="3"/>
    <x v="1"/>
    <s v="GBP"/>
    <n v="1434039137"/>
    <n v="1431447137"/>
    <b v="0"/>
    <n v="17"/>
    <b v="1"/>
    <s v="theater/plays"/>
    <n v="138.19999999999999"/>
    <n v="81.294117647058826"/>
    <x v="8"/>
    <x v="23"/>
  </r>
  <r>
    <n v="3000"/>
    <n v="4150"/>
    <x v="3"/>
    <x v="1"/>
    <s v="GBP"/>
    <n v="1404671466"/>
    <n v="1402079466"/>
    <b v="0"/>
    <n v="80"/>
    <b v="1"/>
    <s v="theater/plays"/>
    <n v="138.33333333333334"/>
    <n v="51.875"/>
    <x v="8"/>
    <x v="23"/>
  </r>
  <r>
    <n v="6000"/>
    <n v="8306.42"/>
    <x v="3"/>
    <x v="0"/>
    <s v="USD"/>
    <n v="1309809140"/>
    <n v="1302033140"/>
    <b v="1"/>
    <n v="95"/>
    <b v="1"/>
    <s v="technology/hardware"/>
    <n v="138.44033333333334"/>
    <n v="87.436000000000007"/>
    <x v="1"/>
    <x v="39"/>
  </r>
  <r>
    <n v="200"/>
    <n v="277"/>
    <x v="3"/>
    <x v="0"/>
    <s v="USD"/>
    <n v="1449089965"/>
    <n v="1446670765"/>
    <b v="0"/>
    <n v="9"/>
    <b v="1"/>
    <s v="theater/plays"/>
    <n v="138.5"/>
    <n v="30.777777777777779"/>
    <x v="8"/>
    <x v="23"/>
  </r>
  <r>
    <n v="3871"/>
    <n v="5366"/>
    <x v="3"/>
    <x v="0"/>
    <s v="USD"/>
    <n v="1438259422"/>
    <n v="1435667422"/>
    <b v="0"/>
    <n v="46"/>
    <b v="1"/>
    <s v="theater/plays"/>
    <n v="138.62051149573753"/>
    <n v="116.65217391304348"/>
    <x v="8"/>
    <x v="23"/>
  </r>
  <r>
    <n v="2500"/>
    <n v="3466"/>
    <x v="3"/>
    <x v="9"/>
    <s v="EUR"/>
    <n v="1460127635"/>
    <n v="1457539235"/>
    <b v="0"/>
    <n v="117"/>
    <b v="1"/>
    <s v="music/rock"/>
    <n v="138.64000000000001"/>
    <n v="29.623931623931625"/>
    <x v="3"/>
    <x v="32"/>
  </r>
  <r>
    <n v="25000"/>
    <n v="34660"/>
    <x v="3"/>
    <x v="0"/>
    <s v="USD"/>
    <n v="1484752597"/>
    <n v="1482160597"/>
    <b v="0"/>
    <n v="859"/>
    <b v="1"/>
    <s v="music/rock"/>
    <n v="138.64000000000001"/>
    <n v="40.349243306169967"/>
    <x v="3"/>
    <x v="32"/>
  </r>
  <r>
    <n v="25000"/>
    <n v="34676"/>
    <x v="3"/>
    <x v="0"/>
    <s v="USD"/>
    <n v="1381928503"/>
    <n v="1379336503"/>
    <b v="1"/>
    <n v="336"/>
    <b v="1"/>
    <s v="publishing/radio &amp; podcasts"/>
    <n v="138.70400000000001"/>
    <n v="103.20238095238095"/>
    <x v="2"/>
    <x v="40"/>
  </r>
  <r>
    <n v="43500"/>
    <n v="60450.1"/>
    <x v="3"/>
    <x v="0"/>
    <s v="USD"/>
    <n v="1413575739"/>
    <n v="1410983739"/>
    <b v="1"/>
    <n v="452"/>
    <b v="1"/>
    <s v="photography/photobooks"/>
    <n v="138.96574712643678"/>
    <n v="133.7391592920354"/>
    <x v="7"/>
    <x v="18"/>
  </r>
  <r>
    <n v="500"/>
    <n v="695"/>
    <x v="3"/>
    <x v="0"/>
    <s v="USD"/>
    <n v="1477710000"/>
    <n v="1475248279"/>
    <b v="0"/>
    <n v="12"/>
    <b v="1"/>
    <s v="theater/plays"/>
    <n v="139"/>
    <n v="57.916666666666664"/>
    <x v="8"/>
    <x v="23"/>
  </r>
  <r>
    <n v="750"/>
    <n v="1043"/>
    <x v="3"/>
    <x v="0"/>
    <s v="USD"/>
    <n v="1441167586"/>
    <n v="1438575586"/>
    <b v="0"/>
    <n v="23"/>
    <b v="1"/>
    <s v="theater/plays"/>
    <n v="139.06666666666666"/>
    <n v="45.347826086956523"/>
    <x v="8"/>
    <x v="23"/>
  </r>
  <r>
    <n v="13000"/>
    <n v="18083"/>
    <x v="3"/>
    <x v="0"/>
    <s v="USD"/>
    <n v="1363458467"/>
    <n v="1360866467"/>
    <b v="1"/>
    <n v="275"/>
    <b v="1"/>
    <s v="film &amp; video/documentary"/>
    <n v="139.1"/>
    <n v="65.756363636363631"/>
    <x v="0"/>
    <x v="31"/>
  </r>
  <r>
    <n v="3000"/>
    <n v="4176"/>
    <x v="3"/>
    <x v="0"/>
    <s v="USD"/>
    <n v="1402901940"/>
    <n v="1399998418"/>
    <b v="0"/>
    <n v="67"/>
    <b v="1"/>
    <s v="theater/plays"/>
    <n v="139.19999999999999"/>
    <n v="62.328358208955223"/>
    <x v="8"/>
    <x v="23"/>
  </r>
  <r>
    <n v="2000"/>
    <n v="2795"/>
    <x v="3"/>
    <x v="0"/>
    <s v="USD"/>
    <n v="1464729276"/>
    <n v="1459545276"/>
    <b v="0"/>
    <n v="52"/>
    <b v="1"/>
    <s v="music/pop"/>
    <n v="139.75"/>
    <n v="53.75"/>
    <x v="3"/>
    <x v="35"/>
  </r>
  <r>
    <n v="2500"/>
    <n v="3499"/>
    <x v="3"/>
    <x v="0"/>
    <s v="USD"/>
    <n v="1410904413"/>
    <n v="1409090013"/>
    <b v="0"/>
    <n v="82"/>
    <b v="1"/>
    <s v="technology/wearables"/>
    <n v="139.96"/>
    <n v="42.670731707317074"/>
    <x v="1"/>
    <x v="4"/>
  </r>
  <r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50"/>
    <n v="70"/>
    <x v="3"/>
    <x v="1"/>
    <s v="GBP"/>
    <n v="1463353200"/>
    <n v="1462285182"/>
    <b v="0"/>
    <n v="3"/>
    <b v="1"/>
    <s v="theater/plays"/>
    <n v="140"/>
    <n v="23.333333333333332"/>
    <x v="8"/>
    <x v="23"/>
  </r>
  <r>
    <n v="12000"/>
    <n v="16806"/>
    <x v="3"/>
    <x v="0"/>
    <s v="USD"/>
    <n v="1420060088"/>
    <n v="1414872488"/>
    <b v="0"/>
    <n v="176"/>
    <b v="1"/>
    <s v="technology/hardware"/>
    <n v="140.05000000000001"/>
    <n v="95.48863636363636"/>
    <x v="1"/>
    <x v="39"/>
  </r>
  <r>
    <n v="1500"/>
    <n v="2102"/>
    <x v="3"/>
    <x v="0"/>
    <s v="USD"/>
    <n v="1427860740"/>
    <n v="1424727712"/>
    <b v="0"/>
    <n v="34"/>
    <b v="1"/>
    <s v="theater/plays"/>
    <n v="140.13333333333333"/>
    <n v="61.823529411764703"/>
    <x v="8"/>
    <x v="23"/>
  </r>
  <r>
    <n v="2000"/>
    <n v="2804"/>
    <x v="3"/>
    <x v="0"/>
    <s v="USD"/>
    <n v="1423720740"/>
    <n v="1421081857"/>
    <b v="0"/>
    <n v="55"/>
    <b v="1"/>
    <s v="theater/plays"/>
    <n v="140.19999999999999"/>
    <n v="50.981818181818184"/>
    <x v="8"/>
    <x v="23"/>
  </r>
  <r>
    <n v="450"/>
    <n v="632"/>
    <x v="3"/>
    <x v="0"/>
    <s v="USD"/>
    <n v="1328377444"/>
    <n v="1326217444"/>
    <b v="0"/>
    <n v="22"/>
    <b v="1"/>
    <s v="film &amp; video/shorts"/>
    <n v="140.44444444444443"/>
    <n v="28.727272727272727"/>
    <x v="0"/>
    <x v="30"/>
  </r>
  <r>
    <n v="5000"/>
    <n v="7050"/>
    <x v="3"/>
    <x v="0"/>
    <s v="USD"/>
    <n v="1312642800"/>
    <n v="1311963128"/>
    <b v="0"/>
    <n v="78"/>
    <b v="1"/>
    <s v="film &amp; video/shorts"/>
    <n v="141"/>
    <n v="90.384615384615387"/>
    <x v="0"/>
    <x v="30"/>
  </r>
  <r>
    <n v="8500"/>
    <n v="11992"/>
    <x v="3"/>
    <x v="0"/>
    <s v="USD"/>
    <n v="1330359423"/>
    <n v="1327767423"/>
    <b v="0"/>
    <n v="207"/>
    <b v="1"/>
    <s v="games/tabletop games"/>
    <n v="141.08235294117648"/>
    <n v="57.932367149758456"/>
    <x v="5"/>
    <x v="38"/>
  </r>
  <r>
    <n v="1300"/>
    <n v="1835"/>
    <x v="3"/>
    <x v="0"/>
    <s v="USD"/>
    <n v="1428068988"/>
    <n v="1425908988"/>
    <b v="0"/>
    <n v="27"/>
    <b v="1"/>
    <s v="theater/plays"/>
    <n v="141.15384615384616"/>
    <n v="67.962962962962962"/>
    <x v="8"/>
    <x v="23"/>
  </r>
  <r>
    <n v="850"/>
    <n v="1200"/>
    <x v="3"/>
    <x v="1"/>
    <s v="GBP"/>
    <n v="1457914373"/>
    <n v="1456189973"/>
    <b v="0"/>
    <n v="23"/>
    <b v="1"/>
    <s v="theater/plays"/>
    <n v="141.1764705882353"/>
    <n v="52.173913043478258"/>
    <x v="8"/>
    <x v="23"/>
  </r>
  <r>
    <n v="22765"/>
    <n v="32172.66"/>
    <x v="3"/>
    <x v="0"/>
    <s v="USD"/>
    <n v="1471849140"/>
    <n v="1468444125"/>
    <b v="1"/>
    <n v="577"/>
    <b v="1"/>
    <s v="technology/space exploration"/>
    <n v="141.3251043268175"/>
    <n v="55.758509532062391"/>
    <x v="1"/>
    <x v="21"/>
  </r>
  <r>
    <n v="75000"/>
    <n v="106084.5"/>
    <x v="3"/>
    <x v="0"/>
    <s v="USD"/>
    <n v="1440082240"/>
    <n v="1436885440"/>
    <b v="0"/>
    <n v="1107"/>
    <b v="1"/>
    <s v="technology/wearables"/>
    <n v="141.446"/>
    <n v="95.830623306233065"/>
    <x v="1"/>
    <x v="4"/>
  </r>
  <r>
    <n v="4000"/>
    <n v="5660"/>
    <x v="3"/>
    <x v="0"/>
    <s v="USD"/>
    <n v="1453569392"/>
    <n v="1451409392"/>
    <b v="0"/>
    <n v="49"/>
    <b v="1"/>
    <s v="film &amp; video/documentary"/>
    <n v="141.5"/>
    <n v="115.51020408163265"/>
    <x v="0"/>
    <x v="31"/>
  </r>
  <r>
    <n v="2000"/>
    <n v="2831"/>
    <x v="3"/>
    <x v="0"/>
    <s v="USD"/>
    <n v="1381314437"/>
    <n v="1378722437"/>
    <b v="0"/>
    <n v="32"/>
    <b v="1"/>
    <s v="music/pop"/>
    <n v="141.55000000000001"/>
    <n v="88.46875"/>
    <x v="3"/>
    <x v="35"/>
  </r>
  <r>
    <n v="3000"/>
    <n v="4247"/>
    <x v="3"/>
    <x v="1"/>
    <s v="GBP"/>
    <n v="1438531200"/>
    <n v="1435921992"/>
    <b v="0"/>
    <n v="169"/>
    <b v="1"/>
    <s v="theater/plays"/>
    <n v="141.56666666666666"/>
    <n v="25.130177514792898"/>
    <x v="8"/>
    <x v="23"/>
  </r>
  <r>
    <n v="2000"/>
    <n v="2833"/>
    <x v="3"/>
    <x v="0"/>
    <s v="USD"/>
    <n v="1446731817"/>
    <n v="1444913817"/>
    <b v="0"/>
    <n v="43"/>
    <b v="1"/>
    <s v="film &amp; video/documentary"/>
    <n v="141.65"/>
    <n v="65.883720930232556"/>
    <x v="0"/>
    <x v="31"/>
  </r>
  <r>
    <n v="14000"/>
    <n v="19860"/>
    <x v="3"/>
    <x v="0"/>
    <s v="USD"/>
    <n v="1419780026"/>
    <n v="1417188026"/>
    <b v="0"/>
    <n v="169"/>
    <b v="1"/>
    <s v="film &amp; video/television"/>
    <n v="141.85714285714286"/>
    <n v="117.51479289940828"/>
    <x v="0"/>
    <x v="29"/>
  </r>
  <r>
    <n v="6000"/>
    <n v="8529"/>
    <x v="3"/>
    <x v="0"/>
    <s v="USD"/>
    <n v="1428128525"/>
    <n v="1425540125"/>
    <b v="0"/>
    <n v="44"/>
    <b v="1"/>
    <s v="film &amp; video/television"/>
    <n v="142.15"/>
    <n v="193.84090909090909"/>
    <x v="0"/>
    <x v="29"/>
  </r>
  <r>
    <n v="550"/>
    <n v="783"/>
    <x v="3"/>
    <x v="1"/>
    <s v="GBP"/>
    <n v="1406470645"/>
    <n v="1403878645"/>
    <b v="0"/>
    <n v="27"/>
    <b v="1"/>
    <s v="theater/plays"/>
    <n v="142.36363636363635"/>
    <n v="29"/>
    <x v="8"/>
    <x v="23"/>
  </r>
  <r>
    <n v="10275"/>
    <n v="14653"/>
    <x v="3"/>
    <x v="0"/>
    <s v="USD"/>
    <n v="1488464683"/>
    <n v="1485872683"/>
    <b v="0"/>
    <n v="79"/>
    <b v="1"/>
    <s v="film &amp; video/television"/>
    <n v="142.60827250608273"/>
    <n v="185.48101265822785"/>
    <x v="0"/>
    <x v="29"/>
  </r>
  <r>
    <n v="1500"/>
    <n v="2140"/>
    <x v="3"/>
    <x v="0"/>
    <s v="USD"/>
    <n v="1436562000"/>
    <n v="1434440227"/>
    <b v="0"/>
    <n v="13"/>
    <b v="1"/>
    <s v="theater/plays"/>
    <n v="142.66666666666669"/>
    <n v="164.61538461538461"/>
    <x v="8"/>
    <x v="23"/>
  </r>
  <r>
    <n v="5000"/>
    <n v="7140"/>
    <x v="3"/>
    <x v="0"/>
    <s v="USD"/>
    <n v="1336751220"/>
    <n v="1331774434"/>
    <b v="0"/>
    <n v="44"/>
    <b v="1"/>
    <s v="music/rock"/>
    <n v="142.79999999999998"/>
    <n v="162.27272727272728"/>
    <x v="3"/>
    <x v="32"/>
  </r>
  <r>
    <n v="350"/>
    <n v="500"/>
    <x v="3"/>
    <x v="0"/>
    <s v="USD"/>
    <n v="1299243427"/>
    <n v="1296651427"/>
    <b v="0"/>
    <n v="20"/>
    <b v="1"/>
    <s v="music/rock"/>
    <n v="142.85714285714286"/>
    <n v="25"/>
    <x v="3"/>
    <x v="32"/>
  </r>
  <r>
    <n v="1500"/>
    <n v="2143"/>
    <x v="3"/>
    <x v="0"/>
    <s v="USD"/>
    <n v="1333648820"/>
    <n v="1331060420"/>
    <b v="0"/>
    <n v="48"/>
    <b v="1"/>
    <s v="music/pop"/>
    <n v="142.86666666666667"/>
    <n v="44.645833333333336"/>
    <x v="3"/>
    <x v="35"/>
  </r>
  <r>
    <n v="2000"/>
    <n v="2864"/>
    <x v="3"/>
    <x v="0"/>
    <s v="USD"/>
    <n v="1411790400"/>
    <n v="1409884821"/>
    <b v="0"/>
    <n v="59"/>
    <b v="1"/>
    <s v="theater/musical"/>
    <n v="143.19999999999999"/>
    <n v="48.542372881355931"/>
    <x v="8"/>
    <x v="25"/>
  </r>
  <r>
    <n v="900"/>
    <n v="1290"/>
    <x v="3"/>
    <x v="1"/>
    <s v="GBP"/>
    <n v="1488538892"/>
    <n v="1487329292"/>
    <b v="0"/>
    <n v="25"/>
    <b v="1"/>
    <s v="theater/spaces"/>
    <n v="143.33333333333334"/>
    <n v="51.6"/>
    <x v="8"/>
    <x v="24"/>
  </r>
  <r>
    <n v="300"/>
    <n v="430"/>
    <x v="3"/>
    <x v="1"/>
    <s v="GBP"/>
    <n v="1436110717"/>
    <n v="1433518717"/>
    <b v="0"/>
    <n v="20"/>
    <b v="1"/>
    <s v="theater/plays"/>
    <n v="143.33333333333334"/>
    <n v="21.5"/>
    <x v="8"/>
    <x v="23"/>
  </r>
  <r>
    <n v="30000"/>
    <n v="43037"/>
    <x v="3"/>
    <x v="0"/>
    <s v="USD"/>
    <n v="1454277540"/>
    <n v="1450880854"/>
    <b v="0"/>
    <n v="375"/>
    <b v="1"/>
    <s v="technology/hardware"/>
    <n v="143.45666666666668"/>
    <n v="114.76533333333333"/>
    <x v="1"/>
    <x v="39"/>
  </r>
  <r>
    <n v="65000"/>
    <n v="93374"/>
    <x v="3"/>
    <x v="3"/>
    <s v="AUD"/>
    <n v="1444525200"/>
    <n v="1441339242"/>
    <b v="1"/>
    <n v="1251"/>
    <b v="1"/>
    <s v="technology/space exploration"/>
    <n v="143.65230769230772"/>
    <n v="74.639488409272587"/>
    <x v="1"/>
    <x v="21"/>
  </r>
  <r>
    <n v="1900"/>
    <n v="2735"/>
    <x v="3"/>
    <x v="0"/>
    <s v="USD"/>
    <n v="1327851291"/>
    <n v="1325432091"/>
    <b v="0"/>
    <n v="41"/>
    <b v="1"/>
    <s v="publishing/nonfiction"/>
    <n v="143.94736842105263"/>
    <n v="66.707317073170728"/>
    <x v="2"/>
    <x v="34"/>
  </r>
  <r>
    <n v="350"/>
    <n v="504"/>
    <x v="3"/>
    <x v="1"/>
    <s v="GBP"/>
    <n v="1435352400"/>
    <n v="1431718575"/>
    <b v="0"/>
    <n v="22"/>
    <b v="1"/>
    <s v="theater/plays"/>
    <n v="144"/>
    <n v="22.90909090909091"/>
    <x v="8"/>
    <x v="23"/>
  </r>
  <r>
    <n v="1200"/>
    <n v="1728.07"/>
    <x v="3"/>
    <x v="1"/>
    <s v="GBP"/>
    <n v="1429138740"/>
    <n v="1426528418"/>
    <b v="0"/>
    <n v="76"/>
    <b v="1"/>
    <s v="music/metal"/>
    <n v="144.00583333333333"/>
    <n v="22.737763157894737"/>
    <x v="3"/>
    <x v="33"/>
  </r>
  <r>
    <n v="1500"/>
    <n v="2161"/>
    <x v="3"/>
    <x v="1"/>
    <s v="GBP"/>
    <n v="1448229600"/>
    <n v="1446401372"/>
    <b v="0"/>
    <n v="47"/>
    <b v="1"/>
    <s v="theater/plays"/>
    <n v="144.06666666666666"/>
    <n v="45.978723404255319"/>
    <x v="8"/>
    <x v="23"/>
  </r>
  <r>
    <n v="70"/>
    <n v="101"/>
    <x v="3"/>
    <x v="9"/>
    <s v="EUR"/>
    <n v="1480028400"/>
    <n v="1478685915"/>
    <b v="0"/>
    <n v="2"/>
    <b v="1"/>
    <s v="technology/wearables"/>
    <n v="144.28571428571428"/>
    <n v="50.5"/>
    <x v="1"/>
    <x v="4"/>
  </r>
  <r>
    <n v="8000"/>
    <n v="11545.1"/>
    <x v="3"/>
    <x v="0"/>
    <s v="USD"/>
    <n v="1408320490"/>
    <n v="1405728490"/>
    <b v="1"/>
    <n v="283"/>
    <b v="1"/>
    <s v="food/small batch"/>
    <n v="144.31375"/>
    <n v="40.795406360424032"/>
    <x v="6"/>
    <x v="28"/>
  </r>
  <r>
    <n v="10000"/>
    <n v="14437.46"/>
    <x v="3"/>
    <x v="0"/>
    <s v="USD"/>
    <n v="1359680939"/>
    <n v="1357088939"/>
    <b v="0"/>
    <n v="156"/>
    <b v="1"/>
    <s v="music/rock"/>
    <n v="144.37459999999999"/>
    <n v="92.547820512820508"/>
    <x v="3"/>
    <x v="32"/>
  </r>
  <r>
    <n v="5000"/>
    <n v="7220"/>
    <x v="3"/>
    <x v="7"/>
    <s v="CAD"/>
    <n v="1402334811"/>
    <n v="1401470811"/>
    <b v="0"/>
    <n v="57"/>
    <b v="1"/>
    <s v="theater/plays"/>
    <n v="144.4"/>
    <n v="126.66666666666667"/>
    <x v="8"/>
    <x v="23"/>
  </r>
  <r>
    <n v="1000"/>
    <n v="1445"/>
    <x v="3"/>
    <x v="0"/>
    <s v="USD"/>
    <n v="1454349600"/>
    <n v="1451277473"/>
    <b v="0"/>
    <n v="21"/>
    <b v="1"/>
    <s v="music/indie rock"/>
    <n v="144.5"/>
    <n v="68.80952380952381"/>
    <x v="3"/>
    <x v="7"/>
  </r>
  <r>
    <n v="40000"/>
    <n v="57817"/>
    <x v="3"/>
    <x v="7"/>
    <s v="CAD"/>
    <n v="1488390735"/>
    <n v="1484070735"/>
    <b v="0"/>
    <n v="113"/>
    <b v="1"/>
    <s v="technology/hardware"/>
    <n v="144.54249999999999"/>
    <n v="511.65486725663715"/>
    <x v="1"/>
    <x v="39"/>
  </r>
  <r>
    <n v="12000"/>
    <n v="17350.13"/>
    <x v="3"/>
    <x v="0"/>
    <s v="USD"/>
    <n v="1355597528"/>
    <n v="1353005528"/>
    <b v="0"/>
    <n v="246"/>
    <b v="1"/>
    <s v="music/indie rock"/>
    <n v="144.58441666666667"/>
    <n v="70.5289837398374"/>
    <x v="3"/>
    <x v="7"/>
  </r>
  <r>
    <n v="10000"/>
    <n v="14511"/>
    <x v="3"/>
    <x v="0"/>
    <s v="USD"/>
    <n v="1339701851"/>
    <n v="1337887451"/>
    <b v="0"/>
    <n v="205"/>
    <b v="1"/>
    <s v="music/rock"/>
    <n v="145.11000000000001"/>
    <n v="70.785365853658533"/>
    <x v="3"/>
    <x v="32"/>
  </r>
  <r>
    <n v="45000"/>
    <n v="65313"/>
    <x v="3"/>
    <x v="0"/>
    <s v="USD"/>
    <n v="1462161540"/>
    <n v="1457913777"/>
    <b v="1"/>
    <n v="740"/>
    <b v="1"/>
    <s v="photography/photobooks"/>
    <n v="145.14000000000001"/>
    <n v="88.26081081081081"/>
    <x v="7"/>
    <x v="18"/>
  </r>
  <r>
    <n v="850"/>
    <n v="1235"/>
    <x v="3"/>
    <x v="0"/>
    <s v="USD"/>
    <n v="1437420934"/>
    <n v="1434828934"/>
    <b v="0"/>
    <n v="22"/>
    <b v="1"/>
    <s v="film &amp; video/television"/>
    <n v="145.29411764705881"/>
    <n v="56.136363636363633"/>
    <x v="0"/>
    <x v="29"/>
  </r>
  <r>
    <n v="1500"/>
    <n v="2180"/>
    <x v="3"/>
    <x v="0"/>
    <s v="USD"/>
    <n v="1458362023"/>
    <n v="1455773623"/>
    <b v="0"/>
    <n v="61"/>
    <b v="1"/>
    <s v="music/electronic music"/>
    <n v="145.33333333333334"/>
    <n v="35.73770491803279"/>
    <x v="3"/>
    <x v="36"/>
  </r>
  <r>
    <n v="2000"/>
    <n v="2908"/>
    <x v="3"/>
    <x v="0"/>
    <s v="USD"/>
    <n v="1326835985"/>
    <n v="1324243985"/>
    <b v="0"/>
    <n v="61"/>
    <b v="1"/>
    <s v="music/rock"/>
    <n v="145.4"/>
    <n v="47.672131147540981"/>
    <x v="3"/>
    <x v="32"/>
  </r>
  <r>
    <n v="500"/>
    <n v="727"/>
    <x v="3"/>
    <x v="1"/>
    <s v="GBP"/>
    <n v="1471087957"/>
    <n v="1468495957"/>
    <b v="0"/>
    <n v="34"/>
    <b v="1"/>
    <s v="music/rock"/>
    <n v="145.4"/>
    <n v="21.382352941176471"/>
    <x v="3"/>
    <x v="32"/>
  </r>
  <r>
    <n v="1000"/>
    <n v="1455"/>
    <x v="3"/>
    <x v="0"/>
    <s v="USD"/>
    <n v="1271994660"/>
    <n v="1264565507"/>
    <b v="1"/>
    <n v="36"/>
    <b v="1"/>
    <s v="film &amp; video/documentary"/>
    <n v="145.5"/>
    <n v="40.416666666666664"/>
    <x v="0"/>
    <x v="31"/>
  </r>
  <r>
    <n v="14000"/>
    <n v="20398"/>
    <x v="3"/>
    <x v="0"/>
    <s v="USD"/>
    <n v="1443826980"/>
    <n v="1441032457"/>
    <b v="0"/>
    <n v="222"/>
    <b v="1"/>
    <s v="photography/photobooks"/>
    <n v="145.70000000000002"/>
    <n v="91.882882882882882"/>
    <x v="7"/>
    <x v="18"/>
  </r>
  <r>
    <n v="3000"/>
    <n v="4371"/>
    <x v="3"/>
    <x v="0"/>
    <s v="USD"/>
    <n v="1428390000"/>
    <n v="1425224391"/>
    <b v="0"/>
    <n v="42"/>
    <b v="1"/>
    <s v="theater/plays"/>
    <n v="145.70000000000002"/>
    <n v="104.07142857142857"/>
    <x v="8"/>
    <x v="23"/>
  </r>
  <r>
    <n v="7000"/>
    <n v="10210"/>
    <x v="3"/>
    <x v="0"/>
    <s v="USD"/>
    <n v="1383332400"/>
    <n v="1380470188"/>
    <b v="0"/>
    <n v="158"/>
    <b v="1"/>
    <s v="music/rock"/>
    <n v="145.85714285714286"/>
    <n v="64.620253164556956"/>
    <x v="3"/>
    <x v="32"/>
  </r>
  <r>
    <n v="15000"/>
    <n v="21882"/>
    <x v="3"/>
    <x v="0"/>
    <s v="USD"/>
    <n v="1432230988"/>
    <n v="1429638988"/>
    <b v="1"/>
    <n v="465"/>
    <b v="1"/>
    <s v="technology/space exploration"/>
    <n v="145.88"/>
    <n v="47.058064516129029"/>
    <x v="1"/>
    <x v="21"/>
  </r>
  <r>
    <n v="1000"/>
    <n v="1460"/>
    <x v="3"/>
    <x v="0"/>
    <s v="USD"/>
    <n v="1463529600"/>
    <n v="1462307652"/>
    <b v="0"/>
    <n v="38"/>
    <b v="1"/>
    <s v="theater/musical"/>
    <n v="146"/>
    <n v="38.421052631578945"/>
    <x v="8"/>
    <x v="25"/>
  </r>
  <r>
    <n v="5000"/>
    <n v="7304.04"/>
    <x v="3"/>
    <x v="0"/>
    <s v="USD"/>
    <n v="1358702480"/>
    <n v="1356110480"/>
    <b v="0"/>
    <n v="112"/>
    <b v="1"/>
    <s v="music/rock"/>
    <n v="146.08079999999998"/>
    <n v="65.214642857142863"/>
    <x v="3"/>
    <x v="32"/>
  </r>
  <r>
    <n v="7777"/>
    <n v="11364"/>
    <x v="3"/>
    <x v="0"/>
    <s v="USD"/>
    <n v="1352488027"/>
    <n v="1349892427"/>
    <b v="0"/>
    <n v="115"/>
    <b v="1"/>
    <s v="music/indie rock"/>
    <n v="146.12318374694613"/>
    <n v="98.817391304347822"/>
    <x v="3"/>
    <x v="7"/>
  </r>
  <r>
    <n v="1800"/>
    <n v="2635"/>
    <x v="3"/>
    <x v="0"/>
    <s v="USD"/>
    <n v="1404522000"/>
    <n v="1404308883"/>
    <b v="0"/>
    <n v="9"/>
    <b v="1"/>
    <s v="theater/plays"/>
    <n v="146.38888888888889"/>
    <n v="292.77777777777777"/>
    <x v="8"/>
    <x v="23"/>
  </r>
  <r>
    <n v="2200"/>
    <n v="3223"/>
    <x v="3"/>
    <x v="0"/>
    <s v="USD"/>
    <n v="1434045687"/>
    <n v="1431453687"/>
    <b v="0"/>
    <n v="205"/>
    <b v="1"/>
    <s v="games/tabletop games"/>
    <n v="146.5"/>
    <n v="15.721951219512196"/>
    <x v="5"/>
    <x v="38"/>
  </r>
  <r>
    <n v="3000"/>
    <n v="4396"/>
    <x v="3"/>
    <x v="0"/>
    <s v="USD"/>
    <n v="1471487925"/>
    <n v="1468895925"/>
    <b v="0"/>
    <n v="23"/>
    <b v="1"/>
    <s v="theater/spaces"/>
    <n v="146.53333333333333"/>
    <n v="191.13043478260869"/>
    <x v="8"/>
    <x v="24"/>
  </r>
  <r>
    <n v="116000"/>
    <n v="169985.91"/>
    <x v="3"/>
    <x v="0"/>
    <s v="USD"/>
    <n v="1415722236"/>
    <n v="1410534636"/>
    <b v="1"/>
    <n v="1095"/>
    <b v="1"/>
    <s v="theater/spaces"/>
    <n v="146.53957758620692"/>
    <n v="155.23827397260274"/>
    <x v="8"/>
    <x v="24"/>
  </r>
  <r>
    <n v="2000"/>
    <n v="2932"/>
    <x v="3"/>
    <x v="0"/>
    <s v="USD"/>
    <n v="1417813618"/>
    <n v="1413922018"/>
    <b v="0"/>
    <n v="32"/>
    <b v="1"/>
    <s v="music/rock"/>
    <n v="146.6"/>
    <n v="91.625"/>
    <x v="3"/>
    <x v="32"/>
  </r>
  <r>
    <n v="8000"/>
    <n v="11751"/>
    <x v="3"/>
    <x v="0"/>
    <s v="USD"/>
    <n v="1426197512"/>
    <n v="1423609112"/>
    <b v="0"/>
    <n v="274"/>
    <b v="1"/>
    <s v="technology/wearables"/>
    <n v="146.88749999999999"/>
    <n v="42.886861313868614"/>
    <x v="1"/>
    <x v="4"/>
  </r>
  <r>
    <n v="9000"/>
    <n v="13228"/>
    <x v="3"/>
    <x v="16"/>
    <s v="EUR"/>
    <n v="1444903198"/>
    <n v="1442311198"/>
    <b v="1"/>
    <n v="251"/>
    <b v="1"/>
    <s v="games/tabletop games"/>
    <n v="146.97777777777779"/>
    <n v="52.701195219123505"/>
    <x v="5"/>
    <x v="38"/>
  </r>
  <r>
    <n v="100000"/>
    <n v="147233.76999999999"/>
    <x v="3"/>
    <x v="3"/>
    <s v="AUD"/>
    <n v="1487738622"/>
    <n v="1485146622"/>
    <b v="1"/>
    <n v="1596"/>
    <b v="1"/>
    <s v="film &amp; video/documentary"/>
    <n v="147.23376999999999"/>
    <n v="92.251735588972423"/>
    <x v="0"/>
    <x v="31"/>
  </r>
  <r>
    <n v="4900"/>
    <n v="7219"/>
    <x v="3"/>
    <x v="0"/>
    <s v="USD"/>
    <n v="1372297751"/>
    <n v="1369705751"/>
    <b v="0"/>
    <n v="149"/>
    <b v="1"/>
    <s v="publishing/nonfiction"/>
    <n v="147.32653061224491"/>
    <n v="48.449664429530202"/>
    <x v="2"/>
    <x v="34"/>
  </r>
  <r>
    <n v="4000"/>
    <n v="5904"/>
    <x v="3"/>
    <x v="0"/>
    <s v="USD"/>
    <n v="1335574674"/>
    <n v="1330394274"/>
    <b v="1"/>
    <n v="62"/>
    <b v="1"/>
    <s v="film &amp; video/documentary"/>
    <n v="147.6"/>
    <n v="95.225806451612897"/>
    <x v="0"/>
    <x v="31"/>
  </r>
  <r>
    <n v="600"/>
    <n v="886"/>
    <x v="3"/>
    <x v="0"/>
    <s v="USD"/>
    <n v="1365367938"/>
    <n v="1361483538"/>
    <b v="1"/>
    <n v="25"/>
    <b v="1"/>
    <s v="publishing/radio &amp; podcasts"/>
    <n v="147.66666666666666"/>
    <n v="35.44"/>
    <x v="2"/>
    <x v="40"/>
  </r>
  <r>
    <n v="1200"/>
    <n v="1773"/>
    <x v="3"/>
    <x v="0"/>
    <s v="USD"/>
    <n v="1445921940"/>
    <n v="1444699549"/>
    <b v="0"/>
    <n v="35"/>
    <b v="1"/>
    <s v="music/indie rock"/>
    <n v="147.75"/>
    <n v="50.657142857142858"/>
    <x v="3"/>
    <x v="7"/>
  </r>
  <r>
    <n v="5000"/>
    <n v="7397"/>
    <x v="3"/>
    <x v="0"/>
    <s v="USD"/>
    <n v="1478402804"/>
    <n v="1473218804"/>
    <b v="0"/>
    <n v="15"/>
    <b v="1"/>
    <s v="technology/hardware"/>
    <n v="147.94"/>
    <n v="493.13333333333333"/>
    <x v="1"/>
    <x v="39"/>
  </r>
  <r>
    <n v="550"/>
    <n v="814"/>
    <x v="3"/>
    <x v="0"/>
    <s v="USD"/>
    <n v="1334610000"/>
    <n v="1332435685"/>
    <b v="0"/>
    <n v="15"/>
    <b v="1"/>
    <s v="publishing/nonfiction"/>
    <n v="148"/>
    <n v="54.266666666666666"/>
    <x v="2"/>
    <x v="34"/>
  </r>
  <r>
    <n v="4000"/>
    <n v="5922"/>
    <x v="3"/>
    <x v="6"/>
    <s v="EUR"/>
    <n v="1463333701"/>
    <n v="1460482501"/>
    <b v="0"/>
    <n v="49"/>
    <b v="1"/>
    <s v="technology/hardware"/>
    <n v="148.04999999999998"/>
    <n v="120.85714285714286"/>
    <x v="1"/>
    <x v="39"/>
  </r>
  <r>
    <n v="15000"/>
    <n v="22215"/>
    <x v="3"/>
    <x v="0"/>
    <s v="USD"/>
    <n v="1479952800"/>
    <n v="1477368867"/>
    <b v="0"/>
    <n v="107"/>
    <b v="1"/>
    <s v="photography/photobooks"/>
    <n v="148.10000000000002"/>
    <n v="207.61682242990653"/>
    <x v="7"/>
    <x v="18"/>
  </r>
  <r>
    <n v="1500"/>
    <n v="2222"/>
    <x v="3"/>
    <x v="0"/>
    <s v="USD"/>
    <n v="1335564000"/>
    <n v="1332182049"/>
    <b v="0"/>
    <n v="35"/>
    <b v="1"/>
    <s v="music/rock"/>
    <n v="148.13333333333333"/>
    <n v="63.485714285714288"/>
    <x v="3"/>
    <x v="32"/>
  </r>
  <r>
    <n v="5000"/>
    <n v="7415"/>
    <x v="3"/>
    <x v="0"/>
    <s v="USD"/>
    <n v="1370547157"/>
    <n v="1368646357"/>
    <b v="0"/>
    <n v="23"/>
    <b v="1"/>
    <s v="film &amp; video/shorts"/>
    <n v="148.30000000000001"/>
    <n v="322.39130434782606"/>
    <x v="0"/>
    <x v="30"/>
  </r>
  <r>
    <n v="85000"/>
    <n v="126082.45"/>
    <x v="3"/>
    <x v="0"/>
    <s v="USD"/>
    <n v="1369323491"/>
    <n v="1366731491"/>
    <b v="0"/>
    <n v="1373"/>
    <b v="1"/>
    <s v="technology/hardware"/>
    <n v="148.33229411764705"/>
    <n v="91.82989803350327"/>
    <x v="1"/>
    <x v="39"/>
  </r>
  <r>
    <n v="315"/>
    <n v="469"/>
    <x v="3"/>
    <x v="1"/>
    <s v="GBP"/>
    <n v="1457906400"/>
    <n v="1457115427"/>
    <b v="0"/>
    <n v="31"/>
    <b v="1"/>
    <s v="theater/plays"/>
    <n v="148.88888888888889"/>
    <n v="15.129032258064516"/>
    <x v="8"/>
    <x v="23"/>
  </r>
  <r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7000"/>
    <n v="10435"/>
    <x v="3"/>
    <x v="0"/>
    <s v="USD"/>
    <n v="1330018426"/>
    <n v="1326994426"/>
    <b v="0"/>
    <n v="145"/>
    <b v="1"/>
    <s v="music/rock"/>
    <n v="149.07142857142856"/>
    <n v="71.965517241379317"/>
    <x v="3"/>
    <x v="32"/>
  </r>
  <r>
    <n v="7500"/>
    <n v="11231"/>
    <x v="3"/>
    <x v="0"/>
    <s v="USD"/>
    <n v="1397961361"/>
    <n v="1392780961"/>
    <b v="1"/>
    <n v="70"/>
    <b v="1"/>
    <s v="technology/hardware"/>
    <n v="149.74666666666667"/>
    <n v="160.44285714285715"/>
    <x v="1"/>
    <x v="39"/>
  </r>
  <r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250"/>
    <n v="375"/>
    <x v="3"/>
    <x v="0"/>
    <s v="USD"/>
    <n v="1468618680"/>
    <n v="1465345902"/>
    <b v="0"/>
    <n v="9"/>
    <b v="1"/>
    <s v="theater/plays"/>
    <n v="150"/>
    <n v="41.666666666666664"/>
    <x v="8"/>
    <x v="23"/>
  </r>
  <r>
    <n v="8000"/>
    <n v="12001.5"/>
    <x v="3"/>
    <x v="1"/>
    <s v="GBP"/>
    <n v="1405523866"/>
    <n v="1402931866"/>
    <b v="1"/>
    <n v="215"/>
    <b v="1"/>
    <s v="photography/photobooks"/>
    <n v="150.01875000000001"/>
    <n v="55.82093023255814"/>
    <x v="7"/>
    <x v="18"/>
  </r>
  <r>
    <n v="27000"/>
    <n v="40594"/>
    <x v="3"/>
    <x v="0"/>
    <s v="USD"/>
    <n v="1350003539"/>
    <n v="1347411539"/>
    <b v="1"/>
    <n v="415"/>
    <b v="1"/>
    <s v="film &amp; video/documentary"/>
    <n v="150.34814814814814"/>
    <n v="97.816867469879512"/>
    <x v="0"/>
    <x v="31"/>
  </r>
  <r>
    <n v="2000"/>
    <n v="3015"/>
    <x v="3"/>
    <x v="1"/>
    <s v="GBP"/>
    <n v="1470132180"/>
    <n v="1467040769"/>
    <b v="0"/>
    <n v="30"/>
    <b v="1"/>
    <s v="theater/musical"/>
    <n v="150.75"/>
    <n v="100.5"/>
    <x v="8"/>
    <x v="25"/>
  </r>
  <r>
    <n v="500"/>
    <n v="754"/>
    <x v="3"/>
    <x v="1"/>
    <s v="GBP"/>
    <n v="1397516400"/>
    <n v="1396524644"/>
    <b v="0"/>
    <n v="15"/>
    <b v="1"/>
    <s v="music/electronic music"/>
    <n v="150.80000000000001"/>
    <n v="50.266666666666666"/>
    <x v="3"/>
    <x v="36"/>
  </r>
  <r>
    <n v="2500"/>
    <n v="3791"/>
    <x v="3"/>
    <x v="0"/>
    <s v="USD"/>
    <n v="1402642740"/>
    <n v="1399563953"/>
    <b v="1"/>
    <n v="59"/>
    <b v="1"/>
    <s v="music/rock"/>
    <n v="151.63999999999999"/>
    <n v="64.254237288135599"/>
    <x v="3"/>
    <x v="32"/>
  </r>
  <r>
    <n v="600"/>
    <n v="911"/>
    <x v="3"/>
    <x v="0"/>
    <s v="USD"/>
    <n v="1362146280"/>
    <n v="1357604752"/>
    <b v="0"/>
    <n v="33"/>
    <b v="1"/>
    <s v="music/rock"/>
    <n v="151.83333333333334"/>
    <n v="27.606060606060606"/>
    <x v="3"/>
    <x v="32"/>
  </r>
  <r>
    <n v="750"/>
    <n v="1140"/>
    <x v="3"/>
    <x v="0"/>
    <s v="USD"/>
    <n v="1338579789"/>
    <n v="1335987789"/>
    <b v="0"/>
    <n v="27"/>
    <b v="1"/>
    <s v="music/electronic music"/>
    <n v="152"/>
    <n v="42.222222222222221"/>
    <x v="3"/>
    <x v="36"/>
  </r>
  <r>
    <n v="500"/>
    <n v="760"/>
    <x v="3"/>
    <x v="1"/>
    <s v="GBP"/>
    <n v="1427990071"/>
    <n v="1422809671"/>
    <b v="0"/>
    <n v="39"/>
    <b v="1"/>
    <s v="theater/plays"/>
    <n v="152"/>
    <n v="19.487179487179485"/>
    <x v="8"/>
    <x v="23"/>
  </r>
  <r>
    <n v="1500"/>
    <n v="2282"/>
    <x v="3"/>
    <x v="1"/>
    <s v="GBP"/>
    <n v="1410431054"/>
    <n v="1407839054"/>
    <b v="0"/>
    <n v="56"/>
    <b v="1"/>
    <s v="music/rock"/>
    <n v="152.13333333333335"/>
    <n v="40.75"/>
    <x v="3"/>
    <x v="32"/>
  </r>
  <r>
    <n v="100000"/>
    <n v="152604.29999999999"/>
    <x v="3"/>
    <x v="0"/>
    <s v="USD"/>
    <n v="1431100918"/>
    <n v="1427212918"/>
    <b v="0"/>
    <n v="470"/>
    <b v="1"/>
    <s v="technology/hardware"/>
    <n v="152.60429999999999"/>
    <n v="324.69"/>
    <x v="1"/>
    <x v="39"/>
  </r>
  <r>
    <n v="2300"/>
    <n v="3510"/>
    <x v="3"/>
    <x v="0"/>
    <s v="USD"/>
    <n v="1306296000"/>
    <n v="1301950070"/>
    <b v="1"/>
    <n v="61"/>
    <b v="1"/>
    <s v="film &amp; video/documentary"/>
    <n v="152.60869565217391"/>
    <n v="57.540983606557376"/>
    <x v="0"/>
    <x v="31"/>
  </r>
  <r>
    <n v="3000"/>
    <n v="4580"/>
    <x v="3"/>
    <x v="1"/>
    <s v="GBP"/>
    <n v="1427414400"/>
    <n v="1422656201"/>
    <b v="0"/>
    <n v="65"/>
    <b v="1"/>
    <s v="theater/plays"/>
    <n v="152.66666666666666"/>
    <n v="70.461538461538467"/>
    <x v="8"/>
    <x v="23"/>
  </r>
  <r>
    <n v="2000"/>
    <n v="3062"/>
    <x v="3"/>
    <x v="0"/>
    <s v="USD"/>
    <n v="1487635653"/>
    <n v="1486426053"/>
    <b v="0"/>
    <n v="53"/>
    <b v="1"/>
    <s v="games/tabletop games"/>
    <n v="153.1"/>
    <n v="57.773584905660378"/>
    <x v="5"/>
    <x v="38"/>
  </r>
  <r>
    <n v="1000"/>
    <n v="1532"/>
    <x v="3"/>
    <x v="0"/>
    <s v="USD"/>
    <n v="1406087940"/>
    <n v="1404141626"/>
    <b v="0"/>
    <n v="37"/>
    <b v="1"/>
    <s v="theater/plays"/>
    <n v="153.19999999999999"/>
    <n v="41.405405405405403"/>
    <x v="8"/>
    <x v="23"/>
  </r>
  <r>
    <n v="13000"/>
    <n v="19931"/>
    <x v="3"/>
    <x v="7"/>
    <s v="CAD"/>
    <n v="1427585511"/>
    <n v="1424997111"/>
    <b v="0"/>
    <n v="147"/>
    <b v="1"/>
    <s v="games/tabletop games"/>
    <n v="153.3153846153846"/>
    <n v="135.58503401360545"/>
    <x v="5"/>
    <x v="38"/>
  </r>
  <r>
    <n v="1960"/>
    <n v="3005"/>
    <x v="3"/>
    <x v="1"/>
    <s v="GBP"/>
    <n v="1459378085"/>
    <n v="1456789685"/>
    <b v="0"/>
    <n v="21"/>
    <b v="1"/>
    <s v="theater/plays"/>
    <n v="153.31632653061226"/>
    <n v="143.0952380952381"/>
    <x v="8"/>
    <x v="23"/>
  </r>
  <r>
    <n v="300"/>
    <n v="460"/>
    <x v="3"/>
    <x v="0"/>
    <s v="USD"/>
    <n v="1325007358"/>
    <n v="1319819758"/>
    <b v="0"/>
    <n v="15"/>
    <b v="1"/>
    <s v="film &amp; video/shorts"/>
    <n v="153.33333333333334"/>
    <n v="30.666666666666668"/>
    <x v="0"/>
    <x v="30"/>
  </r>
  <r>
    <n v="150"/>
    <n v="230"/>
    <x v="3"/>
    <x v="1"/>
    <s v="GBP"/>
    <n v="1450612740"/>
    <n v="1448040425"/>
    <b v="0"/>
    <n v="17"/>
    <b v="1"/>
    <s v="theater/plays"/>
    <n v="153.33333333333334"/>
    <n v="13.529411764705882"/>
    <x v="8"/>
    <x v="23"/>
  </r>
  <r>
    <n v="1000"/>
    <n v="1534"/>
    <x v="3"/>
    <x v="0"/>
    <s v="USD"/>
    <n v="1465837200"/>
    <n v="1463971172"/>
    <b v="0"/>
    <n v="14"/>
    <b v="1"/>
    <s v="theater/plays"/>
    <n v="153.4"/>
    <n v="109.57142857142857"/>
    <x v="8"/>
    <x v="23"/>
  </r>
  <r>
    <n v="50000"/>
    <n v="76726"/>
    <x v="3"/>
    <x v="0"/>
    <s v="USD"/>
    <n v="1366222542"/>
    <n v="1363630542"/>
    <b v="0"/>
    <n v="554"/>
    <b v="1"/>
    <s v="technology/hardware"/>
    <n v="153.452"/>
    <n v="138.49458483754512"/>
    <x v="1"/>
    <x v="39"/>
  </r>
  <r>
    <n v="7500"/>
    <n v="11530"/>
    <x v="3"/>
    <x v="0"/>
    <s v="USD"/>
    <n v="1433055540"/>
    <n v="1431230867"/>
    <b v="0"/>
    <n v="104"/>
    <b v="1"/>
    <s v="theater/plays"/>
    <n v="153.73333333333335"/>
    <n v="110.86538461538461"/>
    <x v="8"/>
    <x v="23"/>
  </r>
  <r>
    <n v="1000"/>
    <n v="1538"/>
    <x v="3"/>
    <x v="0"/>
    <s v="USD"/>
    <n v="1423022400"/>
    <n v="1421436099"/>
    <b v="0"/>
    <n v="32"/>
    <b v="1"/>
    <s v="games/tabletop games"/>
    <n v="153.80000000000001"/>
    <n v="48.0625"/>
    <x v="5"/>
    <x v="38"/>
  </r>
  <r>
    <n v="60000"/>
    <n v="92340.21"/>
    <x v="3"/>
    <x v="0"/>
    <s v="USD"/>
    <n v="1407549600"/>
    <n v="1404797428"/>
    <b v="1"/>
    <n v="1088"/>
    <b v="1"/>
    <s v="theater/spaces"/>
    <n v="153.90035000000003"/>
    <n v="84.871516544117654"/>
    <x v="8"/>
    <x v="24"/>
  </r>
  <r>
    <n v="8750"/>
    <n v="13480.16"/>
    <x v="3"/>
    <x v="7"/>
    <s v="CAD"/>
    <n v="1389012940"/>
    <n v="1385124940"/>
    <b v="0"/>
    <n v="191"/>
    <b v="1"/>
    <s v="music/rock"/>
    <n v="154.05897142857143"/>
    <n v="70.576753926701571"/>
    <x v="3"/>
    <x v="32"/>
  </r>
  <r>
    <n v="3300"/>
    <n v="5087"/>
    <x v="3"/>
    <x v="0"/>
    <s v="USD"/>
    <n v="1416268800"/>
    <n v="1413295358"/>
    <b v="0"/>
    <n v="181"/>
    <b v="1"/>
    <s v="games/tabletop games"/>
    <n v="154.15151515151516"/>
    <n v="28.104972375690608"/>
    <x v="5"/>
    <x v="38"/>
  </r>
  <r>
    <n v="10000"/>
    <n v="15443"/>
    <x v="3"/>
    <x v="0"/>
    <s v="USD"/>
    <n v="1446814809"/>
    <n v="1444219209"/>
    <b v="1"/>
    <n v="145"/>
    <b v="1"/>
    <s v="theater/plays"/>
    <n v="154.43"/>
    <n v="106.50344827586207"/>
    <x v="8"/>
    <x v="23"/>
  </r>
  <r>
    <n v="3500"/>
    <n v="5410"/>
    <x v="3"/>
    <x v="3"/>
    <s v="AUD"/>
    <n v="1433059187"/>
    <n v="1430467187"/>
    <b v="0"/>
    <n v="53"/>
    <b v="1"/>
    <s v="film &amp; video/shorts"/>
    <n v="154.57142857142858"/>
    <n v="102.0754716981132"/>
    <x v="0"/>
    <x v="30"/>
  </r>
  <r>
    <n v="3000"/>
    <n v="4641"/>
    <x v="3"/>
    <x v="0"/>
    <s v="USD"/>
    <n v="1486053409"/>
    <n v="1483461409"/>
    <b v="0"/>
    <n v="67"/>
    <b v="1"/>
    <s v="food/small batch"/>
    <n v="154.69999999999999"/>
    <n v="69.268656716417908"/>
    <x v="6"/>
    <x v="28"/>
  </r>
  <r>
    <n v="3000"/>
    <n v="4642"/>
    <x v="3"/>
    <x v="0"/>
    <s v="USD"/>
    <n v="1362337878"/>
    <n v="1360177878"/>
    <b v="0"/>
    <n v="48"/>
    <b v="1"/>
    <s v="film &amp; video/shorts"/>
    <n v="154.73333333333332"/>
    <n v="96.708333333333329"/>
    <x v="0"/>
    <x v="30"/>
  </r>
  <r>
    <n v="6500"/>
    <n v="10071"/>
    <x v="3"/>
    <x v="0"/>
    <s v="USD"/>
    <n v="1403661600"/>
    <n v="1401196766"/>
    <b v="1"/>
    <n v="190"/>
    <b v="1"/>
    <s v="music/rock"/>
    <n v="154.93846153846152"/>
    <n v="53.005263157894738"/>
    <x v="3"/>
    <x v="32"/>
  </r>
  <r>
    <n v="25000"/>
    <n v="38743.839999999997"/>
    <x v="3"/>
    <x v="0"/>
    <s v="USD"/>
    <n v="1346344425"/>
    <n v="1343320425"/>
    <b v="1"/>
    <n v="467"/>
    <b v="1"/>
    <s v="music/rock"/>
    <n v="154.97535999999999"/>
    <n v="82.963254817987149"/>
    <x v="3"/>
    <x v="32"/>
  </r>
  <r>
    <n v="100"/>
    <n v="155"/>
    <x v="3"/>
    <x v="1"/>
    <s v="GBP"/>
    <n v="1442065060"/>
    <n v="1437745060"/>
    <b v="0"/>
    <n v="3"/>
    <b v="1"/>
    <s v="photography/photobooks"/>
    <n v="155"/>
    <n v="51.666666666666664"/>
    <x v="7"/>
    <x v="18"/>
  </r>
  <r>
    <n v="2000"/>
    <n v="3100"/>
    <x v="3"/>
    <x v="1"/>
    <s v="GBP"/>
    <n v="1423838916"/>
    <n v="1418654916"/>
    <b v="0"/>
    <n v="78"/>
    <b v="1"/>
    <s v="theater/plays"/>
    <n v="155"/>
    <n v="39.743589743589745"/>
    <x v="8"/>
    <x v="23"/>
  </r>
  <r>
    <n v="4000"/>
    <n v="6207"/>
    <x v="3"/>
    <x v="0"/>
    <s v="USD"/>
    <n v="1461560340"/>
    <n v="1458762717"/>
    <b v="0"/>
    <n v="133"/>
    <b v="1"/>
    <s v="music/metal"/>
    <n v="155.17499999999998"/>
    <n v="46.669172932330824"/>
    <x v="3"/>
    <x v="33"/>
  </r>
  <r>
    <n v="1250"/>
    <n v="1940"/>
    <x v="3"/>
    <x v="0"/>
    <s v="USD"/>
    <n v="1408278144"/>
    <n v="1404822144"/>
    <b v="0"/>
    <n v="19"/>
    <b v="1"/>
    <s v="film &amp; video/television"/>
    <n v="155.20000000000002"/>
    <n v="102.10526315789474"/>
    <x v="0"/>
    <x v="29"/>
  </r>
  <r>
    <n v="3000"/>
    <n v="4656"/>
    <x v="3"/>
    <x v="0"/>
    <s v="USD"/>
    <n v="1433314740"/>
    <n v="1430600401"/>
    <b v="0"/>
    <n v="56"/>
    <b v="1"/>
    <s v="theater/plays"/>
    <n v="155.20000000000002"/>
    <n v="83.142857142857139"/>
    <x v="8"/>
    <x v="23"/>
  </r>
  <r>
    <n v="10000"/>
    <n v="15530"/>
    <x v="3"/>
    <x v="0"/>
    <s v="USD"/>
    <n v="1458835264"/>
    <n v="1456246864"/>
    <b v="0"/>
    <n v="75"/>
    <b v="1"/>
    <s v="photography/photobooks"/>
    <n v="155.29999999999998"/>
    <n v="207.06666666666666"/>
    <x v="7"/>
    <x v="18"/>
  </r>
  <r>
    <n v="7500"/>
    <n v="11650"/>
    <x v="3"/>
    <x v="0"/>
    <s v="USD"/>
    <n v="1347382053"/>
    <n v="1344962853"/>
    <b v="0"/>
    <n v="104"/>
    <b v="1"/>
    <s v="music/rock"/>
    <n v="155.33333333333331"/>
    <n v="112.01923076923077"/>
    <x v="3"/>
    <x v="32"/>
  </r>
  <r>
    <n v="3500"/>
    <n v="5443"/>
    <x v="3"/>
    <x v="0"/>
    <s v="USD"/>
    <n v="1358198400"/>
    <n v="1354580949"/>
    <b v="0"/>
    <n v="149"/>
    <b v="1"/>
    <s v="publishing/nonfiction"/>
    <n v="155.51428571428571"/>
    <n v="36.530201342281877"/>
    <x v="2"/>
    <x v="34"/>
  </r>
  <r>
    <n v="1500"/>
    <n v="2333"/>
    <x v="3"/>
    <x v="0"/>
    <s v="USD"/>
    <n v="1348202807"/>
    <n v="1343018807"/>
    <b v="0"/>
    <n v="60"/>
    <b v="1"/>
    <s v="music/classical music"/>
    <n v="155.53333333333333"/>
    <n v="38.883333333333333"/>
    <x v="3"/>
    <x v="37"/>
  </r>
  <r>
    <n v="350"/>
    <n v="545"/>
    <x v="3"/>
    <x v="0"/>
    <s v="USD"/>
    <n v="1344358860"/>
    <n v="1343682681"/>
    <b v="0"/>
    <n v="19"/>
    <b v="1"/>
    <s v="music/rock"/>
    <n v="155.71428571428572"/>
    <n v="28.684210526315791"/>
    <x v="3"/>
    <x v="32"/>
  </r>
  <r>
    <n v="800"/>
    <n v="1246"/>
    <x v="3"/>
    <x v="0"/>
    <s v="USD"/>
    <n v="1453411109"/>
    <n v="1450819109"/>
    <b v="0"/>
    <n v="24"/>
    <b v="1"/>
    <s v="theater/plays"/>
    <n v="155.75"/>
    <n v="51.916666666666664"/>
    <x v="8"/>
    <x v="23"/>
  </r>
  <r>
    <n v="10000"/>
    <n v="15591"/>
    <x v="3"/>
    <x v="0"/>
    <s v="USD"/>
    <n v="1350074261"/>
    <n v="1347482261"/>
    <b v="0"/>
    <n v="133"/>
    <b v="1"/>
    <s v="music/rock"/>
    <n v="155.91"/>
    <n v="117.22556390977444"/>
    <x v="3"/>
    <x v="32"/>
  </r>
  <r>
    <n v="4000"/>
    <n v="6240"/>
    <x v="3"/>
    <x v="0"/>
    <s v="USD"/>
    <n v="1333609140"/>
    <n v="1330638829"/>
    <b v="1"/>
    <n v="113"/>
    <b v="1"/>
    <s v="film &amp; video/documentary"/>
    <n v="156"/>
    <n v="55.221238938053098"/>
    <x v="0"/>
    <x v="31"/>
  </r>
  <r>
    <n v="75000"/>
    <n v="117108"/>
    <x v="3"/>
    <x v="0"/>
    <s v="USD"/>
    <n v="1401459035"/>
    <n v="1397571035"/>
    <b v="1"/>
    <n v="2139"/>
    <b v="1"/>
    <s v="film &amp; video/documentary"/>
    <n v="156.14400000000001"/>
    <n v="54.748948106591868"/>
    <x v="0"/>
    <x v="31"/>
  </r>
  <r>
    <n v="5000"/>
    <n v="7810"/>
    <x v="3"/>
    <x v="0"/>
    <s v="USD"/>
    <n v="1443711623"/>
    <n v="1440687623"/>
    <b v="0"/>
    <n v="204"/>
    <b v="1"/>
    <s v="theater/plays"/>
    <n v="156.20000000000002"/>
    <n v="38.284313725490193"/>
    <x v="8"/>
    <x v="23"/>
  </r>
  <r>
    <n v="550"/>
    <n v="860"/>
    <x v="3"/>
    <x v="0"/>
    <s v="USD"/>
    <n v="1331621940"/>
    <n v="1329671572"/>
    <b v="0"/>
    <n v="33"/>
    <b v="1"/>
    <s v="music/electronic music"/>
    <n v="156.36363636363637"/>
    <n v="26.060606060606062"/>
    <x v="3"/>
    <x v="36"/>
  </r>
  <r>
    <n v="250"/>
    <n v="391"/>
    <x v="3"/>
    <x v="0"/>
    <s v="USD"/>
    <n v="1293937200"/>
    <n v="1291257298"/>
    <b v="0"/>
    <n v="13"/>
    <b v="1"/>
    <s v="music/classical music"/>
    <n v="156.4"/>
    <n v="30.076923076923077"/>
    <x v="3"/>
    <x v="37"/>
  </r>
  <r>
    <n v="900"/>
    <n v="1408"/>
    <x v="3"/>
    <x v="0"/>
    <s v="USD"/>
    <n v="1416270292"/>
    <n v="1413674692"/>
    <b v="0"/>
    <n v="26"/>
    <b v="1"/>
    <s v="music/classical music"/>
    <n v="156.44444444444446"/>
    <n v="54.153846153846153"/>
    <x v="3"/>
    <x v="37"/>
  </r>
  <r>
    <n v="10000"/>
    <n v="15673.44"/>
    <x v="3"/>
    <x v="0"/>
    <s v="USD"/>
    <n v="1412121600"/>
    <n v="1408565860"/>
    <b v="1"/>
    <n v="424"/>
    <b v="1"/>
    <s v="technology/hardware"/>
    <n v="156.73439999999999"/>
    <n v="36.965660377358489"/>
    <x v="1"/>
    <x v="39"/>
  </r>
  <r>
    <n v="10000"/>
    <n v="15696"/>
    <x v="3"/>
    <x v="0"/>
    <s v="USD"/>
    <n v="1434917049"/>
    <n v="1432325049"/>
    <b v="0"/>
    <n v="107"/>
    <b v="1"/>
    <s v="theater/spaces"/>
    <n v="156.96"/>
    <n v="146.69158878504672"/>
    <x v="8"/>
    <x v="24"/>
  </r>
  <r>
    <n v="1200"/>
    <n v="1883.64"/>
    <x v="3"/>
    <x v="0"/>
    <s v="USD"/>
    <n v="1339074857"/>
    <n v="1336482857"/>
    <b v="1"/>
    <n v="50"/>
    <b v="1"/>
    <s v="music/indie rock"/>
    <n v="156.97"/>
    <n v="37.672800000000002"/>
    <x v="3"/>
    <x v="7"/>
  </r>
  <r>
    <n v="300000"/>
    <n v="471567"/>
    <x v="3"/>
    <x v="13"/>
    <s v="NOK"/>
    <n v="1458104697"/>
    <n v="1455516297"/>
    <b v="1"/>
    <n v="555"/>
    <b v="1"/>
    <s v="photography/photobooks"/>
    <n v="157.18899999999999"/>
    <n v="849.67027027027029"/>
    <x v="7"/>
    <x v="18"/>
  </r>
  <r>
    <n v="17000"/>
    <n v="26744.11"/>
    <x v="3"/>
    <x v="0"/>
    <s v="USD"/>
    <n v="1488160860"/>
    <n v="1485237096"/>
    <b v="1"/>
    <n v="305"/>
    <b v="1"/>
    <s v="film &amp; video/documentary"/>
    <n v="157.31829411764707"/>
    <n v="87.685606557377056"/>
    <x v="0"/>
    <x v="31"/>
  </r>
  <r>
    <n v="13000"/>
    <n v="20459"/>
    <x v="3"/>
    <x v="1"/>
    <s v="GBP"/>
    <n v="1384374155"/>
    <n v="1381778555"/>
    <b v="0"/>
    <n v="301"/>
    <b v="1"/>
    <s v="games/tabletop games"/>
    <n v="157.37692307692308"/>
    <n v="67.970099667774093"/>
    <x v="5"/>
    <x v="38"/>
  </r>
  <r>
    <n v="2000"/>
    <n v="3158"/>
    <x v="3"/>
    <x v="3"/>
    <s v="AUD"/>
    <n v="1467280800"/>
    <n v="1464921112"/>
    <b v="0"/>
    <n v="81"/>
    <b v="1"/>
    <s v="technology/space exploration"/>
    <n v="157.9"/>
    <n v="38.987654320987652"/>
    <x v="1"/>
    <x v="21"/>
  </r>
  <r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500"/>
    <n v="791"/>
    <x v="3"/>
    <x v="0"/>
    <s v="USD"/>
    <n v="1431928784"/>
    <n v="1430114384"/>
    <b v="0"/>
    <n v="10"/>
    <b v="1"/>
    <s v="theater/plays"/>
    <n v="158.20000000000002"/>
    <n v="79.099999999999994"/>
    <x v="8"/>
    <x v="23"/>
  </r>
  <r>
    <n v="6000"/>
    <n v="9500"/>
    <x v="3"/>
    <x v="0"/>
    <s v="USD"/>
    <n v="1407758629"/>
    <n v="1404907429"/>
    <b v="0"/>
    <n v="139"/>
    <b v="1"/>
    <s v="publishing/nonfiction"/>
    <n v="158.33333333333331"/>
    <n v="68.345323741007192"/>
    <x v="2"/>
    <x v="34"/>
  </r>
  <r>
    <n v="16350"/>
    <n v="26024"/>
    <x v="3"/>
    <x v="0"/>
    <s v="USD"/>
    <n v="1476961513"/>
    <n v="1474369513"/>
    <b v="0"/>
    <n v="253"/>
    <b v="1"/>
    <s v="photography/photobooks"/>
    <n v="159.16819571865443"/>
    <n v="102.86166007905139"/>
    <x v="7"/>
    <x v="18"/>
  </r>
  <r>
    <n v="10000"/>
    <n v="15929.51"/>
    <x v="3"/>
    <x v="0"/>
    <s v="USD"/>
    <n v="1443214800"/>
    <n v="1440008439"/>
    <b v="0"/>
    <n v="206"/>
    <b v="1"/>
    <s v="technology/makerspaces"/>
    <n v="159.29509999999999"/>
    <n v="77.327718446601949"/>
    <x v="1"/>
    <x v="26"/>
  </r>
  <r>
    <n v="350"/>
    <n v="558"/>
    <x v="3"/>
    <x v="1"/>
    <s v="GBP"/>
    <n v="1476632178"/>
    <n v="1473953778"/>
    <b v="0"/>
    <n v="31"/>
    <b v="1"/>
    <s v="theater/plays"/>
    <n v="159.42857142857144"/>
    <n v="18"/>
    <x v="8"/>
    <x v="23"/>
  </r>
  <r>
    <n v="3350"/>
    <n v="5358"/>
    <x v="3"/>
    <x v="0"/>
    <s v="USD"/>
    <n v="1404403381"/>
    <n v="1401811381"/>
    <b v="0"/>
    <n v="133"/>
    <b v="1"/>
    <s v="theater/plays"/>
    <n v="159.9402985074627"/>
    <n v="40.285714285714285"/>
    <x v="8"/>
    <x v="23"/>
  </r>
  <r>
    <n v="3500"/>
    <n v="5599"/>
    <x v="3"/>
    <x v="0"/>
    <s v="USD"/>
    <n v="1466713620"/>
    <n v="1463588109"/>
    <b v="0"/>
    <n v="51"/>
    <b v="1"/>
    <s v="film &amp; video/television"/>
    <n v="159.97142857142856"/>
    <n v="109.78431372549019"/>
    <x v="0"/>
    <x v="29"/>
  </r>
  <r>
    <n v="1500"/>
    <n v="2399.94"/>
    <x v="3"/>
    <x v="0"/>
    <s v="USD"/>
    <n v="1342825365"/>
    <n v="1340233365"/>
    <b v="0"/>
    <n v="96"/>
    <b v="1"/>
    <s v="music/rock"/>
    <n v="159.99600000000001"/>
    <n v="24.999375000000001"/>
    <x v="3"/>
    <x v="32"/>
  </r>
  <r>
    <n v="40"/>
    <n v="64"/>
    <x v="3"/>
    <x v="1"/>
    <s v="GBP"/>
    <n v="1380449461"/>
    <n v="1375265461"/>
    <b v="0"/>
    <n v="13"/>
    <b v="1"/>
    <s v="publishing/nonfiction"/>
    <n v="160"/>
    <n v="4.9230769230769234"/>
    <x v="2"/>
    <x v="34"/>
  </r>
  <r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35000"/>
    <n v="56079.83"/>
    <x v="3"/>
    <x v="0"/>
    <s v="USD"/>
    <n v="1416988740"/>
    <n v="1414514153"/>
    <b v="1"/>
    <n v="930"/>
    <b v="1"/>
    <s v="theater/plays"/>
    <n v="160.22808571428573"/>
    <n v="60.300892473118282"/>
    <x v="8"/>
    <x v="23"/>
  </r>
  <r>
    <n v="2000"/>
    <n v="3211"/>
    <x v="3"/>
    <x v="7"/>
    <s v="CAD"/>
    <n v="1482943740"/>
    <n v="1481129340"/>
    <b v="0"/>
    <n v="85"/>
    <b v="1"/>
    <s v="photography/photobooks"/>
    <n v="160.54999999999998"/>
    <n v="37.776470588235291"/>
    <x v="7"/>
    <x v="18"/>
  </r>
  <r>
    <n v="2500"/>
    <n v="4022"/>
    <x v="3"/>
    <x v="0"/>
    <s v="USD"/>
    <n v="1364447073"/>
    <n v="1361858673"/>
    <b v="0"/>
    <n v="98"/>
    <b v="1"/>
    <s v="music/pop"/>
    <n v="160.88"/>
    <n v="41.04081632653061"/>
    <x v="3"/>
    <x v="35"/>
  </r>
  <r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1000"/>
    <n v="1614"/>
    <x v="3"/>
    <x v="0"/>
    <s v="USD"/>
    <n v="1428725192"/>
    <n v="1426133192"/>
    <b v="0"/>
    <n v="21"/>
    <b v="1"/>
    <s v="music/rock"/>
    <n v="161.4"/>
    <n v="76.857142857142861"/>
    <x v="3"/>
    <x v="32"/>
  </r>
  <r>
    <n v="100000"/>
    <n v="161459"/>
    <x v="3"/>
    <x v="0"/>
    <s v="USD"/>
    <n v="1434017153"/>
    <n v="1431425153"/>
    <b v="1"/>
    <n v="353"/>
    <b v="1"/>
    <s v="technology/hardware"/>
    <n v="161.459"/>
    <n v="457.39093484419266"/>
    <x v="1"/>
    <x v="39"/>
  </r>
  <r>
    <n v="15000"/>
    <n v="24297"/>
    <x v="3"/>
    <x v="0"/>
    <s v="USD"/>
    <n v="1417845600"/>
    <n v="1415194553"/>
    <b v="1"/>
    <n v="615"/>
    <b v="1"/>
    <s v="photography/photobooks"/>
    <n v="161.97999999999999"/>
    <n v="39.507317073170732"/>
    <x v="7"/>
    <x v="18"/>
  </r>
  <r>
    <n v="15000"/>
    <n v="24321.1"/>
    <x v="3"/>
    <x v="0"/>
    <s v="USD"/>
    <n v="1375908587"/>
    <n v="1372884587"/>
    <b v="1"/>
    <n v="389"/>
    <b v="1"/>
    <s v="music/rock"/>
    <n v="162.14066666666668"/>
    <n v="62.522107969151669"/>
    <x v="3"/>
    <x v="32"/>
  </r>
  <r>
    <n v="1000"/>
    <n v="1623"/>
    <x v="3"/>
    <x v="1"/>
    <s v="GBP"/>
    <n v="1439806936"/>
    <n v="1437214936"/>
    <b v="0"/>
    <n v="31"/>
    <b v="1"/>
    <s v="theater/plays"/>
    <n v="162.30000000000001"/>
    <n v="52.354838709677416"/>
    <x v="8"/>
    <x v="23"/>
  </r>
  <r>
    <n v="1000"/>
    <n v="1625"/>
    <x v="3"/>
    <x v="7"/>
    <s v="CAD"/>
    <n v="1430693460"/>
    <n v="1428087153"/>
    <b v="0"/>
    <n v="17"/>
    <b v="1"/>
    <s v="theater/plays"/>
    <n v="162.5"/>
    <n v="95.588235294117652"/>
    <x v="8"/>
    <x v="23"/>
  </r>
  <r>
    <n v="500"/>
    <n v="813"/>
    <x v="3"/>
    <x v="0"/>
    <s v="USD"/>
    <n v="1327776847"/>
    <n v="1325184847"/>
    <b v="0"/>
    <n v="30"/>
    <b v="1"/>
    <s v="games/tabletop games"/>
    <n v="162.6"/>
    <n v="27.1"/>
    <x v="5"/>
    <x v="38"/>
  </r>
  <r>
    <n v="750"/>
    <n v="1220"/>
    <x v="3"/>
    <x v="0"/>
    <s v="USD"/>
    <n v="1304395140"/>
    <n v="1302493760"/>
    <b v="1"/>
    <n v="21"/>
    <b v="1"/>
    <s v="theater/plays"/>
    <n v="162.66666666666666"/>
    <n v="58.095238095238095"/>
    <x v="8"/>
    <x v="23"/>
  </r>
  <r>
    <n v="5000"/>
    <n v="8160"/>
    <x v="3"/>
    <x v="0"/>
    <s v="USD"/>
    <n v="1361029958"/>
    <n v="1358437958"/>
    <b v="1"/>
    <n v="234"/>
    <b v="1"/>
    <s v="publishing/radio &amp; podcasts"/>
    <n v="163.19999999999999"/>
    <n v="34.871794871794869"/>
    <x v="2"/>
    <x v="40"/>
  </r>
  <r>
    <n v="300"/>
    <n v="492"/>
    <x v="3"/>
    <x v="1"/>
    <s v="GBP"/>
    <n v="1424378748"/>
    <n v="1421786748"/>
    <b v="0"/>
    <n v="49"/>
    <b v="1"/>
    <s v="technology/space exploration"/>
    <n v="164"/>
    <n v="10.040816326530612"/>
    <x v="1"/>
    <x v="21"/>
  </r>
  <r>
    <n v="2700"/>
    <n v="4428"/>
    <x v="3"/>
    <x v="16"/>
    <s v="EUR"/>
    <n v="1449162000"/>
    <n v="1446570315"/>
    <b v="1"/>
    <n v="63"/>
    <b v="1"/>
    <s v="theater/plays"/>
    <n v="164"/>
    <n v="70.285714285714292"/>
    <x v="8"/>
    <x v="23"/>
  </r>
  <r>
    <n v="30000"/>
    <n v="49588"/>
    <x v="3"/>
    <x v="0"/>
    <s v="USD"/>
    <n v="1405479600"/>
    <n v="1401642425"/>
    <b v="0"/>
    <n v="827"/>
    <b v="1"/>
    <s v="film &amp; video/television"/>
    <n v="165.29333333333335"/>
    <n v="59.961305925030231"/>
    <x v="0"/>
    <x v="29"/>
  </r>
  <r>
    <n v="5000"/>
    <n v="8272"/>
    <x v="3"/>
    <x v="0"/>
    <s v="USD"/>
    <n v="1456416513"/>
    <n v="1454688513"/>
    <b v="0"/>
    <n v="102"/>
    <b v="1"/>
    <s v="photography/photobooks"/>
    <n v="165.44"/>
    <n v="81.098039215686271"/>
    <x v="7"/>
    <x v="18"/>
  </r>
  <r>
    <n v="2500"/>
    <n v="4152"/>
    <x v="3"/>
    <x v="0"/>
    <s v="USD"/>
    <n v="1275368340"/>
    <n v="1272692732"/>
    <b v="0"/>
    <n v="89"/>
    <b v="1"/>
    <s v="music/indie rock"/>
    <n v="166.08"/>
    <n v="46.651685393258425"/>
    <x v="3"/>
    <x v="7"/>
  </r>
  <r>
    <n v="500"/>
    <n v="831"/>
    <x v="3"/>
    <x v="0"/>
    <s v="USD"/>
    <n v="1476277875"/>
    <n v="1474895475"/>
    <b v="0"/>
    <n v="26"/>
    <b v="1"/>
    <s v="technology/space exploration"/>
    <n v="166.2"/>
    <n v="31.96153846153846"/>
    <x v="1"/>
    <x v="21"/>
  </r>
  <r>
    <n v="52000"/>
    <n v="86492"/>
    <x v="3"/>
    <x v="7"/>
    <s v="CAD"/>
    <n v="1436364023"/>
    <n v="1433772023"/>
    <b v="1"/>
    <n v="885"/>
    <b v="1"/>
    <s v="photography/photobooks"/>
    <n v="166.33076923076925"/>
    <n v="97.731073446327684"/>
    <x v="7"/>
    <x v="18"/>
  </r>
  <r>
    <n v="5000"/>
    <n v="8320"/>
    <x v="3"/>
    <x v="0"/>
    <s v="USD"/>
    <n v="1420060920"/>
    <n v="1417556262"/>
    <b v="0"/>
    <n v="47"/>
    <b v="1"/>
    <s v="theater/spaces"/>
    <n v="166.4"/>
    <n v="177.02127659574469"/>
    <x v="8"/>
    <x v="24"/>
  </r>
  <r>
    <n v="650"/>
    <n v="1082"/>
    <x v="3"/>
    <x v="0"/>
    <s v="USD"/>
    <n v="1383062083"/>
    <n v="1380556483"/>
    <b v="1"/>
    <n v="34"/>
    <b v="1"/>
    <s v="music/rock"/>
    <n v="166.46153846153845"/>
    <n v="31.823529411764707"/>
    <x v="3"/>
    <x v="32"/>
  </r>
  <r>
    <n v="1000"/>
    <n v="1665"/>
    <x v="3"/>
    <x v="0"/>
    <s v="USD"/>
    <n v="1430179200"/>
    <n v="1428130814"/>
    <b v="0"/>
    <n v="28"/>
    <b v="1"/>
    <s v="film &amp; video/television"/>
    <n v="166.5"/>
    <n v="59.464285714285715"/>
    <x v="0"/>
    <x v="29"/>
  </r>
  <r>
    <n v="1500"/>
    <n v="2500.25"/>
    <x v="3"/>
    <x v="0"/>
    <s v="USD"/>
    <n v="1295647200"/>
    <n v="1291428371"/>
    <b v="0"/>
    <n v="33"/>
    <b v="1"/>
    <s v="music/rock"/>
    <n v="166.68333333333334"/>
    <n v="75.765151515151516"/>
    <x v="3"/>
    <x v="32"/>
  </r>
  <r>
    <n v="6000"/>
    <n v="10045"/>
    <x v="3"/>
    <x v="0"/>
    <s v="USD"/>
    <n v="1417579200"/>
    <n v="1415031043"/>
    <b v="0"/>
    <n v="101"/>
    <b v="1"/>
    <s v="technology/hardware"/>
    <n v="167.41666666666666"/>
    <n v="99.455445544554451"/>
    <x v="1"/>
    <x v="39"/>
  </r>
  <r>
    <n v="350"/>
    <n v="586"/>
    <x v="3"/>
    <x v="1"/>
    <s v="GBP"/>
    <n v="1465709400"/>
    <n v="1462695073"/>
    <b v="0"/>
    <n v="34"/>
    <b v="1"/>
    <s v="music/rock"/>
    <n v="167.42857142857144"/>
    <n v="17.235294117647058"/>
    <x v="3"/>
    <x v="32"/>
  </r>
  <r>
    <n v="30000"/>
    <n v="50251.41"/>
    <x v="3"/>
    <x v="0"/>
    <s v="USD"/>
    <n v="1351304513"/>
    <n v="1348712513"/>
    <b v="1"/>
    <n v="660"/>
    <b v="1"/>
    <s v="technology/hardware"/>
    <n v="167.50470000000001"/>
    <n v="76.138500000000008"/>
    <x v="1"/>
    <x v="39"/>
  </r>
  <r>
    <n v="5000"/>
    <n v="8399"/>
    <x v="3"/>
    <x v="0"/>
    <s v="USD"/>
    <n v="1480174071"/>
    <n v="1477578471"/>
    <b v="0"/>
    <n v="111"/>
    <b v="1"/>
    <s v="food/small batch"/>
    <n v="167.98"/>
    <n v="75.666666666666671"/>
    <x v="6"/>
    <x v="28"/>
  </r>
  <r>
    <n v="5000"/>
    <n v="8401"/>
    <x v="3"/>
    <x v="0"/>
    <s v="USD"/>
    <n v="1471242025"/>
    <n v="1468650025"/>
    <b v="0"/>
    <n v="99"/>
    <b v="1"/>
    <s v="theater/spaces"/>
    <n v="168.01999999999998"/>
    <n v="84.858585858585855"/>
    <x v="8"/>
    <x v="24"/>
  </r>
  <r>
    <n v="2560"/>
    <n v="4308"/>
    <x v="3"/>
    <x v="1"/>
    <s v="GBP"/>
    <n v="1425326400"/>
    <n v="1421916830"/>
    <b v="0"/>
    <n v="410"/>
    <b v="1"/>
    <s v="technology/hardware"/>
    <n v="168.28125"/>
    <n v="10.507317073170732"/>
    <x v="1"/>
    <x v="39"/>
  </r>
  <r>
    <n v="3500"/>
    <n v="5907"/>
    <x v="3"/>
    <x v="0"/>
    <s v="USD"/>
    <n v="1364917965"/>
    <n v="1362329565"/>
    <b v="0"/>
    <n v="180"/>
    <b v="1"/>
    <s v="games/tabletop games"/>
    <n v="168.77142857142857"/>
    <n v="32.81666666666667"/>
    <x v="5"/>
    <x v="38"/>
  </r>
  <r>
    <n v="350"/>
    <n v="593"/>
    <x v="3"/>
    <x v="0"/>
    <s v="USD"/>
    <n v="1411980020"/>
    <n v="1409388020"/>
    <b v="0"/>
    <n v="13"/>
    <b v="1"/>
    <s v="theater/plays"/>
    <n v="169.42857142857144"/>
    <n v="45.615384615384613"/>
    <x v="8"/>
    <x v="23"/>
  </r>
  <r>
    <n v="2001"/>
    <n v="3397"/>
    <x v="3"/>
    <x v="1"/>
    <s v="GBP"/>
    <n v="1462017600"/>
    <n v="1458820564"/>
    <b v="0"/>
    <n v="72"/>
    <b v="1"/>
    <s v="technology/space exploration"/>
    <n v="169.76511744127936"/>
    <n v="47.180555555555557"/>
    <x v="1"/>
    <x v="21"/>
  </r>
  <r>
    <n v="400"/>
    <n v="679.44"/>
    <x v="3"/>
    <x v="0"/>
    <s v="USD"/>
    <n v="1280800740"/>
    <n v="1279603955"/>
    <b v="0"/>
    <n v="17"/>
    <b v="1"/>
    <s v="music/rock"/>
    <n v="169.86"/>
    <n v="39.967058823529413"/>
    <x v="3"/>
    <x v="32"/>
  </r>
  <r>
    <n v="800"/>
    <n v="1360"/>
    <x v="3"/>
    <x v="1"/>
    <s v="GBP"/>
    <n v="1422658930"/>
    <n v="1421362930"/>
    <b v="0"/>
    <n v="21"/>
    <b v="1"/>
    <s v="theater/plays"/>
    <n v="170"/>
    <n v="64.761904761904759"/>
    <x v="8"/>
    <x v="23"/>
  </r>
  <r>
    <n v="10000"/>
    <n v="17028.88"/>
    <x v="3"/>
    <x v="0"/>
    <s v="USD"/>
    <n v="1444824021"/>
    <n v="1442232021"/>
    <b v="1"/>
    <n v="188"/>
    <b v="1"/>
    <s v="film &amp; video/documentary"/>
    <n v="170.28880000000001"/>
    <n v="90.579148936170213"/>
    <x v="0"/>
    <x v="31"/>
  </r>
  <r>
    <n v="27000"/>
    <n v="45979.01"/>
    <x v="3"/>
    <x v="0"/>
    <s v="USD"/>
    <n v="1366635575"/>
    <n v="1363611575"/>
    <b v="0"/>
    <n v="682"/>
    <b v="1"/>
    <s v="technology/hardware"/>
    <n v="170.29262962962963"/>
    <n v="67.417903225806455"/>
    <x v="1"/>
    <x v="39"/>
  </r>
  <r>
    <n v="4500"/>
    <n v="7670"/>
    <x v="3"/>
    <x v="11"/>
    <s v="NZD"/>
    <n v="1488622352"/>
    <n v="1486030352"/>
    <b v="0"/>
    <n v="91"/>
    <b v="1"/>
    <s v="theater/plays"/>
    <n v="170.44444444444446"/>
    <n v="84.285714285714292"/>
    <x v="8"/>
    <x v="23"/>
  </r>
  <r>
    <n v="800"/>
    <n v="1365"/>
    <x v="3"/>
    <x v="0"/>
    <s v="USD"/>
    <n v="1468036800"/>
    <n v="1465607738"/>
    <b v="0"/>
    <n v="20"/>
    <b v="1"/>
    <s v="theater/plays"/>
    <n v="170.625"/>
    <n v="68.25"/>
    <x v="8"/>
    <x v="23"/>
  </r>
  <r>
    <n v="2300"/>
    <n v="3925"/>
    <x v="3"/>
    <x v="0"/>
    <s v="USD"/>
    <n v="1388473200"/>
    <n v="1385585434"/>
    <b v="1"/>
    <n v="85"/>
    <b v="1"/>
    <s v="music/indie rock"/>
    <n v="170.65217391304347"/>
    <n v="46.176470588235297"/>
    <x v="3"/>
    <x v="7"/>
  </r>
  <r>
    <n v="1500"/>
    <n v="2560"/>
    <x v="3"/>
    <x v="0"/>
    <s v="USD"/>
    <n v="1446759880"/>
    <n v="1444164280"/>
    <b v="0"/>
    <n v="57"/>
    <b v="1"/>
    <s v="theater/plays"/>
    <n v="170.66666666666669"/>
    <n v="44.912280701754383"/>
    <x v="8"/>
    <x v="23"/>
  </r>
  <r>
    <n v="1000"/>
    <n v="1707"/>
    <x v="3"/>
    <x v="7"/>
    <s v="CAD"/>
    <n v="1447079520"/>
    <n v="1443449265"/>
    <b v="0"/>
    <n v="28"/>
    <b v="1"/>
    <s v="technology/makerspaces"/>
    <n v="170.70000000000002"/>
    <n v="60.964285714285715"/>
    <x v="1"/>
    <x v="26"/>
  </r>
  <r>
    <n v="650"/>
    <n v="1111"/>
    <x v="3"/>
    <x v="0"/>
    <s v="USD"/>
    <n v="1308110340"/>
    <n v="1304770233"/>
    <b v="0"/>
    <n v="31"/>
    <b v="1"/>
    <s v="music/indie rock"/>
    <n v="170.92307692307693"/>
    <n v="35.838709677419352"/>
    <x v="3"/>
    <x v="7"/>
  </r>
  <r>
    <n v="8012"/>
    <n v="13704.33"/>
    <x v="3"/>
    <x v="0"/>
    <s v="USD"/>
    <n v="1378180800"/>
    <n v="1375113391"/>
    <b v="0"/>
    <n v="539"/>
    <b v="1"/>
    <s v="games/tabletop games"/>
    <n v="171.04755366949576"/>
    <n v="25.42547309833024"/>
    <x v="5"/>
    <x v="38"/>
  </r>
  <r>
    <n v="4000"/>
    <n v="6853"/>
    <x v="3"/>
    <x v="9"/>
    <s v="EUR"/>
    <n v="1484444119"/>
    <n v="1481852119"/>
    <b v="0"/>
    <n v="109"/>
    <b v="1"/>
    <s v="music/rock"/>
    <n v="171.32499999999999"/>
    <n v="62.871559633027523"/>
    <x v="3"/>
    <x v="32"/>
  </r>
  <r>
    <n v="750"/>
    <n v="1285"/>
    <x v="3"/>
    <x v="0"/>
    <s v="USD"/>
    <n v="1344789345"/>
    <n v="1340901345"/>
    <b v="0"/>
    <n v="41"/>
    <b v="1"/>
    <s v="music/indie rock"/>
    <n v="171.33333333333334"/>
    <n v="31.341463414634145"/>
    <x v="3"/>
    <x v="7"/>
  </r>
  <r>
    <n v="70"/>
    <n v="120"/>
    <x v="3"/>
    <x v="1"/>
    <s v="GBP"/>
    <n v="1457870400"/>
    <n v="1456421530"/>
    <b v="0"/>
    <n v="14"/>
    <b v="1"/>
    <s v="theater/plays"/>
    <n v="171.42857142857142"/>
    <n v="8.5714285714285712"/>
    <x v="8"/>
    <x v="23"/>
  </r>
  <r>
    <n v="700"/>
    <n v="1200"/>
    <x v="3"/>
    <x v="1"/>
    <s v="GBP"/>
    <n v="1460553480"/>
    <n v="1458770384"/>
    <b v="0"/>
    <n v="23"/>
    <b v="1"/>
    <s v="theater/plays"/>
    <n v="171.42857142857142"/>
    <n v="52.173913043478258"/>
    <x v="8"/>
    <x v="23"/>
  </r>
  <r>
    <n v="1500"/>
    <n v="2576"/>
    <x v="3"/>
    <x v="1"/>
    <s v="GBP"/>
    <n v="1405521075"/>
    <n v="1402929075"/>
    <b v="1"/>
    <n v="78"/>
    <b v="1"/>
    <s v="theater/plays"/>
    <n v="171.73333333333335"/>
    <n v="33.025641025641029"/>
    <x v="8"/>
    <x v="23"/>
  </r>
  <r>
    <n v="10000"/>
    <n v="17176.13"/>
    <x v="3"/>
    <x v="0"/>
    <s v="USD"/>
    <n v="1420773970"/>
    <n v="1418095570"/>
    <b v="1"/>
    <n v="294"/>
    <b v="1"/>
    <s v="technology/space exploration"/>
    <n v="171.76130000000001"/>
    <n v="58.422210884353746"/>
    <x v="1"/>
    <x v="21"/>
  </r>
  <r>
    <n v="35000"/>
    <n v="60180"/>
    <x v="3"/>
    <x v="0"/>
    <s v="USD"/>
    <n v="1432677240"/>
    <n v="1427493240"/>
    <b v="0"/>
    <n v="392"/>
    <b v="1"/>
    <s v="theater/spaces"/>
    <n v="171.94285714285715"/>
    <n v="153.5204081632653"/>
    <x v="8"/>
    <x v="24"/>
  </r>
  <r>
    <n v="9000"/>
    <n v="15505"/>
    <x v="3"/>
    <x v="0"/>
    <s v="USD"/>
    <n v="1446346800"/>
    <n v="1443714800"/>
    <b v="0"/>
    <n v="89"/>
    <b v="1"/>
    <s v="photography/photobooks"/>
    <n v="172.27777777777777"/>
    <n v="174.2134831460674"/>
    <x v="7"/>
    <x v="18"/>
  </r>
  <r>
    <n v="6000"/>
    <n v="10346"/>
    <x v="3"/>
    <x v="0"/>
    <s v="USD"/>
    <n v="1411787307"/>
    <n v="1409195307"/>
    <b v="0"/>
    <n v="110"/>
    <b v="1"/>
    <s v="music/indie rock"/>
    <n v="172.43333333333334"/>
    <n v="94.054545454545448"/>
    <x v="3"/>
    <x v="7"/>
  </r>
  <r>
    <n v="2000"/>
    <n v="3453.69"/>
    <x v="3"/>
    <x v="0"/>
    <s v="USD"/>
    <n v="1425955189"/>
    <n v="1423366789"/>
    <b v="0"/>
    <n v="70"/>
    <b v="1"/>
    <s v="music/indie rock"/>
    <n v="172.68449999999999"/>
    <n v="49.338428571428572"/>
    <x v="3"/>
    <x v="7"/>
  </r>
  <r>
    <n v="2500"/>
    <n v="4320"/>
    <x v="3"/>
    <x v="0"/>
    <s v="USD"/>
    <n v="1335153600"/>
    <n v="1332199618"/>
    <b v="0"/>
    <n v="43"/>
    <b v="1"/>
    <s v="music/rock"/>
    <n v="172.8"/>
    <n v="100.46511627906976"/>
    <x v="3"/>
    <x v="32"/>
  </r>
  <r>
    <n v="5000"/>
    <n v="8640"/>
    <x v="3"/>
    <x v="0"/>
    <s v="USD"/>
    <n v="1443242021"/>
    <n v="1440650021"/>
    <b v="0"/>
    <n v="115"/>
    <b v="1"/>
    <s v="food/small batch"/>
    <n v="172.8"/>
    <n v="75.130434782608702"/>
    <x v="6"/>
    <x v="28"/>
  </r>
  <r>
    <n v="1500"/>
    <n v="2598"/>
    <x v="3"/>
    <x v="0"/>
    <s v="USD"/>
    <n v="1343943420"/>
    <n v="1341524220"/>
    <b v="0"/>
    <n v="81"/>
    <b v="1"/>
    <s v="publishing/nonfiction"/>
    <n v="173.2"/>
    <n v="32.074074074074076"/>
    <x v="2"/>
    <x v="34"/>
  </r>
  <r>
    <n v="1200"/>
    <n v="2080"/>
    <x v="3"/>
    <x v="0"/>
    <s v="USD"/>
    <n v="1373243181"/>
    <n v="1370651181"/>
    <b v="0"/>
    <n v="24"/>
    <b v="1"/>
    <s v="film &amp; video/shorts"/>
    <n v="173.33333333333334"/>
    <n v="86.666666666666671"/>
    <x v="0"/>
    <x v="30"/>
  </r>
  <r>
    <n v="15000"/>
    <n v="26100"/>
    <x v="3"/>
    <x v="0"/>
    <s v="USD"/>
    <n v="1429852797"/>
    <n v="1426396797"/>
    <b v="1"/>
    <n v="303"/>
    <b v="1"/>
    <s v="film &amp; video/documentary"/>
    <n v="174"/>
    <n v="86.138613861386133"/>
    <x v="0"/>
    <x v="31"/>
  </r>
  <r>
    <n v="2600"/>
    <n v="4524.1499999999996"/>
    <x v="3"/>
    <x v="0"/>
    <s v="USD"/>
    <n v="1471539138"/>
    <n v="1468947138"/>
    <b v="1"/>
    <n v="140"/>
    <b v="1"/>
    <s v="photography/photobooks"/>
    <n v="174.00576923076923"/>
    <n v="32.315357142857138"/>
    <x v="7"/>
    <x v="18"/>
  </r>
  <r>
    <n v="5000"/>
    <n v="8711.52"/>
    <x v="3"/>
    <x v="0"/>
    <s v="USD"/>
    <n v="1303675296"/>
    <n v="1300996896"/>
    <b v="0"/>
    <n v="168"/>
    <b v="1"/>
    <s v="music/pop"/>
    <n v="174.2304"/>
    <n v="51.854285714285716"/>
    <x v="3"/>
    <x v="35"/>
  </r>
  <r>
    <n v="1500"/>
    <n v="2616"/>
    <x v="3"/>
    <x v="1"/>
    <s v="GBP"/>
    <n v="1459702800"/>
    <n v="1457690386"/>
    <b v="0"/>
    <n v="38"/>
    <b v="1"/>
    <s v="theater/plays"/>
    <n v="174.4"/>
    <n v="68.84210526315789"/>
    <x v="8"/>
    <x v="23"/>
  </r>
  <r>
    <n v="5000"/>
    <n v="8740"/>
    <x v="3"/>
    <x v="0"/>
    <s v="USD"/>
    <n v="1451620800"/>
    <n v="1449171508"/>
    <b v="0"/>
    <n v="33"/>
    <b v="1"/>
    <s v="theater/plays"/>
    <n v="174.8"/>
    <n v="264.84848484848487"/>
    <x v="8"/>
    <x v="23"/>
  </r>
  <r>
    <n v="2000"/>
    <n v="3500"/>
    <x v="3"/>
    <x v="0"/>
    <s v="USD"/>
    <n v="1311298745"/>
    <n v="1309311545"/>
    <b v="0"/>
    <n v="56"/>
    <b v="1"/>
    <s v="music/pop"/>
    <n v="175"/>
    <n v="62.5"/>
    <x v="3"/>
    <x v="35"/>
  </r>
  <r>
    <n v="300"/>
    <n v="525"/>
    <x v="3"/>
    <x v="1"/>
    <s v="GBP"/>
    <n v="1412706375"/>
    <n v="1410114375"/>
    <b v="1"/>
    <n v="18"/>
    <b v="1"/>
    <s v="theater/plays"/>
    <n v="175"/>
    <n v="29.166666666666668"/>
    <x v="8"/>
    <x v="23"/>
  </r>
  <r>
    <n v="700"/>
    <n v="1225"/>
    <x v="3"/>
    <x v="0"/>
    <s v="USD"/>
    <n v="1422075540"/>
    <n v="1419979544"/>
    <b v="0"/>
    <n v="18"/>
    <b v="1"/>
    <s v="theater/plays"/>
    <n v="175"/>
    <n v="68.055555555555557"/>
    <x v="8"/>
    <x v="23"/>
  </r>
  <r>
    <n v="1500"/>
    <n v="2630"/>
    <x v="3"/>
    <x v="0"/>
    <s v="USD"/>
    <n v="1465527600"/>
    <n v="1462252542"/>
    <b v="0"/>
    <n v="54"/>
    <b v="1"/>
    <s v="theater/plays"/>
    <n v="175.33333333333334"/>
    <n v="48.703703703703702"/>
    <x v="8"/>
    <x v="23"/>
  </r>
  <r>
    <n v="5000"/>
    <n v="8792.02"/>
    <x v="3"/>
    <x v="0"/>
    <s v="USD"/>
    <n v="1336086026"/>
    <n v="1333494026"/>
    <b v="1"/>
    <n v="157"/>
    <b v="1"/>
    <s v="music/indie rock"/>
    <n v="175.84040000000002"/>
    <n v="56.000127388535034"/>
    <x v="3"/>
    <x v="7"/>
  </r>
  <r>
    <n v="2350"/>
    <n v="4135"/>
    <x v="3"/>
    <x v="0"/>
    <s v="USD"/>
    <n v="1417402800"/>
    <n v="1414610126"/>
    <b v="1"/>
    <n v="73"/>
    <b v="1"/>
    <s v="photography/photobooks"/>
    <n v="175.95744680851064"/>
    <n v="56.643835616438359"/>
    <x v="7"/>
    <x v="18"/>
  </r>
  <r>
    <n v="15000"/>
    <n v="26445"/>
    <x v="3"/>
    <x v="0"/>
    <s v="USD"/>
    <n v="1351828800"/>
    <n v="1349160018"/>
    <b v="1"/>
    <n v="290"/>
    <b v="1"/>
    <s v="film &amp; video/documentary"/>
    <n v="176.29999999999998"/>
    <n v="91.189655172413794"/>
    <x v="0"/>
    <x v="31"/>
  </r>
  <r>
    <n v="20000"/>
    <n v="35307"/>
    <x v="3"/>
    <x v="0"/>
    <s v="USD"/>
    <n v="1450673940"/>
    <n v="1448756962"/>
    <b v="0"/>
    <n v="364"/>
    <b v="1"/>
    <s v="theater/spaces"/>
    <n v="176.535"/>
    <n v="96.997252747252745"/>
    <x v="8"/>
    <x v="24"/>
  </r>
  <r>
    <n v="3000"/>
    <n v="5323.01"/>
    <x v="3"/>
    <x v="0"/>
    <s v="USD"/>
    <n v="1272480540"/>
    <n v="1267220191"/>
    <b v="1"/>
    <n v="65"/>
    <b v="1"/>
    <s v="film &amp; video/documentary"/>
    <n v="177.43366666666668"/>
    <n v="81.892461538461546"/>
    <x v="0"/>
    <x v="31"/>
  </r>
  <r>
    <n v="25000"/>
    <n v="44669"/>
    <x v="3"/>
    <x v="0"/>
    <s v="USD"/>
    <n v="1398477518"/>
    <n v="1395885518"/>
    <b v="1"/>
    <n v="158"/>
    <b v="1"/>
    <s v="technology/hardware"/>
    <n v="178.67599999999999"/>
    <n v="282.71518987341773"/>
    <x v="1"/>
    <x v="39"/>
  </r>
  <r>
    <n v="10000"/>
    <n v="17895.25"/>
    <x v="3"/>
    <x v="0"/>
    <s v="USD"/>
    <n v="1289975060"/>
    <n v="1287379460"/>
    <b v="1"/>
    <n v="244"/>
    <b v="1"/>
    <s v="film &amp; video/documentary"/>
    <n v="178.95250000000001"/>
    <n v="73.341188524590166"/>
    <x v="0"/>
    <x v="31"/>
  </r>
  <r>
    <n v="2220"/>
    <n v="3976"/>
    <x v="3"/>
    <x v="0"/>
    <s v="USD"/>
    <n v="1367588645"/>
    <n v="1364996645"/>
    <b v="0"/>
    <n v="74"/>
    <b v="1"/>
    <s v="publishing/nonfiction"/>
    <n v="179.09909909909908"/>
    <n v="53.729729729729726"/>
    <x v="2"/>
    <x v="34"/>
  </r>
  <r>
    <n v="800"/>
    <n v="1436"/>
    <x v="3"/>
    <x v="0"/>
    <s v="USD"/>
    <n v="1427062852"/>
    <n v="1424474452"/>
    <b v="0"/>
    <n v="33"/>
    <b v="1"/>
    <s v="music/rock"/>
    <n v="179.5"/>
    <n v="43.515151515151516"/>
    <x v="3"/>
    <x v="32"/>
  </r>
  <r>
    <n v="12000"/>
    <n v="21588"/>
    <x v="3"/>
    <x v="6"/>
    <s v="EUR"/>
    <n v="1470506400"/>
    <n v="1467358427"/>
    <b v="1"/>
    <n v="224"/>
    <b v="1"/>
    <s v="photography/photobooks"/>
    <n v="179.9"/>
    <n v="96.375"/>
    <x v="7"/>
    <x v="18"/>
  </r>
  <r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6000"/>
    <n v="10802"/>
    <x v="3"/>
    <x v="0"/>
    <s v="USD"/>
    <n v="1463972400"/>
    <n v="1462543114"/>
    <b v="0"/>
    <n v="445"/>
    <b v="1"/>
    <s v="games/tabletop games"/>
    <n v="180.03333333333333"/>
    <n v="24.274157303370785"/>
    <x v="5"/>
    <x v="38"/>
  </r>
  <r>
    <n v="700"/>
    <n v="1261"/>
    <x v="3"/>
    <x v="0"/>
    <s v="USD"/>
    <n v="1348420548"/>
    <n v="1345828548"/>
    <b v="0"/>
    <n v="48"/>
    <b v="1"/>
    <s v="music/indie rock"/>
    <n v="180.14285714285714"/>
    <n v="26.270833333333332"/>
    <x v="3"/>
    <x v="7"/>
  </r>
  <r>
    <n v="675"/>
    <n v="1218"/>
    <x v="3"/>
    <x v="7"/>
    <s v="CAD"/>
    <n v="1416211140"/>
    <n v="1413016216"/>
    <b v="0"/>
    <n v="28"/>
    <b v="1"/>
    <s v="theater/plays"/>
    <n v="180.44444444444446"/>
    <n v="43.5"/>
    <x v="8"/>
    <x v="23"/>
  </r>
  <r>
    <n v="500"/>
    <n v="903.14"/>
    <x v="3"/>
    <x v="0"/>
    <s v="USD"/>
    <n v="1362060915"/>
    <n v="1359468915"/>
    <b v="0"/>
    <n v="29"/>
    <b v="1"/>
    <s v="music/rock"/>
    <n v="180.62799999999999"/>
    <n v="31.142758620689655"/>
    <x v="3"/>
    <x v="32"/>
  </r>
  <r>
    <n v="350"/>
    <n v="633"/>
    <x v="3"/>
    <x v="0"/>
    <s v="USD"/>
    <n v="1440266422"/>
    <n v="1436810422"/>
    <b v="0"/>
    <n v="19"/>
    <b v="1"/>
    <s v="music/rock"/>
    <n v="180.85714285714286"/>
    <n v="33.315789473684212"/>
    <x v="3"/>
    <x v="32"/>
  </r>
  <r>
    <n v="1500"/>
    <n v="2713"/>
    <x v="3"/>
    <x v="0"/>
    <s v="USD"/>
    <n v="1488063839"/>
    <n v="1485471839"/>
    <b v="0"/>
    <n v="67"/>
    <b v="1"/>
    <s v="food/small batch"/>
    <n v="180.86666666666667"/>
    <n v="40.492537313432834"/>
    <x v="6"/>
    <x v="28"/>
  </r>
  <r>
    <n v="68000"/>
    <n v="123444.12"/>
    <x v="3"/>
    <x v="0"/>
    <s v="USD"/>
    <n v="1394233140"/>
    <n v="1391477450"/>
    <b v="0"/>
    <n v="1510"/>
    <b v="1"/>
    <s v="film &amp; video/documentary"/>
    <n v="181.53547058823528"/>
    <n v="81.75107284768211"/>
    <x v="0"/>
    <x v="31"/>
  </r>
  <r>
    <n v="9500"/>
    <n v="17277"/>
    <x v="3"/>
    <x v="0"/>
    <s v="USD"/>
    <n v="1478785027"/>
    <n v="1476189427"/>
    <b v="0"/>
    <n v="120"/>
    <b v="1"/>
    <s v="technology/hardware"/>
    <n v="181.86315789473684"/>
    <n v="143.97499999999999"/>
    <x v="1"/>
    <x v="39"/>
  </r>
  <r>
    <n v="300"/>
    <n v="546"/>
    <x v="3"/>
    <x v="0"/>
    <s v="USD"/>
    <n v="1461177950"/>
    <n v="1458758750"/>
    <b v="0"/>
    <n v="16"/>
    <b v="1"/>
    <s v="food/small batch"/>
    <n v="182"/>
    <n v="34.125"/>
    <x v="6"/>
    <x v="28"/>
  </r>
  <r>
    <n v="3400"/>
    <n v="6215.56"/>
    <x v="3"/>
    <x v="0"/>
    <s v="USD"/>
    <n v="1372985760"/>
    <n v="1370393760"/>
    <b v="0"/>
    <n v="87"/>
    <b v="1"/>
    <s v="publishing/nonfiction"/>
    <n v="182.81058823529412"/>
    <n v="71.443218390804603"/>
    <x v="2"/>
    <x v="34"/>
  </r>
  <r>
    <n v="22000"/>
    <n v="40357"/>
    <x v="3"/>
    <x v="0"/>
    <s v="USD"/>
    <n v="1425055079"/>
    <n v="1422463079"/>
    <b v="0"/>
    <n v="253"/>
    <b v="1"/>
    <s v="film &amp; video/television"/>
    <n v="183.44090909090909"/>
    <n v="159.51383399209487"/>
    <x v="0"/>
    <x v="29"/>
  </r>
  <r>
    <n v="500"/>
    <n v="920"/>
    <x v="3"/>
    <x v="1"/>
    <s v="GBP"/>
    <n v="1433009400"/>
    <n v="1431795944"/>
    <b v="0"/>
    <n v="38"/>
    <b v="1"/>
    <s v="theater/plays"/>
    <n v="184"/>
    <n v="24.210526315789473"/>
    <x v="8"/>
    <x v="23"/>
  </r>
  <r>
    <n v="250"/>
    <n v="460"/>
    <x v="3"/>
    <x v="1"/>
    <s v="GBP"/>
    <n v="1455390126"/>
    <n v="1452798126"/>
    <b v="0"/>
    <n v="15"/>
    <b v="1"/>
    <s v="theater/plays"/>
    <n v="184"/>
    <n v="30.666666666666668"/>
    <x v="8"/>
    <x v="23"/>
  </r>
  <r>
    <n v="5000"/>
    <n v="9228"/>
    <x v="3"/>
    <x v="0"/>
    <s v="USD"/>
    <n v="1275364740"/>
    <n v="1269878058"/>
    <b v="1"/>
    <n v="108"/>
    <b v="1"/>
    <s v="film &amp; video/documentary"/>
    <n v="184.56"/>
    <n v="85.444444444444443"/>
    <x v="0"/>
    <x v="31"/>
  </r>
  <r>
    <n v="19000"/>
    <n v="35076"/>
    <x v="3"/>
    <x v="0"/>
    <s v="USD"/>
    <n v="1458716340"/>
    <n v="1455721204"/>
    <b v="0"/>
    <n v="537"/>
    <b v="1"/>
    <s v="games/tabletop games"/>
    <n v="184.61052631578946"/>
    <n v="65.318435754189949"/>
    <x v="5"/>
    <x v="38"/>
  </r>
  <r>
    <n v="300"/>
    <n v="555"/>
    <x v="3"/>
    <x v="0"/>
    <s v="USD"/>
    <n v="1311576600"/>
    <n v="1306219897"/>
    <b v="0"/>
    <n v="11"/>
    <b v="1"/>
    <s v="music/rock"/>
    <n v="185"/>
    <n v="50.454545454545453"/>
    <x v="3"/>
    <x v="32"/>
  </r>
  <r>
    <n v="750"/>
    <n v="1390"/>
    <x v="3"/>
    <x v="0"/>
    <s v="USD"/>
    <n v="1452744686"/>
    <n v="1447560686"/>
    <b v="0"/>
    <n v="12"/>
    <b v="1"/>
    <s v="music/rock"/>
    <n v="185.33333333333331"/>
    <n v="115.83333333333333"/>
    <x v="3"/>
    <x v="32"/>
  </r>
  <r>
    <n v="1000"/>
    <n v="1855"/>
    <x v="3"/>
    <x v="0"/>
    <s v="USD"/>
    <n v="1410266146"/>
    <n v="1407674146"/>
    <b v="0"/>
    <n v="45"/>
    <b v="1"/>
    <s v="theater/plays"/>
    <n v="185.5"/>
    <n v="41.222222222222221"/>
    <x v="8"/>
    <x v="23"/>
  </r>
  <r>
    <n v="1000"/>
    <n v="1860"/>
    <x v="3"/>
    <x v="0"/>
    <s v="USD"/>
    <n v="1469165160"/>
    <n v="1467335378"/>
    <b v="0"/>
    <n v="23"/>
    <b v="1"/>
    <s v="theater/plays"/>
    <n v="186"/>
    <n v="80.869565217391298"/>
    <x v="8"/>
    <x v="23"/>
  </r>
  <r>
    <n v="1000"/>
    <n v="1870.99"/>
    <x v="3"/>
    <x v="1"/>
    <s v="GBP"/>
    <n v="1449273600"/>
    <n v="1446742417"/>
    <b v="0"/>
    <n v="93"/>
    <b v="1"/>
    <s v="theater/plays"/>
    <n v="187.09899999999999"/>
    <n v="20.118172043010752"/>
    <x v="8"/>
    <x v="23"/>
  </r>
  <r>
    <n v="600"/>
    <n v="1123.47"/>
    <x v="3"/>
    <x v="0"/>
    <s v="USD"/>
    <n v="1339732740"/>
    <n v="1338346281"/>
    <b v="0"/>
    <n v="29"/>
    <b v="1"/>
    <s v="music/indie rock"/>
    <n v="187.245"/>
    <n v="38.740344827586206"/>
    <x v="3"/>
    <x v="7"/>
  </r>
  <r>
    <n v="1000"/>
    <n v="1873"/>
    <x v="3"/>
    <x v="0"/>
    <s v="USD"/>
    <n v="1476579600"/>
    <n v="1474641914"/>
    <b v="0"/>
    <n v="50"/>
    <b v="1"/>
    <s v="technology/space exploration"/>
    <n v="187.3"/>
    <n v="37.46"/>
    <x v="1"/>
    <x v="21"/>
  </r>
  <r>
    <n v="1000"/>
    <n v="1884"/>
    <x v="3"/>
    <x v="0"/>
    <s v="USD"/>
    <n v="1445598000"/>
    <n v="1443302004"/>
    <b v="1"/>
    <n v="53"/>
    <b v="1"/>
    <s v="technology/space exploration"/>
    <n v="188.39999999999998"/>
    <n v="35.547169811320757"/>
    <x v="1"/>
    <x v="21"/>
  </r>
  <r>
    <n v="5000"/>
    <n v="9425.23"/>
    <x v="3"/>
    <x v="1"/>
    <s v="GBP"/>
    <n v="1356004725"/>
    <n v="1353412725"/>
    <b v="1"/>
    <n v="302"/>
    <b v="1"/>
    <s v="theater/plays"/>
    <n v="188.50460000000001"/>
    <n v="31.209370860927152"/>
    <x v="8"/>
    <x v="23"/>
  </r>
  <r>
    <n v="15000"/>
    <n v="28300.45"/>
    <x v="3"/>
    <x v="0"/>
    <s v="USD"/>
    <n v="1419051540"/>
    <n v="1416244863"/>
    <b v="1"/>
    <n v="441"/>
    <b v="1"/>
    <s v="publishing/radio &amp; podcasts"/>
    <n v="188.66966666666667"/>
    <n v="64.173356009070289"/>
    <x v="2"/>
    <x v="40"/>
  </r>
  <r>
    <n v="1500"/>
    <n v="2842"/>
    <x v="3"/>
    <x v="0"/>
    <s v="USD"/>
    <n v="1458874388"/>
    <n v="1456285988"/>
    <b v="0"/>
    <n v="66"/>
    <b v="1"/>
    <s v="music/rock"/>
    <n v="189.46666666666667"/>
    <n v="43.060606060606062"/>
    <x v="3"/>
    <x v="32"/>
  </r>
  <r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7900"/>
    <n v="15077"/>
    <x v="3"/>
    <x v="0"/>
    <s v="USD"/>
    <n v="1410324720"/>
    <n v="1407784586"/>
    <b v="0"/>
    <n v="58"/>
    <b v="1"/>
    <s v="theater/spaces"/>
    <n v="190.84810126582278"/>
    <n v="259.94827586206895"/>
    <x v="8"/>
    <x v="24"/>
  </r>
  <r>
    <n v="30000"/>
    <n v="57342"/>
    <x v="3"/>
    <x v="0"/>
    <s v="USD"/>
    <n v="1308359666"/>
    <n v="1305767666"/>
    <b v="1"/>
    <n v="688"/>
    <b v="1"/>
    <s v="film &amp; video/documentary"/>
    <n v="191.14"/>
    <n v="83.345930232558146"/>
    <x v="0"/>
    <x v="31"/>
  </r>
  <r>
    <n v="261962"/>
    <n v="500784.27"/>
    <x v="3"/>
    <x v="0"/>
    <s v="USD"/>
    <n v="1370001600"/>
    <n v="1366879523"/>
    <b v="0"/>
    <n v="5812"/>
    <b v="1"/>
    <s v="technology/hardware"/>
    <n v="191.16676082790633"/>
    <n v="86.163845492085343"/>
    <x v="1"/>
    <x v="39"/>
  </r>
  <r>
    <n v="3000"/>
    <n v="5739"/>
    <x v="3"/>
    <x v="0"/>
    <s v="USD"/>
    <n v="1406876340"/>
    <n v="1404190567"/>
    <b v="0"/>
    <n v="16"/>
    <b v="1"/>
    <s v="theater/plays"/>
    <n v="191.3"/>
    <n v="358.6875"/>
    <x v="8"/>
    <x v="23"/>
  </r>
  <r>
    <n v="1500"/>
    <n v="2885"/>
    <x v="3"/>
    <x v="0"/>
    <s v="USD"/>
    <n v="1400108640"/>
    <n v="1396923624"/>
    <b v="1"/>
    <n v="122"/>
    <b v="1"/>
    <s v="technology/hardware"/>
    <n v="192.33333333333334"/>
    <n v="23.647540983606557"/>
    <x v="1"/>
    <x v="39"/>
  </r>
  <r>
    <n v="10000"/>
    <n v="19292.5"/>
    <x v="3"/>
    <x v="0"/>
    <s v="USD"/>
    <n v="1400006636"/>
    <n v="1397414636"/>
    <b v="1"/>
    <n v="306"/>
    <b v="1"/>
    <s v="technology/hardware"/>
    <n v="192.92499999999998"/>
    <n v="63.04738562091503"/>
    <x v="1"/>
    <x v="39"/>
  </r>
  <r>
    <n v="3000"/>
    <n v="5824"/>
    <x v="3"/>
    <x v="0"/>
    <s v="USD"/>
    <n v="1414817940"/>
    <n v="1411489552"/>
    <b v="1"/>
    <n v="159"/>
    <b v="1"/>
    <s v="music/metal"/>
    <n v="194.13333333333333"/>
    <n v="36.628930817610062"/>
    <x v="3"/>
    <x v="33"/>
  </r>
  <r>
    <n v="2000"/>
    <n v="3906"/>
    <x v="3"/>
    <x v="0"/>
    <s v="USD"/>
    <n v="1424997000"/>
    <n v="1421983138"/>
    <b v="0"/>
    <n v="61"/>
    <b v="1"/>
    <s v="music/classical music"/>
    <n v="195.3"/>
    <n v="64.032786885245898"/>
    <x v="3"/>
    <x v="37"/>
  </r>
  <r>
    <n v="1500"/>
    <n v="2930.69"/>
    <x v="3"/>
    <x v="0"/>
    <s v="USD"/>
    <n v="1288657560"/>
    <n v="1286319256"/>
    <b v="0"/>
    <n v="107"/>
    <b v="1"/>
    <s v="music/indie rock"/>
    <n v="195.37933333333334"/>
    <n v="27.3896261682243"/>
    <x v="3"/>
    <x v="7"/>
  </r>
  <r>
    <n v="2500"/>
    <n v="4890"/>
    <x v="3"/>
    <x v="0"/>
    <s v="USD"/>
    <n v="1397113140"/>
    <n v="1395168625"/>
    <b v="0"/>
    <n v="120"/>
    <b v="1"/>
    <s v="music/electronic music"/>
    <n v="195.6"/>
    <n v="40.75"/>
    <x v="3"/>
    <x v="36"/>
  </r>
  <r>
    <n v="25000"/>
    <n v="49100"/>
    <x v="3"/>
    <x v="0"/>
    <s v="USD"/>
    <n v="1406129150"/>
    <n v="1400945150"/>
    <b v="0"/>
    <n v="1364"/>
    <b v="1"/>
    <s v="technology/hardware"/>
    <n v="196.4"/>
    <n v="35.997067448680355"/>
    <x v="1"/>
    <x v="39"/>
  </r>
  <r>
    <n v="750"/>
    <n v="1485"/>
    <x v="3"/>
    <x v="0"/>
    <s v="USD"/>
    <n v="1342234920"/>
    <n v="1341892127"/>
    <b v="0"/>
    <n v="28"/>
    <b v="1"/>
    <s v="film &amp; video/shorts"/>
    <n v="198"/>
    <n v="53.035714285714285"/>
    <x v="0"/>
    <x v="30"/>
  </r>
  <r>
    <n v="35000"/>
    <n v="69465.33"/>
    <x v="3"/>
    <x v="7"/>
    <s v="CAD"/>
    <n v="1381934015"/>
    <n v="1378737215"/>
    <b v="1"/>
    <n v="682"/>
    <b v="1"/>
    <s v="technology/hardware"/>
    <n v="198.47237142857145"/>
    <n v="101.85532258064516"/>
    <x v="1"/>
    <x v="39"/>
  </r>
  <r>
    <n v="6700"/>
    <n v="13323"/>
    <x v="3"/>
    <x v="0"/>
    <s v="USD"/>
    <n v="1293857940"/>
    <n v="1288968886"/>
    <b v="1"/>
    <n v="141"/>
    <b v="1"/>
    <s v="music/rock"/>
    <n v="198.85074626865671"/>
    <n v="94.489361702127653"/>
    <x v="3"/>
    <x v="32"/>
  </r>
  <r>
    <n v="40000"/>
    <n v="79686.05"/>
    <x v="3"/>
    <x v="1"/>
    <s v="GBP"/>
    <n v="1387958429"/>
    <n v="1385366429"/>
    <b v="0"/>
    <n v="1556"/>
    <b v="1"/>
    <s v="technology/hardware"/>
    <n v="199.215125"/>
    <n v="51.212114395886893"/>
    <x v="1"/>
    <x v="39"/>
  </r>
  <r>
    <n v="25000"/>
    <n v="49811"/>
    <x v="3"/>
    <x v="3"/>
    <s v="AUD"/>
    <n v="1435388154"/>
    <n v="1432796154"/>
    <b v="0"/>
    <n v="271"/>
    <b v="1"/>
    <s v="photography/photobooks"/>
    <n v="199.244"/>
    <n v="183.80442804428046"/>
    <x v="7"/>
    <x v="18"/>
  </r>
  <r>
    <n v="5"/>
    <n v="10"/>
    <x v="3"/>
    <x v="0"/>
    <s v="USD"/>
    <n v="1431719379"/>
    <n v="1429127379"/>
    <b v="0"/>
    <n v="1"/>
    <b v="1"/>
    <s v="music/electronic music"/>
    <n v="200"/>
    <n v="10"/>
    <x v="3"/>
    <x v="36"/>
  </r>
  <r>
    <n v="30000"/>
    <n v="60046"/>
    <x v="3"/>
    <x v="0"/>
    <s v="USD"/>
    <n v="1410017131"/>
    <n v="1406129131"/>
    <b v="1"/>
    <n v="508"/>
    <b v="1"/>
    <s v="music/rock"/>
    <n v="200.15333333333331"/>
    <n v="118.2007874015748"/>
    <x v="3"/>
    <x v="32"/>
  </r>
  <r>
    <n v="5000"/>
    <n v="10017"/>
    <x v="3"/>
    <x v="0"/>
    <s v="USD"/>
    <n v="1361129129"/>
    <n v="1359660329"/>
    <b v="0"/>
    <n v="55"/>
    <b v="1"/>
    <s v="music/rock"/>
    <n v="200.34"/>
    <n v="182.12727272727273"/>
    <x v="3"/>
    <x v="32"/>
  </r>
  <r>
    <n v="48000"/>
    <n v="96248.960000000006"/>
    <x v="3"/>
    <x v="0"/>
    <s v="USD"/>
    <n v="1303446073"/>
    <n v="1300767673"/>
    <b v="1"/>
    <n v="1876"/>
    <b v="1"/>
    <s v="technology/hardware"/>
    <n v="200.51866666666669"/>
    <n v="51.3054157782516"/>
    <x v="1"/>
    <x v="39"/>
  </r>
  <r>
    <n v="80000"/>
    <n v="160920"/>
    <x v="3"/>
    <x v="6"/>
    <s v="EUR"/>
    <n v="1433996746"/>
    <n v="1431404746"/>
    <b v="1"/>
    <n v="729"/>
    <b v="1"/>
    <s v="technology/hardware"/>
    <n v="201.14999999999998"/>
    <n v="220.74074074074073"/>
    <x v="1"/>
    <x v="39"/>
  </r>
  <r>
    <n v="5000"/>
    <n v="10081"/>
    <x v="3"/>
    <x v="0"/>
    <s v="USD"/>
    <n v="1461096304"/>
    <n v="1458936304"/>
    <b v="0"/>
    <n v="125"/>
    <b v="1"/>
    <s v="photography/photobooks"/>
    <n v="201.62"/>
    <n v="80.647999999999996"/>
    <x v="7"/>
    <x v="18"/>
  </r>
  <r>
    <n v="5000"/>
    <n v="10085"/>
    <x v="3"/>
    <x v="0"/>
    <s v="USD"/>
    <n v="1471503540"/>
    <n v="1468852306"/>
    <b v="0"/>
    <n v="113"/>
    <b v="1"/>
    <s v="music/pop"/>
    <n v="201.7"/>
    <n v="89.247787610619469"/>
    <x v="3"/>
    <x v="35"/>
  </r>
  <r>
    <n v="15000"/>
    <n v="30274"/>
    <x v="3"/>
    <x v="0"/>
    <s v="USD"/>
    <n v="1451485434"/>
    <n v="1448461434"/>
    <b v="0"/>
    <n v="392"/>
    <b v="1"/>
    <s v="technology/hardware"/>
    <n v="201.82666666666668"/>
    <n v="77.229591836734699"/>
    <x v="1"/>
    <x v="39"/>
  </r>
  <r>
    <n v="250"/>
    <n v="505"/>
    <x v="3"/>
    <x v="0"/>
    <s v="USD"/>
    <n v="1436551200"/>
    <n v="1435181628"/>
    <b v="0"/>
    <n v="17"/>
    <b v="1"/>
    <s v="theater/plays"/>
    <n v="202"/>
    <n v="29.705882352941178"/>
    <x v="8"/>
    <x v="23"/>
  </r>
  <r>
    <n v="500"/>
    <n v="1010"/>
    <x v="3"/>
    <x v="0"/>
    <s v="USD"/>
    <n v="1440892800"/>
    <n v="1438715077"/>
    <b v="0"/>
    <n v="17"/>
    <b v="1"/>
    <s v="theater/plays"/>
    <n v="202"/>
    <n v="59.411764705882355"/>
    <x v="8"/>
    <x v="23"/>
  </r>
  <r>
    <n v="15000"/>
    <n v="30334.83"/>
    <x v="3"/>
    <x v="1"/>
    <s v="GBP"/>
    <n v="1456487532"/>
    <n v="1453895532"/>
    <b v="0"/>
    <n v="666"/>
    <b v="1"/>
    <s v="technology/hardware"/>
    <n v="202.23220000000001"/>
    <n v="45.547792792792798"/>
    <x v="1"/>
    <x v="39"/>
  </r>
  <r>
    <n v="3000"/>
    <n v="6071"/>
    <x v="3"/>
    <x v="0"/>
    <s v="USD"/>
    <n v="1385932652"/>
    <n v="1383337052"/>
    <b v="1"/>
    <n v="109"/>
    <b v="1"/>
    <s v="music/rock"/>
    <n v="202.36666666666667"/>
    <n v="55.697247706422019"/>
    <x v="3"/>
    <x v="32"/>
  </r>
  <r>
    <n v="20000"/>
    <n v="40502.99"/>
    <x v="3"/>
    <x v="0"/>
    <s v="USD"/>
    <n v="1408114822"/>
    <n v="1405522822"/>
    <b v="0"/>
    <n v="311"/>
    <b v="1"/>
    <s v="food/small batch"/>
    <n v="202.51495"/>
    <n v="130.23469453376205"/>
    <x v="6"/>
    <x v="28"/>
  </r>
  <r>
    <n v="4000"/>
    <n v="8105"/>
    <x v="3"/>
    <x v="0"/>
    <s v="USD"/>
    <n v="1356976800"/>
    <n v="1352820837"/>
    <b v="0"/>
    <n v="170"/>
    <b v="1"/>
    <s v="music/indie rock"/>
    <n v="202.625"/>
    <n v="47.676470588235297"/>
    <x v="3"/>
    <x v="7"/>
  </r>
  <r>
    <n v="2000"/>
    <n v="4067"/>
    <x v="3"/>
    <x v="1"/>
    <s v="GBP"/>
    <n v="1470075210"/>
    <n v="1468779210"/>
    <b v="0"/>
    <n v="133"/>
    <b v="1"/>
    <s v="music/rock"/>
    <n v="203.35000000000002"/>
    <n v="30.578947368421051"/>
    <x v="3"/>
    <x v="32"/>
  </r>
  <r>
    <n v="1000"/>
    <n v="2035.05"/>
    <x v="3"/>
    <x v="0"/>
    <s v="USD"/>
    <n v="1341633540"/>
    <n v="1338336588"/>
    <b v="0"/>
    <n v="34"/>
    <b v="1"/>
    <s v="music/rock"/>
    <n v="203.505"/>
    <n v="59.85441176470588"/>
    <x v="3"/>
    <x v="32"/>
  </r>
  <r>
    <n v="5000"/>
    <n v="10210"/>
    <x v="3"/>
    <x v="7"/>
    <s v="CAD"/>
    <n v="1450249140"/>
    <n v="1447055935"/>
    <b v="0"/>
    <n v="172"/>
    <b v="1"/>
    <s v="publishing/nonfiction"/>
    <n v="204.2"/>
    <n v="59.360465116279073"/>
    <x v="2"/>
    <x v="34"/>
  </r>
  <r>
    <n v="1000"/>
    <n v="2053"/>
    <x v="3"/>
    <x v="0"/>
    <s v="USD"/>
    <n v="1475342382"/>
    <n v="1472750382"/>
    <b v="0"/>
    <n v="45"/>
    <b v="1"/>
    <s v="music/rock"/>
    <n v="205.29999999999998"/>
    <n v="45.62222222222222"/>
    <x v="3"/>
    <x v="32"/>
  </r>
  <r>
    <n v="15000"/>
    <n v="30805"/>
    <x v="3"/>
    <x v="0"/>
    <s v="USD"/>
    <n v="1401565252"/>
    <n v="1398973252"/>
    <b v="1"/>
    <n v="236"/>
    <b v="1"/>
    <s v="photography/photobooks"/>
    <n v="205.36666666666665"/>
    <n v="130.52966101694915"/>
    <x v="7"/>
    <x v="18"/>
  </r>
  <r>
    <n v="1550"/>
    <n v="3186"/>
    <x v="3"/>
    <x v="7"/>
    <s v="CAD"/>
    <n v="1433206020"/>
    <n v="1430617209"/>
    <b v="0"/>
    <n v="30"/>
    <b v="1"/>
    <s v="music/electronic music"/>
    <n v="205.54838709677421"/>
    <n v="106.2"/>
    <x v="3"/>
    <x v="36"/>
  </r>
  <r>
    <n v="999"/>
    <n v="2065"/>
    <x v="3"/>
    <x v="0"/>
    <s v="USD"/>
    <n v="1400467759"/>
    <n v="1398480559"/>
    <b v="0"/>
    <n v="48"/>
    <b v="1"/>
    <s v="film &amp; video/documentary"/>
    <n v="206.70670670670671"/>
    <n v="43.020833333333336"/>
    <x v="0"/>
    <x v="31"/>
  </r>
  <r>
    <n v="100000"/>
    <n v="206743.09"/>
    <x v="3"/>
    <x v="0"/>
    <s v="USD"/>
    <n v="1408021098"/>
    <n v="1405429098"/>
    <b v="1"/>
    <n v="1513"/>
    <b v="1"/>
    <s v="technology/hardware"/>
    <n v="206.74309000000002"/>
    <n v="136.6444745538665"/>
    <x v="1"/>
    <x v="39"/>
  </r>
  <r>
    <n v="3000"/>
    <n v="6210"/>
    <x v="3"/>
    <x v="8"/>
    <s v="SEK"/>
    <n v="1487592090"/>
    <n v="1485000090"/>
    <b v="1"/>
    <n v="28"/>
    <b v="1"/>
    <s v="photography/photobooks"/>
    <n v="206.99999999999997"/>
    <n v="221.78571428571428"/>
    <x v="7"/>
    <x v="18"/>
  </r>
  <r>
    <n v="16000"/>
    <n v="33393.339999999997"/>
    <x v="3"/>
    <x v="0"/>
    <s v="USD"/>
    <n v="1362938851"/>
    <n v="1360346851"/>
    <b v="1"/>
    <n v="253"/>
    <b v="1"/>
    <s v="technology/hardware"/>
    <n v="208.70837499999996"/>
    <n v="131.98948616600788"/>
    <x v="1"/>
    <x v="39"/>
  </r>
  <r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800"/>
    <n v="1686"/>
    <x v="3"/>
    <x v="1"/>
    <s v="GBP"/>
    <n v="1431115500"/>
    <n v="1428733511"/>
    <b v="0"/>
    <n v="58"/>
    <b v="1"/>
    <s v="theater/plays"/>
    <n v="210.75"/>
    <n v="29.068965517241381"/>
    <x v="8"/>
    <x v="23"/>
  </r>
  <r>
    <n v="500"/>
    <n v="1055"/>
    <x v="3"/>
    <x v="0"/>
    <s v="USD"/>
    <n v="1405727304"/>
    <n v="1403135304"/>
    <b v="0"/>
    <n v="18"/>
    <b v="1"/>
    <s v="theater/plays"/>
    <n v="211"/>
    <n v="58.611111111111114"/>
    <x v="8"/>
    <x v="23"/>
  </r>
  <r>
    <n v="80000"/>
    <n v="168829.14"/>
    <x v="3"/>
    <x v="0"/>
    <s v="USD"/>
    <n v="1450486800"/>
    <n v="1446562807"/>
    <b v="1"/>
    <n v="644"/>
    <b v="1"/>
    <s v="technology/hardware"/>
    <n v="211.03642500000004"/>
    <n v="262.15704968944101"/>
    <x v="1"/>
    <x v="39"/>
  </r>
  <r>
    <n v="1000"/>
    <n v="2110.5"/>
    <x v="3"/>
    <x v="0"/>
    <s v="USD"/>
    <n v="1362974400"/>
    <n v="1360948389"/>
    <b v="1"/>
    <n v="22"/>
    <b v="1"/>
    <s v="music/rock"/>
    <n v="211.05"/>
    <n v="95.931818181818187"/>
    <x v="3"/>
    <x v="32"/>
  </r>
  <r>
    <n v="600"/>
    <n v="1273"/>
    <x v="3"/>
    <x v="0"/>
    <s v="USD"/>
    <n v="1401385800"/>
    <n v="1399563390"/>
    <b v="1"/>
    <n v="94"/>
    <b v="1"/>
    <s v="food/small batch"/>
    <n v="212.16666666666666"/>
    <n v="13.542553191489361"/>
    <x v="6"/>
    <x v="28"/>
  </r>
  <r>
    <n v="2200"/>
    <n v="4673"/>
    <x v="3"/>
    <x v="7"/>
    <s v="CAD"/>
    <n v="1482457678"/>
    <n v="1480729678"/>
    <b v="0"/>
    <n v="93"/>
    <b v="1"/>
    <s v="music/rock"/>
    <n v="212.40909090909091"/>
    <n v="50.247311827956992"/>
    <x v="3"/>
    <x v="32"/>
  </r>
  <r>
    <n v="50000"/>
    <n v="106222"/>
    <x v="3"/>
    <x v="0"/>
    <s v="USD"/>
    <n v="1478516737"/>
    <n v="1475921137"/>
    <b v="1"/>
    <n v="834"/>
    <b v="1"/>
    <s v="technology/hardware"/>
    <n v="212.44399999999999"/>
    <n v="127.36450839328538"/>
    <x v="1"/>
    <x v="39"/>
  </r>
  <r>
    <n v="12000"/>
    <n v="25577.56"/>
    <x v="3"/>
    <x v="0"/>
    <s v="USD"/>
    <n v="1377960012"/>
    <n v="1375368012"/>
    <b v="1"/>
    <n v="670"/>
    <b v="1"/>
    <s v="music/rock"/>
    <n v="213.14633333333336"/>
    <n v="38.175462686567165"/>
    <x v="3"/>
    <x v="32"/>
  </r>
  <r>
    <n v="500"/>
    <n v="1066"/>
    <x v="3"/>
    <x v="0"/>
    <s v="USD"/>
    <n v="1285995540"/>
    <n v="1279574773"/>
    <b v="0"/>
    <n v="32"/>
    <b v="1"/>
    <s v="theater/spaces"/>
    <n v="213.20000000000002"/>
    <n v="33.3125"/>
    <x v="8"/>
    <x v="24"/>
  </r>
  <r>
    <n v="5000"/>
    <n v="10678"/>
    <x v="3"/>
    <x v="0"/>
    <s v="USD"/>
    <n v="1460917119"/>
    <n v="1455736719"/>
    <b v="0"/>
    <n v="87"/>
    <b v="1"/>
    <s v="technology/wearables"/>
    <n v="213.56"/>
    <n v="122.73563218390805"/>
    <x v="1"/>
    <x v="4"/>
  </r>
  <r>
    <n v="38000"/>
    <n v="81316"/>
    <x v="3"/>
    <x v="0"/>
    <s v="USD"/>
    <n v="1439618400"/>
    <n v="1436976858"/>
    <b v="0"/>
    <n v="562"/>
    <b v="1"/>
    <s v="film &amp; video/documentary"/>
    <n v="213.98947368421051"/>
    <n v="144.69039145907473"/>
    <x v="0"/>
    <x v="31"/>
  </r>
  <r>
    <n v="500"/>
    <n v="1073"/>
    <x v="3"/>
    <x v="1"/>
    <s v="GBP"/>
    <n v="1409515200"/>
    <n v="1405971690"/>
    <b v="0"/>
    <n v="30"/>
    <b v="1"/>
    <s v="theater/plays"/>
    <n v="214.6"/>
    <n v="35.766666666666666"/>
    <x v="8"/>
    <x v="23"/>
  </r>
  <r>
    <n v="1200"/>
    <n v="2580"/>
    <x v="3"/>
    <x v="0"/>
    <s v="USD"/>
    <n v="1273911000"/>
    <n v="1268822909"/>
    <b v="1"/>
    <n v="33"/>
    <b v="1"/>
    <s v="photography/photobooks"/>
    <n v="215"/>
    <n v="78.181818181818187"/>
    <x v="7"/>
    <x v="18"/>
  </r>
  <r>
    <n v="50000"/>
    <n v="108397.11"/>
    <x v="3"/>
    <x v="0"/>
    <s v="USD"/>
    <n v="1485191143"/>
    <n v="1482599143"/>
    <b v="1"/>
    <n v="1375"/>
    <b v="1"/>
    <s v="technology/hardware"/>
    <n v="216.79422000000002"/>
    <n v="78.834261818181815"/>
    <x v="1"/>
    <x v="39"/>
  </r>
  <r>
    <n v="250"/>
    <n v="545"/>
    <x v="3"/>
    <x v="6"/>
    <s v="EUR"/>
    <n v="1477422000"/>
    <n v="1472282956"/>
    <b v="0"/>
    <n v="28"/>
    <b v="1"/>
    <s v="music/metal"/>
    <n v="218.00000000000003"/>
    <n v="19.464285714285715"/>
    <x v="3"/>
    <x v="33"/>
  </r>
  <r>
    <n v="500"/>
    <n v="1090"/>
    <x v="3"/>
    <x v="0"/>
    <s v="USD"/>
    <n v="1425704100"/>
    <n v="1424484717"/>
    <b v="0"/>
    <n v="20"/>
    <b v="1"/>
    <s v="theater/plays"/>
    <n v="218.00000000000003"/>
    <n v="54.5"/>
    <x v="8"/>
    <x v="23"/>
  </r>
  <r>
    <n v="2000"/>
    <n v="4372"/>
    <x v="3"/>
    <x v="0"/>
    <s v="USD"/>
    <n v="1408818683"/>
    <n v="1406226683"/>
    <b v="0"/>
    <n v="65"/>
    <b v="1"/>
    <s v="technology/hardware"/>
    <n v="218.6"/>
    <n v="67.261538461538464"/>
    <x v="1"/>
    <x v="39"/>
  </r>
  <r>
    <n v="400"/>
    <n v="875"/>
    <x v="3"/>
    <x v="0"/>
    <s v="USD"/>
    <n v="1438183889"/>
    <n v="1435591889"/>
    <b v="0"/>
    <n v="14"/>
    <b v="1"/>
    <s v="music/rock"/>
    <n v="218.75"/>
    <n v="62.5"/>
    <x v="3"/>
    <x v="32"/>
  </r>
  <r>
    <n v="1000"/>
    <n v="2195"/>
    <x v="3"/>
    <x v="0"/>
    <s v="USD"/>
    <n v="1298680630"/>
    <n v="1296088630"/>
    <b v="0"/>
    <n v="47"/>
    <b v="1"/>
    <s v="film &amp; video/shorts"/>
    <n v="219.49999999999997"/>
    <n v="46.702127659574465"/>
    <x v="0"/>
    <x v="30"/>
  </r>
  <r>
    <n v="2500"/>
    <n v="5509"/>
    <x v="3"/>
    <x v="7"/>
    <s v="CAD"/>
    <n v="1489320642"/>
    <n v="1487164242"/>
    <b v="0"/>
    <n v="147"/>
    <b v="1"/>
    <s v="games/tabletop games"/>
    <n v="220.35999999999999"/>
    <n v="37.476190476190474"/>
    <x v="5"/>
    <x v="38"/>
  </r>
  <r>
    <n v="500"/>
    <n v="1105"/>
    <x v="3"/>
    <x v="0"/>
    <s v="USD"/>
    <n v="1431481037"/>
    <n v="1428889037"/>
    <b v="0"/>
    <n v="18"/>
    <b v="1"/>
    <s v="theater/plays"/>
    <n v="221"/>
    <n v="61.388888888888886"/>
    <x v="8"/>
    <x v="23"/>
  </r>
  <r>
    <n v="480"/>
    <n v="1069"/>
    <x v="3"/>
    <x v="1"/>
    <s v="GBP"/>
    <n v="1479811846"/>
    <n v="1478602246"/>
    <b v="0"/>
    <n v="50"/>
    <b v="1"/>
    <s v="games/tabletop games"/>
    <n v="222.70833333333334"/>
    <n v="21.38"/>
    <x v="5"/>
    <x v="38"/>
  </r>
  <r>
    <n v="500"/>
    <n v="1115"/>
    <x v="3"/>
    <x v="0"/>
    <s v="USD"/>
    <n v="1407536880"/>
    <n v="1404997548"/>
    <b v="0"/>
    <n v="18"/>
    <b v="1"/>
    <s v="theater/plays"/>
    <n v="223"/>
    <n v="61.944444444444443"/>
    <x v="8"/>
    <x v="23"/>
  </r>
  <r>
    <n v="8000"/>
    <n v="17914"/>
    <x v="3"/>
    <x v="0"/>
    <s v="USD"/>
    <n v="1489536000"/>
    <n v="1485976468"/>
    <b v="1"/>
    <n v="304"/>
    <b v="1"/>
    <s v="technology/space exploration"/>
    <n v="223.92500000000001"/>
    <n v="58.92763157894737"/>
    <x v="1"/>
    <x v="21"/>
  </r>
  <r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1500"/>
    <n v="3385"/>
    <x v="3"/>
    <x v="0"/>
    <s v="USD"/>
    <n v="1298167001"/>
    <n v="1295575001"/>
    <b v="0"/>
    <n v="36"/>
    <b v="1"/>
    <s v="music/indie rock"/>
    <n v="225.66666666666669"/>
    <n v="94.027777777777771"/>
    <x v="3"/>
    <x v="7"/>
  </r>
  <r>
    <n v="15000"/>
    <n v="33892"/>
    <x v="3"/>
    <x v="0"/>
    <s v="USD"/>
    <n v="1330657200"/>
    <n v="1328158065"/>
    <b v="1"/>
    <n v="147"/>
    <b v="1"/>
    <s v="technology/hardware"/>
    <n v="225.94666666666666"/>
    <n v="230.55782312925169"/>
    <x v="1"/>
    <x v="39"/>
  </r>
  <r>
    <n v="32768"/>
    <n v="74134"/>
    <x v="3"/>
    <x v="1"/>
    <s v="GBP"/>
    <n v="1354233296"/>
    <n v="1351641296"/>
    <b v="1"/>
    <n v="625"/>
    <b v="1"/>
    <s v="technology/hardware"/>
    <n v="226.239013671875"/>
    <n v="118.6144"/>
    <x v="1"/>
    <x v="39"/>
  </r>
  <r>
    <n v="250"/>
    <n v="570"/>
    <x v="3"/>
    <x v="0"/>
    <s v="USD"/>
    <n v="1426187582"/>
    <n v="1423599182"/>
    <b v="0"/>
    <n v="10"/>
    <b v="1"/>
    <s v="theater/plays"/>
    <n v="227.99999999999997"/>
    <n v="57"/>
    <x v="8"/>
    <x v="23"/>
  </r>
  <r>
    <n v="14000"/>
    <n v="32035.51"/>
    <x v="3"/>
    <x v="0"/>
    <s v="USD"/>
    <n v="1379614128"/>
    <n v="1377022128"/>
    <b v="1"/>
    <n v="563"/>
    <b v="1"/>
    <s v="film &amp; video/documentary"/>
    <n v="228.82507142857142"/>
    <n v="56.901438721136763"/>
    <x v="0"/>
    <x v="31"/>
  </r>
  <r>
    <n v="3400"/>
    <n v="7876"/>
    <x v="3"/>
    <x v="0"/>
    <s v="USD"/>
    <n v="1346464800"/>
    <n v="1343096197"/>
    <b v="1"/>
    <n v="74"/>
    <b v="1"/>
    <s v="film &amp; video/documentary"/>
    <n v="231.64705882352939"/>
    <n v="106.43243243243244"/>
    <x v="0"/>
    <x v="31"/>
  </r>
  <r>
    <n v="20000"/>
    <n v="46643.07"/>
    <x v="3"/>
    <x v="1"/>
    <s v="GBP"/>
    <n v="1469119526"/>
    <n v="1463935526"/>
    <b v="1"/>
    <n v="1049"/>
    <b v="1"/>
    <s v="theater/spaces"/>
    <n v="233.21535"/>
    <n v="44.464318398474738"/>
    <x v="8"/>
    <x v="24"/>
  </r>
  <r>
    <n v="1500"/>
    <n v="3500"/>
    <x v="3"/>
    <x v="0"/>
    <s v="USD"/>
    <n v="1335540694"/>
    <n v="1332948694"/>
    <b v="0"/>
    <n v="20"/>
    <b v="1"/>
    <s v="music/rock"/>
    <n v="233.33333333333334"/>
    <n v="175"/>
    <x v="3"/>
    <x v="32"/>
  </r>
  <r>
    <n v="50000"/>
    <n v="117210.24000000001"/>
    <x v="3"/>
    <x v="0"/>
    <s v="USD"/>
    <n v="1405002663"/>
    <n v="1402410663"/>
    <b v="1"/>
    <n v="354"/>
    <b v="1"/>
    <s v="technology/hardware"/>
    <n v="234.42048"/>
    <n v="331.10237288135596"/>
    <x v="1"/>
    <x v="39"/>
  </r>
  <r>
    <n v="5000"/>
    <n v="11745"/>
    <x v="3"/>
    <x v="0"/>
    <s v="USD"/>
    <n v="1423165441"/>
    <n v="1420573441"/>
    <b v="1"/>
    <n v="183"/>
    <b v="1"/>
    <s v="technology/hardware"/>
    <n v="234.90000000000003"/>
    <n v="64.180327868852459"/>
    <x v="1"/>
    <x v="39"/>
  </r>
  <r>
    <n v="2000"/>
    <n v="4743"/>
    <x v="3"/>
    <x v="1"/>
    <s v="GBP"/>
    <n v="1434837861"/>
    <n v="1432245861"/>
    <b v="0"/>
    <n v="131"/>
    <b v="1"/>
    <s v="music/electronic music"/>
    <n v="237.15"/>
    <n v="36.206106870229007"/>
    <x v="3"/>
    <x v="36"/>
  </r>
  <r>
    <n v="250"/>
    <n v="595"/>
    <x v="3"/>
    <x v="0"/>
    <s v="USD"/>
    <n v="1354756714"/>
    <n v="1353547114"/>
    <b v="0"/>
    <n v="18"/>
    <b v="1"/>
    <s v="publishing/nonfiction"/>
    <n v="238"/>
    <n v="33.055555555555557"/>
    <x v="2"/>
    <x v="34"/>
  </r>
  <r>
    <n v="500"/>
    <n v="1197"/>
    <x v="3"/>
    <x v="1"/>
    <s v="GBP"/>
    <n v="1425057075"/>
    <n v="1422465075"/>
    <b v="0"/>
    <n v="46"/>
    <b v="1"/>
    <s v="theater/plays"/>
    <n v="239.4"/>
    <n v="26.021739130434781"/>
    <x v="8"/>
    <x v="23"/>
  </r>
  <r>
    <n v="2500"/>
    <n v="6000"/>
    <x v="3"/>
    <x v="0"/>
    <s v="USD"/>
    <n v="1298699828"/>
    <n v="1294811828"/>
    <b v="1"/>
    <n v="145"/>
    <b v="1"/>
    <s v="film &amp; video/documentary"/>
    <n v="240"/>
    <n v="41.379310344827587"/>
    <x v="0"/>
    <x v="31"/>
  </r>
  <r>
    <n v="125"/>
    <n v="301"/>
    <x v="3"/>
    <x v="0"/>
    <s v="USD"/>
    <n v="1317099540"/>
    <n v="1313612532"/>
    <b v="0"/>
    <n v="13"/>
    <b v="1"/>
    <s v="music/indie rock"/>
    <n v="240.79999999999998"/>
    <n v="23.153846153846153"/>
    <x v="3"/>
    <x v="7"/>
  </r>
  <r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250"/>
    <n v="605"/>
    <x v="3"/>
    <x v="7"/>
    <s v="CAD"/>
    <n v="1470595109"/>
    <n v="1468003109"/>
    <b v="0"/>
    <n v="14"/>
    <b v="1"/>
    <s v="theater/plays"/>
    <n v="242"/>
    <n v="43.214285714285715"/>
    <x v="8"/>
    <x v="23"/>
  </r>
  <r>
    <n v="10000"/>
    <n v="24315"/>
    <x v="3"/>
    <x v="0"/>
    <s v="USD"/>
    <n v="1477767600"/>
    <n v="1475337675"/>
    <b v="0"/>
    <n v="296"/>
    <b v="1"/>
    <s v="games/tabletop games"/>
    <n v="243.15000000000003"/>
    <n v="82.145270270270274"/>
    <x v="5"/>
    <x v="38"/>
  </r>
  <r>
    <n v="30000"/>
    <n v="73818.240000000005"/>
    <x v="3"/>
    <x v="0"/>
    <s v="USD"/>
    <n v="1389812400"/>
    <n v="1386108087"/>
    <b v="0"/>
    <n v="456"/>
    <b v="1"/>
    <s v="technology/hardware"/>
    <n v="246.0608"/>
    <n v="161.88210526315791"/>
    <x v="1"/>
    <x v="39"/>
  </r>
  <r>
    <n v="5000"/>
    <n v="12321"/>
    <x v="3"/>
    <x v="0"/>
    <s v="USD"/>
    <n v="1349567475"/>
    <n v="1346975475"/>
    <b v="0"/>
    <n v="182"/>
    <b v="1"/>
    <s v="theater/spaces"/>
    <n v="246.42"/>
    <n v="67.697802197802204"/>
    <x v="8"/>
    <x v="24"/>
  </r>
  <r>
    <n v="1500"/>
    <n v="3700"/>
    <x v="3"/>
    <x v="0"/>
    <s v="USD"/>
    <n v="1370011370"/>
    <n v="1364827370"/>
    <b v="0"/>
    <n v="47"/>
    <b v="1"/>
    <s v="film &amp; video/shorts"/>
    <n v="246.66666666666669"/>
    <n v="78.723404255319153"/>
    <x v="0"/>
    <x v="30"/>
  </r>
  <r>
    <n v="50000"/>
    <n v="123920"/>
    <x v="3"/>
    <x v="0"/>
    <s v="USD"/>
    <n v="1417611645"/>
    <n v="1414584045"/>
    <b v="1"/>
    <n v="303"/>
    <b v="1"/>
    <s v="technology/hardware"/>
    <n v="247.84"/>
    <n v="408.97689768976898"/>
    <x v="1"/>
    <x v="39"/>
  </r>
  <r>
    <n v="3000"/>
    <n v="7445.14"/>
    <x v="3"/>
    <x v="0"/>
    <s v="USD"/>
    <n v="1384557303"/>
    <n v="1383257703"/>
    <b v="1"/>
    <n v="271"/>
    <b v="1"/>
    <s v="technology/hardware"/>
    <n v="248.17133333333334"/>
    <n v="27.472841328413285"/>
    <x v="1"/>
    <x v="39"/>
  </r>
  <r>
    <n v="700"/>
    <n v="1750"/>
    <x v="3"/>
    <x v="0"/>
    <s v="USD"/>
    <n v="1469059986"/>
    <n v="1468455186"/>
    <b v="0"/>
    <n v="26"/>
    <b v="1"/>
    <s v="music/rock"/>
    <n v="250"/>
    <n v="67.307692307692307"/>
    <x v="3"/>
    <x v="32"/>
  </r>
  <r>
    <n v="12000"/>
    <n v="30037.01"/>
    <x v="3"/>
    <x v="0"/>
    <s v="USD"/>
    <n v="1440702910"/>
    <n v="1438110910"/>
    <b v="1"/>
    <n v="455"/>
    <b v="1"/>
    <s v="photography/photobooks"/>
    <n v="250.30841666666666"/>
    <n v="66.015406593406595"/>
    <x v="7"/>
    <x v="18"/>
  </r>
  <r>
    <n v="300"/>
    <n v="752"/>
    <x v="3"/>
    <x v="7"/>
    <s v="CAD"/>
    <n v="1472097540"/>
    <n v="1471188502"/>
    <b v="0"/>
    <n v="17"/>
    <b v="1"/>
    <s v="theater/plays"/>
    <n v="250.66666666666669"/>
    <n v="44.235294117647058"/>
    <x v="8"/>
    <x v="23"/>
  </r>
  <r>
    <n v="3700"/>
    <n v="9342"/>
    <x v="3"/>
    <x v="1"/>
    <s v="GBP"/>
    <n v="1480784606"/>
    <n v="1478189006"/>
    <b v="0"/>
    <n v="168"/>
    <b v="1"/>
    <s v="music/rock"/>
    <n v="252.48648648648651"/>
    <n v="55.607142857142854"/>
    <x v="3"/>
    <x v="32"/>
  </r>
  <r>
    <n v="5000"/>
    <n v="12627"/>
    <x v="3"/>
    <x v="0"/>
    <s v="USD"/>
    <n v="1485722053"/>
    <n v="1480538053"/>
    <b v="0"/>
    <n v="185"/>
    <b v="1"/>
    <s v="technology/hardware"/>
    <n v="252.54"/>
    <n v="68.254054054054052"/>
    <x v="1"/>
    <x v="39"/>
  </r>
  <r>
    <n v="15000"/>
    <n v="37994"/>
    <x v="3"/>
    <x v="0"/>
    <s v="USD"/>
    <n v="1465797540"/>
    <n v="1463155034"/>
    <b v="0"/>
    <n v="314"/>
    <b v="1"/>
    <s v="photography/photobooks"/>
    <n v="253.29333333333332"/>
    <n v="121"/>
    <x v="7"/>
    <x v="18"/>
  </r>
  <r>
    <n v="2000"/>
    <n v="5080"/>
    <x v="3"/>
    <x v="0"/>
    <s v="USD"/>
    <n v="1416542400"/>
    <n v="1415472953"/>
    <b v="0"/>
    <n v="99"/>
    <b v="1"/>
    <s v="music/indie rock"/>
    <n v="254"/>
    <n v="51.313131313131315"/>
    <x v="3"/>
    <x v="7"/>
  </r>
  <r>
    <n v="20000"/>
    <n v="50863"/>
    <x v="3"/>
    <x v="8"/>
    <s v="SEK"/>
    <n v="1433106000"/>
    <n v="1431124572"/>
    <b v="0"/>
    <n v="103"/>
    <b v="1"/>
    <s v="photography/photobooks"/>
    <n v="254.31499999999997"/>
    <n v="493.81553398058253"/>
    <x v="7"/>
    <x v="18"/>
  </r>
  <r>
    <n v="10000"/>
    <n v="25445"/>
    <x v="3"/>
    <x v="0"/>
    <s v="USD"/>
    <n v="1434307537"/>
    <n v="1431715537"/>
    <b v="1"/>
    <n v="537"/>
    <b v="1"/>
    <s v="food/small batch"/>
    <n v="254.45000000000002"/>
    <n v="47.383612662942269"/>
    <x v="6"/>
    <x v="28"/>
  </r>
  <r>
    <n v="600"/>
    <n v="1535"/>
    <x v="3"/>
    <x v="0"/>
    <s v="USD"/>
    <n v="1346950900"/>
    <n v="1345741300"/>
    <b v="0"/>
    <n v="22"/>
    <b v="1"/>
    <s v="film &amp; video/documentary"/>
    <n v="255.83333333333331"/>
    <n v="69.772727272727266"/>
    <x v="0"/>
    <x v="31"/>
  </r>
  <r>
    <n v="198000"/>
    <n v="508525.01"/>
    <x v="3"/>
    <x v="0"/>
    <s v="USD"/>
    <n v="1470466800"/>
    <n v="1467134464"/>
    <b v="1"/>
    <n v="2051"/>
    <b v="1"/>
    <s v="technology/hardware"/>
    <n v="256.83081313131316"/>
    <n v="247.94003412969283"/>
    <x v="1"/>
    <x v="39"/>
  </r>
  <r>
    <n v="89200"/>
    <n v="231543.12"/>
    <x v="3"/>
    <x v="10"/>
    <s v="EUR"/>
    <n v="1461306772"/>
    <n v="1458714772"/>
    <b v="1"/>
    <n v="1281"/>
    <b v="1"/>
    <s v="technology/hardware"/>
    <n v="259.57748878923763"/>
    <n v="180.75185011709601"/>
    <x v="1"/>
    <x v="39"/>
  </r>
  <r>
    <n v="1200"/>
    <n v="3122"/>
    <x v="3"/>
    <x v="1"/>
    <s v="GBP"/>
    <n v="1476425082"/>
    <n v="1473833082"/>
    <b v="0"/>
    <n v="90"/>
    <b v="1"/>
    <s v="photography/photobooks"/>
    <n v="260.16666666666663"/>
    <n v="34.68888888888889"/>
    <x v="7"/>
    <x v="18"/>
  </r>
  <r>
    <n v="3500"/>
    <n v="9121"/>
    <x v="3"/>
    <x v="0"/>
    <s v="USD"/>
    <n v="1451530800"/>
    <n v="1448463086"/>
    <b v="0"/>
    <n v="167"/>
    <b v="1"/>
    <s v="photography/photobooks"/>
    <n v="260.59999999999997"/>
    <n v="54.616766467065865"/>
    <x v="7"/>
    <x v="18"/>
  </r>
  <r>
    <n v="5000"/>
    <n v="13114"/>
    <x v="3"/>
    <x v="0"/>
    <s v="USD"/>
    <n v="1326330000"/>
    <n v="1324433310"/>
    <b v="1"/>
    <n v="103"/>
    <b v="1"/>
    <s v="technology/hardware"/>
    <n v="262.27999999999997"/>
    <n v="127.32038834951456"/>
    <x v="1"/>
    <x v="39"/>
  </r>
  <r>
    <n v="400"/>
    <n v="1050"/>
    <x v="3"/>
    <x v="0"/>
    <s v="USD"/>
    <n v="1362211140"/>
    <n v="1359421403"/>
    <b v="0"/>
    <n v="25"/>
    <b v="1"/>
    <s v="music/rock"/>
    <n v="262.5"/>
    <n v="42"/>
    <x v="3"/>
    <x v="32"/>
  </r>
  <r>
    <n v="400000"/>
    <n v="1052110.8700000001"/>
    <x v="3"/>
    <x v="0"/>
    <s v="USD"/>
    <n v="1384488000"/>
    <n v="1381752061"/>
    <b v="1"/>
    <n v="3863"/>
    <b v="1"/>
    <s v="technology/hardware"/>
    <n v="263.02771750000005"/>
    <n v="272.35590732591254"/>
    <x v="1"/>
    <x v="39"/>
  </r>
  <r>
    <n v="12000"/>
    <n v="31754.69"/>
    <x v="3"/>
    <x v="0"/>
    <s v="USD"/>
    <n v="1456047228"/>
    <n v="1453109628"/>
    <b v="1"/>
    <n v="551"/>
    <b v="1"/>
    <s v="theater/spaces"/>
    <n v="264.62241666666665"/>
    <n v="57.631016333938291"/>
    <x v="8"/>
    <x v="24"/>
  </r>
  <r>
    <n v="4000"/>
    <n v="10610"/>
    <x v="3"/>
    <x v="0"/>
    <s v="USD"/>
    <n v="1330671540"/>
    <n v="1328040375"/>
    <b v="0"/>
    <n v="126"/>
    <b v="1"/>
    <s v="music/rock"/>
    <n v="265.25"/>
    <n v="84.206349206349202"/>
    <x v="3"/>
    <x v="32"/>
  </r>
  <r>
    <n v="300"/>
    <n v="797"/>
    <x v="3"/>
    <x v="0"/>
    <s v="USD"/>
    <n v="1335113976"/>
    <n v="1332521976"/>
    <b v="0"/>
    <n v="30"/>
    <b v="1"/>
    <s v="music/indie rock"/>
    <n v="265.66666666666669"/>
    <n v="26.566666666666666"/>
    <x v="3"/>
    <x v="7"/>
  </r>
  <r>
    <n v="3000"/>
    <n v="8014"/>
    <x v="3"/>
    <x v="0"/>
    <s v="USD"/>
    <n v="1481184000"/>
    <n v="1479708680"/>
    <b v="0"/>
    <n v="127"/>
    <b v="1"/>
    <s v="music/metal"/>
    <n v="267.13333333333333"/>
    <n v="63.102362204724407"/>
    <x v="3"/>
    <x v="33"/>
  </r>
  <r>
    <n v="12000"/>
    <n v="32075"/>
    <x v="3"/>
    <x v="0"/>
    <s v="USD"/>
    <n v="1436396313"/>
    <n v="1433804313"/>
    <b v="0"/>
    <n v="1013"/>
    <b v="1"/>
    <s v="technology/wearables"/>
    <n v="267.29166666666669"/>
    <n v="31.663376110562684"/>
    <x v="1"/>
    <x v="4"/>
  </r>
  <r>
    <n v="14500"/>
    <n v="39137"/>
    <x v="3"/>
    <x v="1"/>
    <s v="GBP"/>
    <n v="1450467539"/>
    <n v="1447875539"/>
    <b v="0"/>
    <n v="512"/>
    <b v="1"/>
    <s v="photography/photobooks"/>
    <n v="269.91034482758624"/>
    <n v="76.439453125"/>
    <x v="7"/>
    <x v="18"/>
  </r>
  <r>
    <n v="5000"/>
    <n v="13534"/>
    <x v="3"/>
    <x v="0"/>
    <s v="USD"/>
    <n v="1461354544"/>
    <n v="1458762544"/>
    <b v="0"/>
    <n v="96"/>
    <b v="1"/>
    <s v="games/tabletop games"/>
    <n v="270.68"/>
    <n v="140.97916666666666"/>
    <x v="5"/>
    <x v="38"/>
  </r>
  <r>
    <n v="2000"/>
    <n v="5414"/>
    <x v="3"/>
    <x v="10"/>
    <s v="EUR"/>
    <n v="1451861940"/>
    <n v="1448902867"/>
    <b v="0"/>
    <n v="102"/>
    <b v="1"/>
    <s v="games/tabletop games"/>
    <n v="270.7"/>
    <n v="53.078431372549019"/>
    <x v="5"/>
    <x v="38"/>
  </r>
  <r>
    <n v="2000"/>
    <n v="5437"/>
    <x v="3"/>
    <x v="0"/>
    <s v="USD"/>
    <n v="1355609510"/>
    <n v="1353017510"/>
    <b v="0"/>
    <n v="112"/>
    <b v="1"/>
    <s v="music/rock"/>
    <n v="271.85000000000002"/>
    <n v="48.544642857142854"/>
    <x v="3"/>
    <x v="32"/>
  </r>
  <r>
    <n v="9000"/>
    <n v="24505"/>
    <x v="3"/>
    <x v="5"/>
    <s v="EUR"/>
    <n v="1470469938"/>
    <n v="1469173938"/>
    <b v="0"/>
    <n v="249"/>
    <b v="1"/>
    <s v="games/tabletop games"/>
    <n v="272.27777777777777"/>
    <n v="98.413654618473899"/>
    <x v="5"/>
    <x v="38"/>
  </r>
  <r>
    <n v="6500"/>
    <n v="18066"/>
    <x v="3"/>
    <x v="1"/>
    <s v="GBP"/>
    <n v="1402389180"/>
    <n v="1399996024"/>
    <b v="1"/>
    <n v="269"/>
    <b v="1"/>
    <s v="photography/photobooks"/>
    <n v="277.93846153846158"/>
    <n v="67.159851301115239"/>
    <x v="7"/>
    <x v="18"/>
  </r>
  <r>
    <n v="2000"/>
    <n v="5574"/>
    <x v="3"/>
    <x v="0"/>
    <s v="USD"/>
    <n v="1470962274"/>
    <n v="1468370274"/>
    <b v="0"/>
    <n v="237"/>
    <b v="1"/>
    <s v="technology/wearables"/>
    <n v="278.7"/>
    <n v="23.518987341772153"/>
    <x v="1"/>
    <x v="4"/>
  </r>
  <r>
    <n v="4000"/>
    <n v="11215"/>
    <x v="3"/>
    <x v="7"/>
    <s v="CAD"/>
    <n v="1459483200"/>
    <n v="1456852647"/>
    <b v="0"/>
    <n v="138"/>
    <b v="1"/>
    <s v="photography/photobooks"/>
    <n v="280.375"/>
    <n v="81.268115942028984"/>
    <x v="7"/>
    <x v="18"/>
  </r>
  <r>
    <n v="20000"/>
    <n v="56146"/>
    <x v="3"/>
    <x v="0"/>
    <s v="USD"/>
    <n v="1475390484"/>
    <n v="1471502484"/>
    <b v="0"/>
    <n v="278"/>
    <b v="1"/>
    <s v="technology/hardware"/>
    <n v="280.73"/>
    <n v="201.96402877697841"/>
    <x v="1"/>
    <x v="39"/>
  </r>
  <r>
    <n v="5000"/>
    <n v="14055"/>
    <x v="3"/>
    <x v="0"/>
    <s v="USD"/>
    <n v="1411522897"/>
    <n v="1407634897"/>
    <b v="1"/>
    <n v="95"/>
    <b v="1"/>
    <s v="technology/hardware"/>
    <n v="281.10000000000002"/>
    <n v="147.94736842105263"/>
    <x v="1"/>
    <x v="39"/>
  </r>
  <r>
    <n v="3000"/>
    <n v="8447"/>
    <x v="3"/>
    <x v="0"/>
    <s v="USD"/>
    <n v="1485907200"/>
    <n v="1483292122"/>
    <b v="1"/>
    <n v="160"/>
    <b v="1"/>
    <s v="photography/photobooks"/>
    <n v="281.56666666666666"/>
    <n v="52.793750000000003"/>
    <x v="7"/>
    <x v="18"/>
  </r>
  <r>
    <n v="20000"/>
    <n v="56618"/>
    <x v="3"/>
    <x v="0"/>
    <s v="USD"/>
    <n v="1481328004"/>
    <n v="1478736004"/>
    <b v="0"/>
    <n v="1328"/>
    <b v="1"/>
    <s v="games/tabletop games"/>
    <n v="283.09000000000003"/>
    <n v="42.63403614457831"/>
    <x v="5"/>
    <x v="38"/>
  </r>
  <r>
    <n v="5000"/>
    <n v="14166"/>
    <x v="3"/>
    <x v="0"/>
    <s v="USD"/>
    <n v="1364342151"/>
    <n v="1361753751"/>
    <b v="1"/>
    <n v="284"/>
    <b v="1"/>
    <s v="film &amp; video/documentary"/>
    <n v="283.32"/>
    <n v="49.880281690140848"/>
    <x v="0"/>
    <x v="31"/>
  </r>
  <r>
    <n v="10000"/>
    <n v="28474"/>
    <x v="3"/>
    <x v="0"/>
    <s v="USD"/>
    <n v="1453737600"/>
    <n v="1452530041"/>
    <b v="1"/>
    <n v="266"/>
    <b v="1"/>
    <s v="games/tabletop games"/>
    <n v="284.74"/>
    <n v="107.04511278195488"/>
    <x v="5"/>
    <x v="38"/>
  </r>
  <r>
    <n v="50000"/>
    <n v="142483"/>
    <x v="3"/>
    <x v="0"/>
    <s v="USD"/>
    <n v="1480777515"/>
    <n v="1478095515"/>
    <b v="1"/>
    <n v="510"/>
    <b v="1"/>
    <s v="technology/hardware"/>
    <n v="284.96600000000001"/>
    <n v="279.37843137254902"/>
    <x v="1"/>
    <x v="39"/>
  </r>
  <r>
    <n v="101"/>
    <n v="289"/>
    <x v="3"/>
    <x v="1"/>
    <s v="GBP"/>
    <n v="1449257348"/>
    <n v="1444069748"/>
    <b v="0"/>
    <n v="15"/>
    <b v="1"/>
    <s v="theater/plays"/>
    <n v="286.13861386138615"/>
    <n v="19.266666666666666"/>
    <x v="8"/>
    <x v="23"/>
  </r>
  <r>
    <n v="3950"/>
    <n v="11323"/>
    <x v="3"/>
    <x v="0"/>
    <s v="USD"/>
    <n v="1462661451"/>
    <n v="1460069451"/>
    <b v="0"/>
    <n v="271"/>
    <b v="1"/>
    <s v="games/tabletop games"/>
    <n v="286.65822784810126"/>
    <n v="41.782287822878232"/>
    <x v="5"/>
    <x v="38"/>
  </r>
  <r>
    <n v="1000"/>
    <n v="2870"/>
    <x v="3"/>
    <x v="0"/>
    <s v="USD"/>
    <n v="1459822682"/>
    <n v="1458613082"/>
    <b v="0"/>
    <n v="49"/>
    <b v="1"/>
    <s v="theater/plays"/>
    <n v="287"/>
    <n v="58.571428571428569"/>
    <x v="8"/>
    <x v="23"/>
  </r>
  <r>
    <n v="10000"/>
    <n v="28817"/>
    <x v="3"/>
    <x v="1"/>
    <s v="GBP"/>
    <n v="1435258800"/>
    <n v="1432659793"/>
    <b v="0"/>
    <n v="607"/>
    <b v="1"/>
    <s v="technology/hardware"/>
    <n v="288.17"/>
    <n v="47.474464579901152"/>
    <x v="1"/>
    <x v="39"/>
  </r>
  <r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00"/>
    <n v="290"/>
    <x v="3"/>
    <x v="1"/>
    <s v="GBP"/>
    <n v="1486814978"/>
    <n v="1484222978"/>
    <b v="0"/>
    <n v="15"/>
    <b v="1"/>
    <s v="photography/photobooks"/>
    <n v="290"/>
    <n v="19.333333333333332"/>
    <x v="7"/>
    <x v="18"/>
  </r>
  <r>
    <n v="600"/>
    <n v="1755.01"/>
    <x v="3"/>
    <x v="0"/>
    <s v="USD"/>
    <n v="1391713248"/>
    <n v="1389121248"/>
    <b v="0"/>
    <n v="24"/>
    <b v="1"/>
    <s v="music/electronic music"/>
    <n v="292.50166666666667"/>
    <n v="73.125416666666666"/>
    <x v="3"/>
    <x v="36"/>
  </r>
  <r>
    <n v="1000"/>
    <n v="2929"/>
    <x v="3"/>
    <x v="0"/>
    <s v="USD"/>
    <n v="1363806333"/>
    <n v="1362081933"/>
    <b v="1"/>
    <n v="80"/>
    <b v="1"/>
    <s v="film &amp; video/documentary"/>
    <n v="292.89999999999998"/>
    <n v="36.612499999999997"/>
    <x v="0"/>
    <x v="31"/>
  </r>
  <r>
    <n v="60000"/>
    <n v="176420"/>
    <x v="3"/>
    <x v="0"/>
    <s v="USD"/>
    <n v="1429391405"/>
    <n v="1425507005"/>
    <b v="1"/>
    <n v="365"/>
    <b v="1"/>
    <s v="technology/hardware"/>
    <n v="294.0333333333333"/>
    <n v="483.34246575342468"/>
    <x v="1"/>
    <x v="39"/>
  </r>
  <r>
    <n v="25000"/>
    <n v="73552"/>
    <x v="3"/>
    <x v="0"/>
    <s v="USD"/>
    <n v="1482134340"/>
    <n v="1479496309"/>
    <b v="1"/>
    <n v="1104"/>
    <b v="1"/>
    <s v="food/small batch"/>
    <n v="294.20799999999997"/>
    <n v="66.623188405797094"/>
    <x v="6"/>
    <x v="28"/>
  </r>
  <r>
    <n v="5500"/>
    <n v="16210"/>
    <x v="3"/>
    <x v="0"/>
    <s v="USD"/>
    <n v="1301792590"/>
    <n v="1297562590"/>
    <b v="1"/>
    <n v="176"/>
    <b v="1"/>
    <s v="music/rock"/>
    <n v="294.72727272727275"/>
    <n v="92.102272727272734"/>
    <x v="3"/>
    <x v="32"/>
  </r>
  <r>
    <n v="2468"/>
    <n v="7326.88"/>
    <x v="3"/>
    <x v="1"/>
    <s v="GBP"/>
    <n v="1439625059"/>
    <n v="1436860259"/>
    <b v="0"/>
    <n v="1019"/>
    <b v="1"/>
    <s v="technology/hardware"/>
    <n v="296.87520259319291"/>
    <n v="7.1902649656526005"/>
    <x v="1"/>
    <x v="39"/>
  </r>
  <r>
    <n v="200"/>
    <n v="597"/>
    <x v="3"/>
    <x v="1"/>
    <s v="GBP"/>
    <n v="1479846507"/>
    <n v="1479241707"/>
    <b v="0"/>
    <n v="17"/>
    <b v="1"/>
    <s v="games/tabletop games"/>
    <n v="298.5"/>
    <n v="35.117647058823529"/>
    <x v="5"/>
    <x v="38"/>
  </r>
  <r>
    <n v="700"/>
    <n v="2100"/>
    <x v="3"/>
    <x v="0"/>
    <s v="USD"/>
    <n v="1404444286"/>
    <n v="1403234686"/>
    <b v="0"/>
    <n v="39"/>
    <b v="1"/>
    <s v="theater/plays"/>
    <n v="300"/>
    <n v="53.846153846153847"/>
    <x v="8"/>
    <x v="23"/>
  </r>
  <r>
    <n v="25000"/>
    <n v="75029.48"/>
    <x v="3"/>
    <x v="0"/>
    <s v="USD"/>
    <n v="1414544400"/>
    <n v="1410883139"/>
    <b v="0"/>
    <n v="1021"/>
    <b v="1"/>
    <s v="technology/wearables"/>
    <n v="300.11791999999997"/>
    <n v="73.486268364348675"/>
    <x v="1"/>
    <x v="4"/>
  </r>
  <r>
    <n v="10000"/>
    <n v="30047.64"/>
    <x v="3"/>
    <x v="0"/>
    <s v="USD"/>
    <n v="1388383353"/>
    <n v="1383195753"/>
    <b v="1"/>
    <n v="429"/>
    <b v="1"/>
    <s v="technology/hardware"/>
    <n v="300.47639999999996"/>
    <n v="70.041118881118877"/>
    <x v="1"/>
    <x v="39"/>
  </r>
  <r>
    <n v="2500"/>
    <n v="7555"/>
    <x v="3"/>
    <x v="1"/>
    <s v="GBP"/>
    <n v="1401465600"/>
    <n v="1399032813"/>
    <b v="0"/>
    <n v="145"/>
    <b v="1"/>
    <s v="theater/spaces"/>
    <n v="302.2"/>
    <n v="52.103448275862071"/>
    <x v="8"/>
    <x v="24"/>
  </r>
  <r>
    <n v="5000"/>
    <n v="15121"/>
    <x v="3"/>
    <x v="0"/>
    <s v="USD"/>
    <n v="1463166263"/>
    <n v="1460574263"/>
    <b v="0"/>
    <n v="60"/>
    <b v="1"/>
    <s v="theater/plays"/>
    <n v="302.42"/>
    <n v="252.01666666666668"/>
    <x v="8"/>
    <x v="23"/>
  </r>
  <r>
    <n v="35000"/>
    <n v="106330.39"/>
    <x v="3"/>
    <x v="0"/>
    <s v="USD"/>
    <n v="1342330951"/>
    <n v="1339738951"/>
    <b v="1"/>
    <n v="676"/>
    <b v="1"/>
    <s v="technology/space exploration"/>
    <n v="303.80111428571428"/>
    <n v="157.29347633136095"/>
    <x v="1"/>
    <x v="21"/>
  </r>
  <r>
    <n v="25000"/>
    <n v="76047"/>
    <x v="3"/>
    <x v="0"/>
    <s v="USD"/>
    <n v="1481778000"/>
    <n v="1479216874"/>
    <b v="1"/>
    <n v="531"/>
    <b v="1"/>
    <s v="technology/hardware"/>
    <n v="304.18799999999999"/>
    <n v="143.21468926553672"/>
    <x v="1"/>
    <x v="39"/>
  </r>
  <r>
    <n v="50000"/>
    <n v="152579"/>
    <x v="3"/>
    <x v="6"/>
    <s v="EUR"/>
    <n v="1479890743"/>
    <n v="1476776743"/>
    <b v="1"/>
    <n v="398"/>
    <b v="1"/>
    <s v="technology/hardware"/>
    <n v="305.15800000000002"/>
    <n v="383.3643216080402"/>
    <x v="1"/>
    <x v="39"/>
  </r>
  <r>
    <n v="5000"/>
    <n v="15273"/>
    <x v="3"/>
    <x v="0"/>
    <s v="USD"/>
    <n v="1292665405"/>
    <n v="1288341805"/>
    <b v="1"/>
    <n v="223"/>
    <b v="1"/>
    <s v="film &amp; video/documentary"/>
    <n v="305.46000000000004"/>
    <n v="68.488789237668158"/>
    <x v="0"/>
    <x v="31"/>
  </r>
  <r>
    <n v="600"/>
    <n v="1841"/>
    <x v="3"/>
    <x v="0"/>
    <s v="USD"/>
    <n v="1332029335"/>
    <n v="1326848935"/>
    <b v="0"/>
    <n v="30"/>
    <b v="1"/>
    <s v="music/rock"/>
    <n v="306.83333333333331"/>
    <n v="61.366666666666667"/>
    <x v="3"/>
    <x v="32"/>
  </r>
  <r>
    <n v="10000"/>
    <n v="30866"/>
    <x v="3"/>
    <x v="0"/>
    <s v="USD"/>
    <n v="1405209600"/>
    <n v="1402599486"/>
    <b v="0"/>
    <n v="263"/>
    <b v="1"/>
    <s v="film &amp; video/television"/>
    <n v="308.65999999999997"/>
    <n v="117.36121673003802"/>
    <x v="0"/>
    <x v="29"/>
  </r>
  <r>
    <n v="500"/>
    <n v="1560"/>
    <x v="3"/>
    <x v="0"/>
    <s v="USD"/>
    <n v="1278111600"/>
    <n v="1276830052"/>
    <b v="1"/>
    <n v="17"/>
    <b v="1"/>
    <s v="technology/hardware"/>
    <n v="312"/>
    <n v="91.764705882352942"/>
    <x v="1"/>
    <x v="39"/>
  </r>
  <r>
    <n v="500"/>
    <n v="1575"/>
    <x v="3"/>
    <x v="1"/>
    <s v="GBP"/>
    <n v="1462230000"/>
    <n v="1461061350"/>
    <b v="0"/>
    <n v="44"/>
    <b v="1"/>
    <s v="theater/plays"/>
    <n v="315"/>
    <n v="35.795454545454547"/>
    <x v="8"/>
    <x v="23"/>
  </r>
  <r>
    <n v="3600"/>
    <n v="11345"/>
    <x v="3"/>
    <x v="0"/>
    <s v="USD"/>
    <n v="1385009940"/>
    <n v="1383327440"/>
    <b v="0"/>
    <n v="108"/>
    <b v="1"/>
    <s v="publishing/nonfiction"/>
    <n v="315.13888888888891"/>
    <n v="105.04629629629629"/>
    <x v="2"/>
    <x v="34"/>
  </r>
  <r>
    <n v="125000"/>
    <n v="396659"/>
    <x v="3"/>
    <x v="6"/>
    <s v="EUR"/>
    <n v="1467128723"/>
    <n v="1464536723"/>
    <b v="0"/>
    <n v="1530"/>
    <b v="1"/>
    <s v="technology/hardware"/>
    <n v="317.3272"/>
    <n v="259.25424836601309"/>
    <x v="1"/>
    <x v="39"/>
  </r>
  <r>
    <n v="7214"/>
    <n v="22991.01"/>
    <x v="3"/>
    <x v="0"/>
    <s v="USD"/>
    <n v="1468445382"/>
    <n v="1465853382"/>
    <b v="0"/>
    <n v="175"/>
    <b v="1"/>
    <s v="theater/spaces"/>
    <n v="318.69988910451895"/>
    <n v="131.37719999999999"/>
    <x v="8"/>
    <x v="24"/>
  </r>
  <r>
    <n v="30000"/>
    <n v="96015.9"/>
    <x v="3"/>
    <x v="0"/>
    <s v="USD"/>
    <n v="1471564491"/>
    <n v="1468972491"/>
    <b v="1"/>
    <n v="1737"/>
    <b v="1"/>
    <s v="technology/hardware"/>
    <n v="320.05299999999994"/>
    <n v="55.276856649395505"/>
    <x v="1"/>
    <x v="39"/>
  </r>
  <r>
    <n v="1500"/>
    <n v="4804"/>
    <x v="3"/>
    <x v="0"/>
    <s v="USD"/>
    <n v="1461722400"/>
    <n v="1460235592"/>
    <b v="0"/>
    <n v="194"/>
    <b v="1"/>
    <s v="games/tabletop games"/>
    <n v="320.26666666666665"/>
    <n v="24.762886597938145"/>
    <x v="5"/>
    <x v="38"/>
  </r>
  <r>
    <n v="12500"/>
    <n v="40280"/>
    <x v="3"/>
    <x v="16"/>
    <s v="EUR"/>
    <n v="1428493379"/>
    <n v="1425901379"/>
    <b v="0"/>
    <n v="714"/>
    <b v="1"/>
    <s v="photography/photobooks"/>
    <n v="322.24"/>
    <n v="56.414565826330531"/>
    <x v="7"/>
    <x v="18"/>
  </r>
  <r>
    <n v="12000"/>
    <n v="39131"/>
    <x v="3"/>
    <x v="0"/>
    <s v="USD"/>
    <n v="1415827200"/>
    <n v="1412358968"/>
    <b v="1"/>
    <n v="489"/>
    <b v="1"/>
    <s v="technology/space exploration"/>
    <n v="326.0916666666667"/>
    <n v="80.022494887525568"/>
    <x v="1"/>
    <x v="21"/>
  </r>
  <r>
    <n v="2500"/>
    <n v="8173"/>
    <x v="3"/>
    <x v="0"/>
    <s v="USD"/>
    <n v="1395876250"/>
    <n v="1393287850"/>
    <b v="0"/>
    <n v="84"/>
    <b v="1"/>
    <s v="games/tabletop games"/>
    <n v="326.92"/>
    <n v="97.297619047619051"/>
    <x v="5"/>
    <x v="38"/>
  </r>
  <r>
    <n v="250"/>
    <n v="825"/>
    <x v="3"/>
    <x v="1"/>
    <s v="GBP"/>
    <n v="1464692400"/>
    <n v="1461769373"/>
    <b v="0"/>
    <n v="19"/>
    <b v="1"/>
    <s v="theater/plays"/>
    <n v="330"/>
    <n v="43.421052631578945"/>
    <x v="8"/>
    <x v="23"/>
  </r>
  <r>
    <n v="2500"/>
    <n v="8301"/>
    <x v="3"/>
    <x v="1"/>
    <s v="GBP"/>
    <n v="1450051200"/>
    <n v="1448269539"/>
    <b v="0"/>
    <n v="391"/>
    <b v="1"/>
    <s v="games/tabletop games"/>
    <n v="332.03999999999996"/>
    <n v="21.230179028132991"/>
    <x v="5"/>
    <x v="38"/>
  </r>
  <r>
    <n v="3000"/>
    <n v="10067.5"/>
    <x v="3"/>
    <x v="0"/>
    <s v="USD"/>
    <n v="1304225940"/>
    <n v="1301542937"/>
    <b v="1"/>
    <n v="241"/>
    <b v="1"/>
    <s v="theater/plays"/>
    <n v="335.58333333333337"/>
    <n v="41.773858921161825"/>
    <x v="8"/>
    <x v="23"/>
  </r>
  <r>
    <n v="850"/>
    <n v="2879"/>
    <x v="3"/>
    <x v="0"/>
    <s v="USD"/>
    <n v="1461963600"/>
    <n v="1459567371"/>
    <b v="0"/>
    <n v="46"/>
    <b v="1"/>
    <s v="theater/plays"/>
    <n v="338.70588235294122"/>
    <n v="62.586956521739133"/>
    <x v="8"/>
    <x v="23"/>
  </r>
  <r>
    <n v="2000"/>
    <n v="6842"/>
    <x v="3"/>
    <x v="0"/>
    <s v="USD"/>
    <n v="1473680149"/>
    <n v="1472470549"/>
    <b v="0"/>
    <n v="159"/>
    <b v="1"/>
    <s v="music/electronic music"/>
    <n v="342.09999999999997"/>
    <n v="43.031446540880502"/>
    <x v="3"/>
    <x v="36"/>
  </r>
  <r>
    <n v="4000"/>
    <n v="13864"/>
    <x v="3"/>
    <x v="1"/>
    <s v="GBP"/>
    <n v="1373751325"/>
    <n v="1371159325"/>
    <b v="1"/>
    <n v="473"/>
    <b v="1"/>
    <s v="technology/hardware"/>
    <n v="346.6"/>
    <n v="29.310782241014799"/>
    <x v="1"/>
    <x v="39"/>
  </r>
  <r>
    <n v="100000"/>
    <n v="348018"/>
    <x v="3"/>
    <x v="5"/>
    <s v="EUR"/>
    <n v="1436680958"/>
    <n v="1433224958"/>
    <b v="1"/>
    <n v="680"/>
    <b v="1"/>
    <s v="technology/hardware"/>
    <n v="348.01799999999997"/>
    <n v="511.79117647058825"/>
    <x v="1"/>
    <x v="39"/>
  </r>
  <r>
    <n v="300"/>
    <n v="1050.5"/>
    <x v="3"/>
    <x v="0"/>
    <s v="USD"/>
    <n v="1296953209"/>
    <n v="1295657209"/>
    <b v="0"/>
    <n v="14"/>
    <b v="1"/>
    <s v="music/rock"/>
    <n v="350.16666666666663"/>
    <n v="75.035714285714292"/>
    <x v="3"/>
    <x v="32"/>
  </r>
  <r>
    <n v="8000"/>
    <n v="28067.57"/>
    <x v="3"/>
    <x v="0"/>
    <s v="USD"/>
    <n v="1369637940"/>
    <n v="1367088443"/>
    <b v="1"/>
    <n v="394"/>
    <b v="1"/>
    <s v="theater/spaces"/>
    <n v="350.84462500000001"/>
    <n v="71.237487309644663"/>
    <x v="8"/>
    <x v="24"/>
  </r>
  <r>
    <n v="3000"/>
    <n v="10554.11"/>
    <x v="3"/>
    <x v="0"/>
    <s v="USD"/>
    <n v="1445054400"/>
    <n v="1443074571"/>
    <b v="1"/>
    <n v="478"/>
    <b v="1"/>
    <s v="music/electronic music"/>
    <n v="351.80366666666669"/>
    <n v="22.079728033472804"/>
    <x v="3"/>
    <x v="36"/>
  </r>
  <r>
    <n v="18000"/>
    <n v="63527"/>
    <x v="3"/>
    <x v="0"/>
    <s v="USD"/>
    <n v="1415779140"/>
    <n v="1412294683"/>
    <b v="0"/>
    <n v="983"/>
    <b v="1"/>
    <s v="games/tabletop games"/>
    <n v="352.92777777777775"/>
    <n v="64.625635808748726"/>
    <x v="5"/>
    <x v="38"/>
  </r>
  <r>
    <n v="50000"/>
    <n v="176524"/>
    <x v="3"/>
    <x v="0"/>
    <s v="USD"/>
    <n v="1455933653"/>
    <n v="1452045653"/>
    <b v="0"/>
    <n v="541"/>
    <b v="1"/>
    <s v="technology/hardware"/>
    <n v="353.048"/>
    <n v="326.29205175600737"/>
    <x v="1"/>
    <x v="39"/>
  </r>
  <r>
    <n v="5000"/>
    <n v="17731"/>
    <x v="3"/>
    <x v="0"/>
    <s v="USD"/>
    <n v="1393542000"/>
    <n v="1390938332"/>
    <b v="0"/>
    <n v="199"/>
    <b v="1"/>
    <s v="technology/space exploration"/>
    <n v="354.62"/>
    <n v="89.100502512562812"/>
    <x v="1"/>
    <x v="21"/>
  </r>
  <r>
    <n v="50000"/>
    <n v="177412.01"/>
    <x v="3"/>
    <x v="6"/>
    <s v="EUR"/>
    <n v="1459684862"/>
    <n v="1456232462"/>
    <b v="1"/>
    <n v="1945"/>
    <b v="1"/>
    <s v="technology/hardware"/>
    <n v="354.82402000000002"/>
    <n v="91.214401028277635"/>
    <x v="1"/>
    <x v="39"/>
  </r>
  <r>
    <n v="2500"/>
    <n v="9030"/>
    <x v="3"/>
    <x v="0"/>
    <s v="USD"/>
    <n v="1409099481"/>
    <n v="1406507481"/>
    <b v="1"/>
    <n v="94"/>
    <b v="1"/>
    <s v="technology/hardware"/>
    <n v="361.2"/>
    <n v="96.063829787234042"/>
    <x v="1"/>
    <x v="39"/>
  </r>
  <r>
    <n v="20000"/>
    <n v="74026"/>
    <x v="3"/>
    <x v="0"/>
    <s v="USD"/>
    <n v="1398959729"/>
    <n v="1396367729"/>
    <b v="1"/>
    <n v="405"/>
    <b v="1"/>
    <s v="technology/hardware"/>
    <n v="370.13"/>
    <n v="182.78024691358024"/>
    <x v="1"/>
    <x v="39"/>
  </r>
  <r>
    <n v="20000"/>
    <n v="75099.199999999997"/>
    <x v="3"/>
    <x v="1"/>
    <s v="GBP"/>
    <n v="1376899269"/>
    <n v="1371715269"/>
    <b v="1"/>
    <n v="402"/>
    <b v="1"/>
    <s v="technology/hardware"/>
    <n v="375.49599999999998"/>
    <n v="186.81393034825871"/>
    <x v="1"/>
    <x v="39"/>
  </r>
  <r>
    <n v="5000"/>
    <n v="18851"/>
    <x v="3"/>
    <x v="0"/>
    <s v="USD"/>
    <n v="1476649800"/>
    <n v="1475609946"/>
    <b v="0"/>
    <n v="290"/>
    <b v="1"/>
    <s v="games/tabletop games"/>
    <n v="377.02"/>
    <n v="65.00344827586207"/>
    <x v="5"/>
    <x v="38"/>
  </r>
  <r>
    <n v="1500"/>
    <n v="5666"/>
    <x v="3"/>
    <x v="7"/>
    <s v="CAD"/>
    <n v="1467313039"/>
    <n v="1464807439"/>
    <b v="0"/>
    <n v="139"/>
    <b v="1"/>
    <s v="publishing/nonfiction"/>
    <n v="377.73333333333335"/>
    <n v="40.762589928057551"/>
    <x v="2"/>
    <x v="34"/>
  </r>
  <r>
    <n v="20000"/>
    <n v="76105"/>
    <x v="3"/>
    <x v="0"/>
    <s v="USD"/>
    <n v="1419123600"/>
    <n v="1416945297"/>
    <b v="0"/>
    <n v="404"/>
    <b v="1"/>
    <s v="games/tabletop games"/>
    <n v="380.52499999999998"/>
    <n v="188.37871287128712"/>
    <x v="5"/>
    <x v="38"/>
  </r>
  <r>
    <n v="55000"/>
    <n v="210171"/>
    <x v="3"/>
    <x v="6"/>
    <s v="EUR"/>
    <n v="1434139200"/>
    <n v="1431406916"/>
    <b v="1"/>
    <n v="1637"/>
    <b v="1"/>
    <s v="technology/hardware"/>
    <n v="382.12909090909091"/>
    <n v="128.38790470372632"/>
    <x v="1"/>
    <x v="39"/>
  </r>
  <r>
    <n v="110"/>
    <n v="420.99"/>
    <x v="3"/>
    <x v="1"/>
    <s v="GBP"/>
    <n v="1358367565"/>
    <n v="1357157965"/>
    <b v="0"/>
    <n v="28"/>
    <b v="1"/>
    <s v="music/electronic music"/>
    <n v="382.71818181818185"/>
    <n v="15.035357142857142"/>
    <x v="3"/>
    <x v="36"/>
  </r>
  <r>
    <n v="1100"/>
    <n v="4225"/>
    <x v="3"/>
    <x v="1"/>
    <s v="GBP"/>
    <n v="1399324717"/>
    <n v="1395436717"/>
    <b v="0"/>
    <n v="191"/>
    <b v="1"/>
    <s v="technology/hardware"/>
    <n v="384.09090909090907"/>
    <n v="22.120418848167539"/>
    <x v="1"/>
    <x v="39"/>
  </r>
  <r>
    <n v="1000"/>
    <n v="3851.5"/>
    <x v="3"/>
    <x v="0"/>
    <s v="USD"/>
    <n v="1362167988"/>
    <n v="1359575988"/>
    <b v="1"/>
    <n v="120"/>
    <b v="1"/>
    <s v="film &amp; video/documentary"/>
    <n v="385.15000000000003"/>
    <n v="32.095833333333331"/>
    <x v="0"/>
    <x v="31"/>
  </r>
  <r>
    <n v="78000"/>
    <n v="301719.59000000003"/>
    <x v="3"/>
    <x v="0"/>
    <s v="USD"/>
    <n v="1430981880"/>
    <n v="1426216033"/>
    <b v="1"/>
    <n v="508"/>
    <b v="1"/>
    <s v="technology/hardware"/>
    <n v="386.81998717948721"/>
    <n v="593.93620078740162"/>
    <x v="1"/>
    <x v="39"/>
  </r>
  <r>
    <n v="400"/>
    <n v="1570"/>
    <x v="3"/>
    <x v="0"/>
    <s v="USD"/>
    <n v="1337569140"/>
    <n v="1332991717"/>
    <b v="0"/>
    <n v="26"/>
    <b v="1"/>
    <s v="film &amp; video/shorts"/>
    <n v="392.5"/>
    <n v="60.384615384615387"/>
    <x v="0"/>
    <x v="30"/>
  </r>
  <r>
    <n v="42000"/>
    <n v="167410.01999999999"/>
    <x v="3"/>
    <x v="0"/>
    <s v="USD"/>
    <n v="1337799600"/>
    <n v="1334989881"/>
    <b v="1"/>
    <n v="290"/>
    <b v="1"/>
    <s v="technology/hardware"/>
    <n v="398.59528571428569"/>
    <n v="577.27593103448271"/>
    <x v="1"/>
    <x v="39"/>
  </r>
  <r>
    <n v="50000"/>
    <n v="201165"/>
    <x v="3"/>
    <x v="0"/>
    <s v="USD"/>
    <n v="1450511940"/>
    <n v="1446527540"/>
    <b v="1"/>
    <n v="821"/>
    <b v="1"/>
    <s v="technology/hardware"/>
    <n v="402.33"/>
    <n v="245.02436053593178"/>
    <x v="1"/>
    <x v="39"/>
  </r>
  <r>
    <n v="9800"/>
    <n v="39550.5"/>
    <x v="3"/>
    <x v="0"/>
    <s v="USD"/>
    <n v="1442501991"/>
    <n v="1439909991"/>
    <b v="0"/>
    <n v="480"/>
    <b v="1"/>
    <s v="games/tabletop games"/>
    <n v="403.57653061224488"/>
    <n v="82.396874999999994"/>
    <x v="5"/>
    <x v="38"/>
  </r>
  <r>
    <n v="8000"/>
    <n v="32616"/>
    <x v="3"/>
    <x v="0"/>
    <s v="USD"/>
    <n v="1439344800"/>
    <n v="1435611572"/>
    <b v="1"/>
    <n v="398"/>
    <b v="1"/>
    <s v="technology/space exploration"/>
    <n v="407.7"/>
    <n v="81.949748743718587"/>
    <x v="1"/>
    <x v="21"/>
  </r>
  <r>
    <n v="650"/>
    <n v="2650.5"/>
    <x v="3"/>
    <x v="1"/>
    <s v="GBP"/>
    <n v="1419259679"/>
    <n v="1416667679"/>
    <b v="0"/>
    <n v="79"/>
    <b v="1"/>
    <s v="games/tabletop games"/>
    <n v="407.76923076923077"/>
    <n v="33.550632911392405"/>
    <x v="5"/>
    <x v="38"/>
  </r>
  <r>
    <n v="5494"/>
    <n v="22645"/>
    <x v="3"/>
    <x v="3"/>
    <s v="AUD"/>
    <n v="1477414800"/>
    <n v="1474380241"/>
    <b v="0"/>
    <n v="514"/>
    <b v="1"/>
    <s v="games/tabletop games"/>
    <n v="412.17692027666544"/>
    <n v="44.056420233463037"/>
    <x v="5"/>
    <x v="38"/>
  </r>
  <r>
    <n v="7500"/>
    <n v="31330"/>
    <x v="3"/>
    <x v="0"/>
    <s v="USD"/>
    <n v="1441383062"/>
    <n v="1438791062"/>
    <b v="1"/>
    <n v="369"/>
    <b v="1"/>
    <s v="photography/photobooks"/>
    <n v="417.73333333333335"/>
    <n v="84.905149051490511"/>
    <x v="7"/>
    <x v="18"/>
  </r>
  <r>
    <n v="8000"/>
    <n v="33641"/>
    <x v="3"/>
    <x v="1"/>
    <s v="GBP"/>
    <n v="1372701600"/>
    <n v="1369895421"/>
    <b v="1"/>
    <n v="204"/>
    <b v="1"/>
    <s v="technology/hardware"/>
    <n v="420.51249999999999"/>
    <n v="164.90686274509804"/>
    <x v="1"/>
    <x v="39"/>
  </r>
  <r>
    <n v="25"/>
    <n v="106"/>
    <x v="3"/>
    <x v="0"/>
    <s v="USD"/>
    <n v="1433815200"/>
    <n v="1431886706"/>
    <b v="0"/>
    <n v="5"/>
    <b v="1"/>
    <s v="music/rock"/>
    <n v="424"/>
    <n v="21.2"/>
    <x v="3"/>
    <x v="32"/>
  </r>
  <r>
    <n v="2500"/>
    <n v="10680"/>
    <x v="3"/>
    <x v="0"/>
    <s v="USD"/>
    <n v="1478923200"/>
    <n v="1476184593"/>
    <b v="0"/>
    <n v="337"/>
    <b v="1"/>
    <s v="food/small batch"/>
    <n v="427.20000000000005"/>
    <n v="31.691394658753708"/>
    <x v="6"/>
    <x v="28"/>
  </r>
  <r>
    <n v="18500"/>
    <n v="79335.360000000001"/>
    <x v="3"/>
    <x v="0"/>
    <s v="USD"/>
    <n v="1363889015"/>
    <n v="1361300615"/>
    <b v="1"/>
    <n v="1224"/>
    <b v="1"/>
    <s v="music/indie rock"/>
    <n v="428.83978378378379"/>
    <n v="64.816470588235291"/>
    <x v="3"/>
    <x v="7"/>
  </r>
  <r>
    <n v="15000"/>
    <n v="67856"/>
    <x v="3"/>
    <x v="0"/>
    <s v="USD"/>
    <n v="1479704340"/>
    <n v="1477043072"/>
    <b v="0"/>
    <n v="897"/>
    <b v="1"/>
    <s v="games/tabletop games"/>
    <n v="452.37333333333333"/>
    <n v="75.647714604236342"/>
    <x v="5"/>
    <x v="38"/>
  </r>
  <r>
    <n v="30000"/>
    <n v="136924.35"/>
    <x v="3"/>
    <x v="0"/>
    <s v="USD"/>
    <n v="1332385200"/>
    <n v="1329759452"/>
    <b v="1"/>
    <n v="2602"/>
    <b v="1"/>
    <s v="publishing/radio &amp; podcasts"/>
    <n v="456.41449999999998"/>
    <n v="52.622732513451197"/>
    <x v="2"/>
    <x v="40"/>
  </r>
  <r>
    <n v="300"/>
    <n v="1373.24"/>
    <x v="3"/>
    <x v="1"/>
    <s v="GBP"/>
    <n v="1412335772"/>
    <n v="1409743772"/>
    <b v="0"/>
    <n v="59"/>
    <b v="1"/>
    <s v="theater/spaces"/>
    <n v="457.74666666666673"/>
    <n v="23.275254237288134"/>
    <x v="8"/>
    <x v="24"/>
  </r>
  <r>
    <n v="500"/>
    <n v="2299"/>
    <x v="3"/>
    <x v="0"/>
    <s v="USD"/>
    <n v="1485271968"/>
    <n v="1484667168"/>
    <b v="0"/>
    <n v="197"/>
    <b v="1"/>
    <s v="games/tabletop games"/>
    <n v="459.8"/>
    <n v="11.67005076142132"/>
    <x v="5"/>
    <x v="38"/>
  </r>
  <r>
    <n v="10000"/>
    <n v="47327"/>
    <x v="3"/>
    <x v="0"/>
    <s v="USD"/>
    <n v="1433036578"/>
    <n v="1429580578"/>
    <b v="0"/>
    <n v="170"/>
    <b v="1"/>
    <s v="technology/hardware"/>
    <n v="473.27000000000004"/>
    <n v="278.39411764705881"/>
    <x v="1"/>
    <x v="39"/>
  </r>
  <r>
    <n v="5000"/>
    <n v="24201"/>
    <x v="3"/>
    <x v="3"/>
    <s v="AUD"/>
    <n v="1455548400"/>
    <n v="1453461865"/>
    <b v="1"/>
    <n v="294"/>
    <b v="1"/>
    <s v="photography/photobooks"/>
    <n v="484.02000000000004"/>
    <n v="82.316326530612244"/>
    <x v="7"/>
    <x v="18"/>
  </r>
  <r>
    <n v="40000"/>
    <n v="193963.9"/>
    <x v="3"/>
    <x v="0"/>
    <s v="USD"/>
    <n v="1474563621"/>
    <n v="1471971621"/>
    <b v="1"/>
    <n v="1780"/>
    <b v="1"/>
    <s v="technology/hardware"/>
    <n v="484.90975000000003"/>
    <n v="108.96848314606741"/>
    <x v="1"/>
    <x v="39"/>
  </r>
  <r>
    <n v="1800"/>
    <n v="8807"/>
    <x v="3"/>
    <x v="0"/>
    <s v="USD"/>
    <n v="1486616400"/>
    <n v="1484037977"/>
    <b v="0"/>
    <n v="279"/>
    <b v="1"/>
    <s v="games/tabletop games"/>
    <n v="489.27777777777777"/>
    <n v="31.566308243727597"/>
    <x v="5"/>
    <x v="38"/>
  </r>
  <r>
    <n v="10000"/>
    <n v="49321"/>
    <x v="3"/>
    <x v="0"/>
    <s v="USD"/>
    <n v="1438964063"/>
    <n v="1436804063"/>
    <b v="0"/>
    <n v="707"/>
    <b v="1"/>
    <s v="technology/hardware"/>
    <n v="493.21000000000004"/>
    <n v="69.760961810466767"/>
    <x v="1"/>
    <x v="39"/>
  </r>
  <r>
    <n v="160000"/>
    <n v="791862"/>
    <x v="3"/>
    <x v="0"/>
    <s v="USD"/>
    <n v="1468019014"/>
    <n v="1462835014"/>
    <b v="1"/>
    <n v="4562"/>
    <b v="1"/>
    <s v="technology/hardware"/>
    <n v="494.91374999999999"/>
    <n v="173.57781674704077"/>
    <x v="1"/>
    <x v="39"/>
  </r>
  <r>
    <n v="5000"/>
    <n v="24790"/>
    <x v="3"/>
    <x v="0"/>
    <s v="USD"/>
    <n v="1405738800"/>
    <n v="1402945408"/>
    <b v="0"/>
    <n v="988"/>
    <b v="1"/>
    <s v="games/tabletop games"/>
    <n v="495.8"/>
    <n v="25.091093117408906"/>
    <x v="5"/>
    <x v="38"/>
  </r>
  <r>
    <n v="2500"/>
    <n v="12413"/>
    <x v="3"/>
    <x v="0"/>
    <s v="USD"/>
    <n v="1369612474"/>
    <n v="1367798074"/>
    <b v="0"/>
    <n v="240"/>
    <b v="1"/>
    <s v="music/rock"/>
    <n v="496.52000000000004"/>
    <n v="51.720833333333331"/>
    <x v="3"/>
    <x v="32"/>
  </r>
  <r>
    <n v="1200"/>
    <n v="6039"/>
    <x v="3"/>
    <x v="1"/>
    <s v="GBP"/>
    <n v="1461276000"/>
    <n v="1460055300"/>
    <b v="0"/>
    <n v="88"/>
    <b v="1"/>
    <s v="games/tabletop games"/>
    <n v="503.25"/>
    <n v="68.625"/>
    <x v="5"/>
    <x v="38"/>
  </r>
  <r>
    <n v="1385"/>
    <n v="7011"/>
    <x v="3"/>
    <x v="0"/>
    <s v="USD"/>
    <n v="1481432340"/>
    <n v="1476764077"/>
    <b v="0"/>
    <n v="193"/>
    <b v="1"/>
    <s v="technology/hardware"/>
    <n v="506.20938628158842"/>
    <n v="36.326424870466319"/>
    <x v="1"/>
    <x v="39"/>
  </r>
  <r>
    <n v="1000"/>
    <n v="5078"/>
    <x v="3"/>
    <x v="0"/>
    <s v="USD"/>
    <n v="1447286300"/>
    <n v="1444690700"/>
    <b v="0"/>
    <n v="50"/>
    <b v="1"/>
    <s v="technology/hardware"/>
    <n v="507.8"/>
    <n v="101.56"/>
    <x v="1"/>
    <x v="39"/>
  </r>
  <r>
    <n v="20000"/>
    <n v="104146.51"/>
    <x v="3"/>
    <x v="0"/>
    <s v="USD"/>
    <n v="1394316695"/>
    <n v="1390860695"/>
    <b v="1"/>
    <n v="2165"/>
    <b v="1"/>
    <s v="food/small batch"/>
    <n v="520.73254999999995"/>
    <n v="48.104623556581984"/>
    <x v="6"/>
    <x v="28"/>
  </r>
  <r>
    <n v="3000"/>
    <n v="15725"/>
    <x v="3"/>
    <x v="7"/>
    <s v="CAD"/>
    <n v="1412285825"/>
    <n v="1409261825"/>
    <b v="0"/>
    <n v="356"/>
    <b v="1"/>
    <s v="games/tabletop games"/>
    <n v="524.16666666666663"/>
    <n v="44.171348314606739"/>
    <x v="5"/>
    <x v="38"/>
  </r>
  <r>
    <n v="35000"/>
    <n v="184133.01"/>
    <x v="3"/>
    <x v="0"/>
    <s v="USD"/>
    <n v="1409090440"/>
    <n v="1406066440"/>
    <b v="1"/>
    <n v="3355"/>
    <b v="1"/>
    <s v="food/small batch"/>
    <n v="526.09431428571429"/>
    <n v="54.883162444113267"/>
    <x v="6"/>
    <x v="28"/>
  </r>
  <r>
    <n v="2800"/>
    <n v="15039"/>
    <x v="3"/>
    <x v="0"/>
    <s v="USD"/>
    <n v="1454338123"/>
    <n v="1451746123"/>
    <b v="0"/>
    <n v="680"/>
    <b v="1"/>
    <s v="games/tabletop games"/>
    <n v="537.10714285714289"/>
    <n v="22.116176470588236"/>
    <x v="5"/>
    <x v="38"/>
  </r>
  <r>
    <n v="10000"/>
    <n v="53737"/>
    <x v="3"/>
    <x v="0"/>
    <s v="USD"/>
    <n v="1459012290"/>
    <n v="1456423890"/>
    <b v="0"/>
    <n v="878"/>
    <b v="1"/>
    <s v="games/tabletop games"/>
    <n v="537.37"/>
    <n v="61.203872437357631"/>
    <x v="5"/>
    <x v="38"/>
  </r>
  <r>
    <n v="2000"/>
    <n v="10843"/>
    <x v="3"/>
    <x v="1"/>
    <s v="GBP"/>
    <n v="1436151600"/>
    <n v="1433775668"/>
    <b v="0"/>
    <n v="263"/>
    <b v="1"/>
    <s v="games/tabletop games"/>
    <n v="542.15"/>
    <n v="41.228136882129277"/>
    <x v="5"/>
    <x v="38"/>
  </r>
  <r>
    <n v="179000"/>
    <n v="972594.99"/>
    <x v="3"/>
    <x v="1"/>
    <s v="GBP"/>
    <n v="1406149689"/>
    <n v="1402693689"/>
    <b v="0"/>
    <n v="8359"/>
    <b v="1"/>
    <s v="technology/hardware"/>
    <n v="543.349156424581"/>
    <n v="116.35303146309367"/>
    <x v="1"/>
    <x v="39"/>
  </r>
  <r>
    <n v="3500"/>
    <n v="19557"/>
    <x v="3"/>
    <x v="0"/>
    <s v="USD"/>
    <n v="1486311939"/>
    <n v="1483719939"/>
    <b v="1"/>
    <n v="335"/>
    <b v="1"/>
    <s v="photography/photobooks"/>
    <n v="558.7714285714286"/>
    <n v="58.379104477611939"/>
    <x v="7"/>
    <x v="18"/>
  </r>
  <r>
    <n v="20000"/>
    <n v="115816"/>
    <x v="3"/>
    <x v="1"/>
    <s v="GBP"/>
    <n v="1470423668"/>
    <n v="1467831668"/>
    <b v="1"/>
    <n v="1887"/>
    <b v="1"/>
    <s v="technology/hardware"/>
    <n v="579.08000000000004"/>
    <n v="61.375728669846318"/>
    <x v="1"/>
    <x v="39"/>
  </r>
  <r>
    <n v="4000"/>
    <n v="23414"/>
    <x v="3"/>
    <x v="0"/>
    <s v="USD"/>
    <n v="1344826800"/>
    <n v="1341875544"/>
    <b v="1"/>
    <n v="105"/>
    <b v="1"/>
    <s v="technology/hardware"/>
    <n v="585.35"/>
    <n v="222.99047619047619"/>
    <x v="1"/>
    <x v="39"/>
  </r>
  <r>
    <n v="2500"/>
    <n v="15903.5"/>
    <x v="3"/>
    <x v="1"/>
    <s v="GBP"/>
    <n v="1466377200"/>
    <n v="1463351329"/>
    <b v="0"/>
    <n v="169"/>
    <b v="1"/>
    <s v="games/tabletop games"/>
    <n v="636.14"/>
    <n v="94.103550295857985"/>
    <x v="5"/>
    <x v="38"/>
  </r>
  <r>
    <n v="150"/>
    <n v="970"/>
    <x v="3"/>
    <x v="0"/>
    <s v="USD"/>
    <n v="1448571261"/>
    <n v="1445975661"/>
    <b v="0"/>
    <n v="45"/>
    <b v="1"/>
    <s v="technology/space exploration"/>
    <n v="646.66666666666663"/>
    <n v="21.555555555555557"/>
    <x v="1"/>
    <x v="21"/>
  </r>
  <r>
    <n v="500"/>
    <n v="3307"/>
    <x v="3"/>
    <x v="0"/>
    <s v="USD"/>
    <n v="1347508740"/>
    <n v="1346276349"/>
    <b v="1"/>
    <n v="151"/>
    <b v="1"/>
    <s v="technology/space exploration"/>
    <n v="661.4"/>
    <n v="21.900662251655628"/>
    <x v="1"/>
    <x v="21"/>
  </r>
  <r>
    <n v="6000"/>
    <n v="39693.279999999999"/>
    <x v="3"/>
    <x v="0"/>
    <s v="USD"/>
    <n v="1315616422"/>
    <n v="1313024422"/>
    <b v="1"/>
    <n v="916"/>
    <b v="1"/>
    <s v="publishing/radio &amp; podcasts"/>
    <n v="661.55466666666666"/>
    <n v="43.333275109170302"/>
    <x v="2"/>
    <x v="40"/>
  </r>
  <r>
    <n v="2500"/>
    <n v="16862"/>
    <x v="3"/>
    <x v="0"/>
    <s v="USD"/>
    <n v="1353201444"/>
    <n v="1350605844"/>
    <b v="1"/>
    <n v="238"/>
    <b v="1"/>
    <s v="technology/hardware"/>
    <n v="674.48"/>
    <n v="70.848739495798313"/>
    <x v="1"/>
    <x v="39"/>
  </r>
  <r>
    <n v="50000"/>
    <n v="349474"/>
    <x v="3"/>
    <x v="0"/>
    <s v="USD"/>
    <n v="1457758800"/>
    <n v="1453730176"/>
    <b v="1"/>
    <n v="415"/>
    <b v="1"/>
    <s v="technology/hardware"/>
    <n v="698.94800000000009"/>
    <n v="842.10602409638557"/>
    <x v="1"/>
    <x v="39"/>
  </r>
  <r>
    <n v="4000"/>
    <n v="28167.25"/>
    <x v="3"/>
    <x v="0"/>
    <s v="USD"/>
    <n v="1351801368"/>
    <n v="1349209368"/>
    <b v="0"/>
    <n v="721"/>
    <b v="1"/>
    <s v="music/electronic music"/>
    <n v="704.18124999999998"/>
    <n v="39.066920943134534"/>
    <x v="3"/>
    <x v="36"/>
  </r>
  <r>
    <n v="25000"/>
    <n v="180062"/>
    <x v="3"/>
    <x v="0"/>
    <s v="USD"/>
    <n v="1484085540"/>
    <n v="1482353513"/>
    <b v="0"/>
    <n v="1670"/>
    <b v="1"/>
    <s v="games/tabletop games"/>
    <n v="720.24800000000005"/>
    <n v="107.82155688622754"/>
    <x v="5"/>
    <x v="38"/>
  </r>
  <r>
    <n v="1000"/>
    <n v="7795"/>
    <x v="3"/>
    <x v="3"/>
    <s v="AUD"/>
    <n v="1487093020"/>
    <n v="1485278620"/>
    <b v="0"/>
    <n v="210"/>
    <b v="1"/>
    <s v="games/tabletop games"/>
    <n v="779.5"/>
    <n v="37.11904761904762"/>
    <x v="5"/>
    <x v="38"/>
  </r>
  <r>
    <n v="5000"/>
    <n v="39304.01"/>
    <x v="3"/>
    <x v="0"/>
    <s v="USD"/>
    <n v="1401487756"/>
    <n v="1398895756"/>
    <b v="0"/>
    <n v="549"/>
    <b v="1"/>
    <s v="photography/photobooks"/>
    <n v="786.0802000000001"/>
    <n v="71.592003642987251"/>
    <x v="7"/>
    <x v="18"/>
  </r>
  <r>
    <n v="40000"/>
    <n v="315222.2"/>
    <x v="3"/>
    <x v="0"/>
    <s v="USD"/>
    <n v="1398952890"/>
    <n v="1396360890"/>
    <b v="1"/>
    <n v="1789"/>
    <b v="1"/>
    <s v="technology/hardware"/>
    <n v="788.05550000000005"/>
    <n v="176.200223588597"/>
    <x v="1"/>
    <x v="39"/>
  </r>
  <r>
    <n v="100000"/>
    <n v="800211"/>
    <x v="3"/>
    <x v="0"/>
    <s v="USD"/>
    <n v="1465232520"/>
    <n v="1460557809"/>
    <b v="1"/>
    <n v="4245"/>
    <b v="1"/>
    <s v="technology/hardware"/>
    <n v="800.21100000000001"/>
    <n v="188.50671378091872"/>
    <x v="1"/>
    <x v="39"/>
  </r>
  <r>
    <n v="1000"/>
    <n v="8064"/>
    <x v="3"/>
    <x v="1"/>
    <s v="GBP"/>
    <n v="1488484300"/>
    <n v="1485892300"/>
    <b v="0"/>
    <n v="163"/>
    <b v="1"/>
    <s v="games/tabletop games"/>
    <n v="806.4"/>
    <n v="49.472392638036808"/>
    <x v="5"/>
    <x v="38"/>
  </r>
  <r>
    <n v="4900"/>
    <n v="40140.01"/>
    <x v="3"/>
    <x v="0"/>
    <s v="USD"/>
    <n v="1341799647"/>
    <n v="1339207647"/>
    <b v="0"/>
    <n v="263"/>
    <b v="1"/>
    <s v="technology/hardware"/>
    <n v="819.18387755102037"/>
    <n v="152.62361216730039"/>
    <x v="1"/>
    <x v="39"/>
  </r>
  <r>
    <n v="50000"/>
    <n v="409782"/>
    <x v="3"/>
    <x v="18"/>
    <s v="EUR"/>
    <n v="1452553200"/>
    <n v="1449650173"/>
    <b v="1"/>
    <n v="971"/>
    <b v="1"/>
    <s v="technology/hardware"/>
    <n v="819.56399999999996"/>
    <n v="422.02059732234807"/>
    <x v="1"/>
    <x v="39"/>
  </r>
  <r>
    <n v="500"/>
    <n v="4388"/>
    <x v="3"/>
    <x v="0"/>
    <s v="USD"/>
    <n v="1413838751"/>
    <n v="1411246751"/>
    <b v="1"/>
    <n v="159"/>
    <b v="1"/>
    <s v="technology/space exploration"/>
    <n v="877.6"/>
    <n v="27.59748427672956"/>
    <x v="1"/>
    <x v="21"/>
  </r>
  <r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10000"/>
    <n v="92154.22"/>
    <x v="3"/>
    <x v="0"/>
    <s v="USD"/>
    <n v="1362863299"/>
    <n v="1360271299"/>
    <b v="1"/>
    <n v="479"/>
    <b v="1"/>
    <s v="technology/hardware"/>
    <n v="921.54219999999998"/>
    <n v="192.38876826722338"/>
    <x v="1"/>
    <x v="39"/>
  </r>
  <r>
    <n v="21000"/>
    <n v="198415.01"/>
    <x v="3"/>
    <x v="1"/>
    <s v="GBP"/>
    <n v="1411326015"/>
    <n v="1408734015"/>
    <b v="0"/>
    <n v="1204"/>
    <b v="1"/>
    <s v="games/tabletop games"/>
    <n v="944.83338095238094"/>
    <n v="164.79651993355483"/>
    <x v="5"/>
    <x v="38"/>
  </r>
  <r>
    <n v="30000"/>
    <n v="285309.33"/>
    <x v="3"/>
    <x v="0"/>
    <s v="USD"/>
    <n v="1425132059"/>
    <n v="1422540059"/>
    <b v="0"/>
    <n v="4330"/>
    <b v="1"/>
    <s v="games/tabletop games"/>
    <n v="951.03109999999992"/>
    <n v="65.891300230946882"/>
    <x v="5"/>
    <x v="38"/>
  </r>
  <r>
    <n v="150"/>
    <n v="1434"/>
    <x v="3"/>
    <x v="6"/>
    <s v="EUR"/>
    <n v="1478723208"/>
    <n v="1476559608"/>
    <b v="0"/>
    <n v="52"/>
    <b v="1"/>
    <s v="technology/space exploration"/>
    <n v="956"/>
    <n v="27.576923076923077"/>
    <x v="1"/>
    <x v="21"/>
  </r>
  <r>
    <n v="25000"/>
    <n v="243778"/>
    <x v="3"/>
    <x v="0"/>
    <s v="USD"/>
    <n v="1480727273"/>
    <n v="1478131673"/>
    <b v="0"/>
    <n v="571"/>
    <b v="1"/>
    <s v="games/tabletop games"/>
    <n v="975.11200000000008"/>
    <n v="426.93169877408059"/>
    <x v="5"/>
    <x v="38"/>
  </r>
  <r>
    <n v="750"/>
    <n v="7336.01"/>
    <x v="3"/>
    <x v="1"/>
    <s v="GBP"/>
    <n v="1363204800"/>
    <n v="1360551250"/>
    <b v="0"/>
    <n v="339"/>
    <b v="1"/>
    <s v="technology/hardware"/>
    <n v="978.13466666666682"/>
    <n v="21.640147492625371"/>
    <x v="1"/>
    <x v="39"/>
  </r>
  <r>
    <n v="20000"/>
    <n v="202928.5"/>
    <x v="3"/>
    <x v="0"/>
    <s v="USD"/>
    <n v="1428033540"/>
    <n v="1425531666"/>
    <b v="1"/>
    <n v="3562"/>
    <b v="1"/>
    <s v="games/tabletop games"/>
    <n v="1014.6425"/>
    <n v="56.970381807973048"/>
    <x v="5"/>
    <x v="38"/>
  </r>
  <r>
    <n v="50000"/>
    <n v="513422.57"/>
    <x v="3"/>
    <x v="0"/>
    <s v="USD"/>
    <n v="1339484400"/>
    <n v="1336627492"/>
    <b v="1"/>
    <n v="388"/>
    <b v="1"/>
    <s v="technology/hardware"/>
    <n v="1026.8451399999999"/>
    <n v="1323.2540463917526"/>
    <x v="1"/>
    <x v="39"/>
  </r>
  <r>
    <n v="12000"/>
    <n v="129748.82"/>
    <x v="3"/>
    <x v="1"/>
    <s v="GBP"/>
    <n v="1481842800"/>
    <n v="1479414344"/>
    <b v="0"/>
    <n v="3238"/>
    <b v="1"/>
    <s v="games/tabletop games"/>
    <n v="1081.2401666666667"/>
    <n v="40.070667078443485"/>
    <x v="5"/>
    <x v="38"/>
  </r>
  <r>
    <n v="10000"/>
    <n v="110538.12"/>
    <x v="3"/>
    <x v="0"/>
    <s v="USD"/>
    <n v="1349495940"/>
    <n v="1346042417"/>
    <b v="1"/>
    <n v="1633"/>
    <b v="1"/>
    <s v="technology/hardware"/>
    <n v="1105.3811999999998"/>
    <n v="67.690214329454989"/>
    <x v="1"/>
    <x v="39"/>
  </r>
  <r>
    <n v="5000"/>
    <n v="56590"/>
    <x v="3"/>
    <x v="0"/>
    <s v="USD"/>
    <n v="1366429101"/>
    <n v="1361248701"/>
    <b v="1"/>
    <n v="701"/>
    <b v="1"/>
    <s v="technology/hardware"/>
    <n v="1131.8"/>
    <n v="80.727532097004286"/>
    <x v="1"/>
    <x v="39"/>
  </r>
  <r>
    <n v="100"/>
    <n v="1165"/>
    <x v="3"/>
    <x v="0"/>
    <s v="USD"/>
    <n v="1483645647"/>
    <n v="1481053647"/>
    <b v="0"/>
    <n v="28"/>
    <b v="1"/>
    <s v="games/tabletop games"/>
    <n v="1165"/>
    <n v="41.607142857142854"/>
    <x v="5"/>
    <x v="38"/>
  </r>
  <r>
    <n v="1000"/>
    <n v="11744.9"/>
    <x v="3"/>
    <x v="6"/>
    <s v="EUR"/>
    <n v="1439707236"/>
    <n v="1437115236"/>
    <b v="0"/>
    <n v="144"/>
    <b v="1"/>
    <s v="games/tabletop games"/>
    <n v="1174.49"/>
    <n v="81.561805555555551"/>
    <x v="5"/>
    <x v="38"/>
  </r>
  <r>
    <n v="50000"/>
    <n v="590807.11"/>
    <x v="3"/>
    <x v="0"/>
    <s v="USD"/>
    <n v="1368564913"/>
    <n v="1367355313"/>
    <b v="1"/>
    <n v="20242"/>
    <b v="1"/>
    <s v="publishing/radio &amp; podcasts"/>
    <n v="1181.6142199999999"/>
    <n v="29.187190495010373"/>
    <x v="2"/>
    <x v="40"/>
  </r>
  <r>
    <n v="2500"/>
    <n v="30303.24"/>
    <x v="3"/>
    <x v="0"/>
    <s v="USD"/>
    <n v="1372136400"/>
    <n v="1369864301"/>
    <b v="0"/>
    <n v="1113"/>
    <b v="1"/>
    <s v="games/tabletop games"/>
    <n v="1212.1296000000002"/>
    <n v="27.226630727762803"/>
    <x v="5"/>
    <x v="38"/>
  </r>
  <r>
    <n v="80"/>
    <n v="1003"/>
    <x v="3"/>
    <x v="10"/>
    <s v="EUR"/>
    <n v="1462053540"/>
    <n v="1459355950"/>
    <b v="0"/>
    <n v="36"/>
    <b v="1"/>
    <s v="music/pop"/>
    <n v="1253.75"/>
    <n v="27.861111111111111"/>
    <x v="3"/>
    <x v="35"/>
  </r>
  <r>
    <n v="1000"/>
    <n v="13566"/>
    <x v="3"/>
    <x v="0"/>
    <s v="USD"/>
    <n v="1449506836"/>
    <n v="1446914836"/>
    <b v="0"/>
    <n v="944"/>
    <b v="1"/>
    <s v="games/tabletop games"/>
    <n v="1356.6000000000001"/>
    <n v="14.370762711864407"/>
    <x v="5"/>
    <x v="38"/>
  </r>
  <r>
    <n v="10000"/>
    <n v="136009.76"/>
    <x v="3"/>
    <x v="0"/>
    <s v="USD"/>
    <n v="1385521320"/>
    <n v="1382449733"/>
    <b v="0"/>
    <n v="2525"/>
    <b v="1"/>
    <s v="games/tabletop games"/>
    <n v="1360.0976000000001"/>
    <n v="53.865251485148519"/>
    <x v="5"/>
    <x v="38"/>
  </r>
  <r>
    <n v="8000"/>
    <n v="110353.65"/>
    <x v="3"/>
    <x v="0"/>
    <s v="USD"/>
    <n v="1347530822"/>
    <n v="1345716422"/>
    <b v="0"/>
    <n v="3468"/>
    <b v="1"/>
    <s v="technology/space exploration"/>
    <n v="1379.4206249999997"/>
    <n v="31.820544982698959"/>
    <x v="1"/>
    <x v="21"/>
  </r>
  <r>
    <n v="7000"/>
    <n v="100490.02"/>
    <x v="3"/>
    <x v="0"/>
    <s v="USD"/>
    <n v="1364078561"/>
    <n v="1361490161"/>
    <b v="1"/>
    <n v="1356"/>
    <b v="1"/>
    <s v="technology/hardware"/>
    <n v="1435.5717142857143"/>
    <n v="74.107684365781708"/>
    <x v="1"/>
    <x v="39"/>
  </r>
  <r>
    <n v="20000"/>
    <n v="292097"/>
    <x v="3"/>
    <x v="6"/>
    <s v="EUR"/>
    <n v="1439998674"/>
    <n v="1436888274"/>
    <b v="0"/>
    <n v="2174"/>
    <b v="1"/>
    <s v="technology/wearables"/>
    <n v="1460.4850000000001"/>
    <n v="134.3592456301748"/>
    <x v="1"/>
    <x v="4"/>
  </r>
  <r>
    <n v="750"/>
    <n v="10965"/>
    <x v="3"/>
    <x v="1"/>
    <s v="GBP"/>
    <n v="1378494000"/>
    <n v="1375880598"/>
    <b v="0"/>
    <n v="269"/>
    <b v="1"/>
    <s v="technology/hardware"/>
    <n v="1462"/>
    <n v="40.762081784386616"/>
    <x v="1"/>
    <x v="39"/>
  </r>
  <r>
    <n v="9999"/>
    <n v="167820.6"/>
    <x v="3"/>
    <x v="0"/>
    <s v="USD"/>
    <n v="1374769288"/>
    <n v="1372177288"/>
    <b v="0"/>
    <n v="8200"/>
    <b v="1"/>
    <s v="technology/hardware"/>
    <n v="1678.3738373837384"/>
    <n v="20.465926829268295"/>
    <x v="1"/>
    <x v="39"/>
  </r>
  <r>
    <n v="10000"/>
    <n v="170525"/>
    <x v="3"/>
    <x v="0"/>
    <s v="USD"/>
    <n v="1470896916"/>
    <n v="1467008916"/>
    <b v="1"/>
    <n v="2478"/>
    <b v="1"/>
    <s v="technology/hardware"/>
    <n v="1705.2499999999998"/>
    <n v="68.815577078288939"/>
    <x v="1"/>
    <x v="39"/>
  </r>
  <r>
    <n v="2500"/>
    <n v="45041"/>
    <x v="3"/>
    <x v="0"/>
    <s v="USD"/>
    <n v="1488862800"/>
    <n v="1486745663"/>
    <b v="0"/>
    <n v="902"/>
    <b v="1"/>
    <s v="games/tabletop games"/>
    <n v="1801.64"/>
    <n v="49.934589800443462"/>
    <x v="5"/>
    <x v="38"/>
  </r>
  <r>
    <n v="5000"/>
    <n v="92848.5"/>
    <x v="3"/>
    <x v="1"/>
    <s v="GBP"/>
    <n v="1364286239"/>
    <n v="1360830239"/>
    <b v="0"/>
    <n v="623"/>
    <b v="1"/>
    <s v="games/tabletop games"/>
    <n v="1856.97"/>
    <n v="149.03451043338683"/>
    <x v="5"/>
    <x v="38"/>
  </r>
  <r>
    <n v="1000"/>
    <n v="18671"/>
    <x v="3"/>
    <x v="1"/>
    <s v="GBP"/>
    <n v="1481224736"/>
    <n v="1480360736"/>
    <b v="0"/>
    <n v="206"/>
    <b v="1"/>
    <s v="games/tabletop games"/>
    <n v="1867.1"/>
    <n v="90.635922330097088"/>
    <x v="5"/>
    <x v="38"/>
  </r>
  <r>
    <n v="4000"/>
    <n v="105881"/>
    <x v="3"/>
    <x v="0"/>
    <s v="USD"/>
    <n v="1393005600"/>
    <n v="1390323617"/>
    <b v="0"/>
    <n v="1980"/>
    <b v="1"/>
    <s v="games/tabletop games"/>
    <n v="2647.0250000000001"/>
    <n v="53.475252525252522"/>
    <x v="5"/>
    <x v="38"/>
  </r>
  <r>
    <n v="50"/>
    <n v="1351"/>
    <x v="3"/>
    <x v="9"/>
    <s v="EUR"/>
    <n v="1472751121"/>
    <n v="1471887121"/>
    <b v="0"/>
    <n v="35"/>
    <b v="1"/>
    <s v="film &amp; video/shorts"/>
    <n v="2702"/>
    <n v="38.6"/>
    <x v="0"/>
    <x v="30"/>
  </r>
  <r>
    <n v="11000"/>
    <n v="306970"/>
    <x v="3"/>
    <x v="6"/>
    <s v="EUR"/>
    <n v="1483397940"/>
    <n v="1480493014"/>
    <b v="1"/>
    <n v="3663"/>
    <b v="1"/>
    <s v="technology/space exploration"/>
    <n v="2790.6363636363635"/>
    <n v="83.802893802893806"/>
    <x v="1"/>
    <x v="21"/>
  </r>
  <r>
    <n v="1"/>
    <n v="65"/>
    <x v="3"/>
    <x v="1"/>
    <s v="GBP"/>
    <n v="1459180229"/>
    <n v="1457023829"/>
    <b v="0"/>
    <n v="3"/>
    <b v="1"/>
    <s v="theater/plays"/>
    <n v="6500"/>
    <n v="21.666666666666668"/>
    <x v="8"/>
    <x v="23"/>
  </r>
  <r>
    <n v="30000"/>
    <n v="2344134.67"/>
    <x v="3"/>
    <x v="0"/>
    <s v="USD"/>
    <n v="1364184539"/>
    <n v="1361250539"/>
    <b v="1"/>
    <n v="26457"/>
    <b v="1"/>
    <s v="technology/hardware"/>
    <n v="7813.7822333333334"/>
    <n v="88.601680840609291"/>
    <x v="1"/>
    <x v="39"/>
  </r>
  <r>
    <n v="5000"/>
    <n v="1076751.05"/>
    <x v="0"/>
    <x v="0"/>
    <s v="USD"/>
    <n v="1485254052"/>
    <n v="1481366052"/>
    <b v="0"/>
    <n v="775"/>
    <b v="0"/>
    <s v="technology/wearables"/>
    <n v="21535.021000000001"/>
    <n v="1389.3561935483872"/>
    <x v="1"/>
    <x v="4"/>
  </r>
  <r>
    <n v="10"/>
    <n v="30383.32"/>
    <x v="3"/>
    <x v="0"/>
    <s v="USD"/>
    <n v="1409770107"/>
    <n v="1407178107"/>
    <b v="1"/>
    <n v="711"/>
    <b v="1"/>
    <s v="music/rock"/>
    <n v="303833.2"/>
    <n v="42.73322081575246"/>
    <x v="3"/>
    <x v="32"/>
  </r>
  <r>
    <n v="1"/>
    <n v="9302.5"/>
    <x v="3"/>
    <x v="0"/>
    <s v="USD"/>
    <n v="1489374000"/>
    <n v="1488823290"/>
    <b v="0"/>
    <n v="2035"/>
    <b v="1"/>
    <s v="games/tabletop games"/>
    <n v="930250"/>
    <n v="4.5712530712530715"/>
    <x v="5"/>
    <x v="38"/>
  </r>
  <r>
    <n v="1"/>
    <n v="22603"/>
    <x v="3"/>
    <x v="0"/>
    <s v="USD"/>
    <n v="1476395940"/>
    <n v="1473782592"/>
    <b v="0"/>
    <n v="163"/>
    <b v="1"/>
    <s v="technology/hardware"/>
    <n v="2260300"/>
    <n v="138.66871165644173"/>
    <x v="1"/>
    <x v="39"/>
  </r>
  <r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  <r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3">
    <pivotField axis="axisCol" dataField="1" showAll="0">
      <items count="6">
        <item x="3"/>
        <item x="1"/>
        <item x="0"/>
        <item h="1" x="4"/>
        <item x="2"/>
        <item t="default"/>
      </items>
    </pivotField>
    <pivotField axis="axisPage" multipleItemSelectionAllowed="1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4"/>
    </i>
    <i t="grand">
      <x/>
    </i>
  </colItems>
  <pageFields count="1">
    <pageField fld="1" hier="-1"/>
  </pageFields>
  <dataFields count="1">
    <dataField name="Count of state" fld="0" subtotal="count" baseField="0" baseItem="0"/>
  </dataFields>
  <formats count="4">
    <format dxfId="9">
      <pivotArea dataOnly="0" fieldPosition="0">
        <references count="1">
          <reference field="11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">
      <pivotArea collapsedLevelsAreSubtotals="1" fieldPosition="0">
        <references count="1">
          <reference field="11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">
      <pivotArea dataOnly="0" labelOnly="1" fieldPosition="0">
        <references count="1">
          <reference field="11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">
      <pivotArea dataOnly="0" fieldPosition="0">
        <references count="1">
          <reference field="11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chartFormats count="4"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5">
    <pivotField showAll="0"/>
    <pivotField showAll="0"/>
    <pivotField axis="axisCol" dataField="1" showAll="0">
      <items count="6">
        <item x="3"/>
        <item x="1"/>
        <item x="0"/>
        <item x="2"/>
        <item h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x="4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formats count="2">
    <format dxfId="8">
      <pivotArea collapsedLevelsAreSubtotals="1" fieldPosition="0">
        <references count="1">
          <reference field="14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7">
      <pivotArea dataOnly="0" labelOnly="1" fieldPosition="0">
        <references count="1">
          <reference field="14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6">
        <item h="1" x="3"/>
        <item x="0"/>
        <item x="2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 v="1"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state" fld="3" subtotal="count" baseField="0" baseItem="0"/>
  </dataFields>
  <chartFormats count="6"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4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5"/>
          </reference>
        </references>
      </pivotArea>
    </chartFormat>
    <chartFormat chart="10" format="5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8"/>
          </reference>
        </references>
      </pivotArea>
    </chartFormat>
    <chartFormat chart="10" format="6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16" count="1" selected="0">
            <x v="12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60" zoomScaleNormal="60" workbookViewId="0">
      <selection activeCell="I5" sqref="I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5703125" style="7" customWidth="1"/>
    <col min="16" max="16" width="21.85546875" style="7" customWidth="1"/>
    <col min="17" max="17" width="26.85546875" customWidth="1"/>
    <col min="18" max="18" width="21.140625" customWidth="1"/>
    <col min="19" max="19" width="31.5703125" style="18" customWidth="1"/>
    <col min="20" max="20" width="16.5703125" style="18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6" t="s">
        <v>8307</v>
      </c>
      <c r="Q1" s="1" t="s">
        <v>8308</v>
      </c>
      <c r="R1" s="5" t="s">
        <v>8309</v>
      </c>
      <c r="S1" s="16" t="s">
        <v>8365</v>
      </c>
      <c r="T1" s="16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7">
        <f>IF(L2,E2/L2,0)</f>
        <v>63.917582417582416</v>
      </c>
      <c r="Q2" t="s">
        <v>8310</v>
      </c>
      <c r="R2" t="s">
        <v>8348</v>
      </c>
      <c r="S2" s="17">
        <f t="shared" ref="S2:S65" si="0">(J2/86400)+25569+(-6/24)</f>
        <v>42176.757071759261</v>
      </c>
      <c r="T2" s="18">
        <f t="shared" ref="T2:T65" si="1">(I2/86400)+25569+(-6/24)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(E3/D3)*100</f>
        <v>142.60827250608273</v>
      </c>
      <c r="P3" s="7">
        <f>IF(L3,E3/L3,0)</f>
        <v>185.48101265822785</v>
      </c>
      <c r="Q3" t="s">
        <v>8310</v>
      </c>
      <c r="R3" t="s">
        <v>8348</v>
      </c>
      <c r="S3" s="18">
        <f t="shared" si="0"/>
        <v>42766.350497685184</v>
      </c>
      <c r="T3" s="18">
        <f t="shared" si="1"/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(E4/D4)*100</f>
        <v>105</v>
      </c>
      <c r="P4" s="7">
        <f>IF(L4,E4/L4,0)</f>
        <v>15</v>
      </c>
      <c r="Q4" t="s">
        <v>8310</v>
      </c>
      <c r="R4" t="s">
        <v>8348</v>
      </c>
      <c r="S4" s="18">
        <f t="shared" si="0"/>
        <v>42405.452349537038</v>
      </c>
      <c r="T4" s="18">
        <f t="shared" si="1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>(E5/D5)*100</f>
        <v>103.89999999999999</v>
      </c>
      <c r="P5" s="7">
        <f>IF(L5,E5/L5,0)</f>
        <v>69.266666666666666</v>
      </c>
      <c r="Q5" t="s">
        <v>8310</v>
      </c>
      <c r="R5" t="s">
        <v>8348</v>
      </c>
      <c r="S5" s="18">
        <f t="shared" si="0"/>
        <v>41828.265127314815</v>
      </c>
      <c r="T5" s="18">
        <f t="shared" si="1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(E6/D6)*100</f>
        <v>122.99154545454545</v>
      </c>
      <c r="P6" s="7">
        <f>IF(L6,E6/L6,0)</f>
        <v>190.55028169014085</v>
      </c>
      <c r="Q6" t="s">
        <v>8310</v>
      </c>
      <c r="R6" t="s">
        <v>8348</v>
      </c>
      <c r="S6" s="18">
        <f t="shared" si="0"/>
        <v>42327.584247685183</v>
      </c>
      <c r="T6" s="18">
        <f t="shared" si="1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>(E7/D7)*100</f>
        <v>109.77744436109028</v>
      </c>
      <c r="P7" s="7">
        <f>IF(L7,E7/L7,0)</f>
        <v>93.40425531914893</v>
      </c>
      <c r="Q7" t="s">
        <v>8310</v>
      </c>
      <c r="R7" t="s">
        <v>8348</v>
      </c>
      <c r="S7" s="18">
        <f t="shared" si="0"/>
        <v>42563.682951388888</v>
      </c>
      <c r="T7" s="18">
        <f t="shared" si="1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>(E8/D8)*100</f>
        <v>106.4875</v>
      </c>
      <c r="P8" s="7">
        <f>IF(L8,E8/L8,0)</f>
        <v>146.87931034482759</v>
      </c>
      <c r="Q8" t="s">
        <v>8310</v>
      </c>
      <c r="R8" t="s">
        <v>8348</v>
      </c>
      <c r="S8" s="18">
        <f t="shared" si="0"/>
        <v>41793.822337962964</v>
      </c>
      <c r="T8" s="18">
        <f t="shared" si="1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>(E9/D9)*100</f>
        <v>101.22222222222221</v>
      </c>
      <c r="P9" s="7">
        <f>IF(L9,E9/L9,0)</f>
        <v>159.82456140350877</v>
      </c>
      <c r="Q9" t="s">
        <v>8310</v>
      </c>
      <c r="R9" t="s">
        <v>8348</v>
      </c>
      <c r="S9" s="18">
        <f t="shared" si="0"/>
        <v>42515.797071759254</v>
      </c>
      <c r="T9" s="18">
        <f t="shared" si="1"/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>(E10/D10)*100</f>
        <v>100.04342857142856</v>
      </c>
      <c r="P10" s="7">
        <f>IF(L10,E10/L10,0)</f>
        <v>291.79333333333335</v>
      </c>
      <c r="Q10" t="s">
        <v>8310</v>
      </c>
      <c r="R10" t="s">
        <v>8348</v>
      </c>
      <c r="S10" s="18">
        <f t="shared" si="0"/>
        <v>42468.69458333333</v>
      </c>
      <c r="T10" s="18">
        <f t="shared" si="1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>(E11/D11)*100</f>
        <v>125.998</v>
      </c>
      <c r="P11" s="7">
        <f>IF(L11,E11/L11,0)</f>
        <v>31.499500000000001</v>
      </c>
      <c r="Q11" t="s">
        <v>8310</v>
      </c>
      <c r="R11" t="s">
        <v>8348</v>
      </c>
      <c r="S11" s="18">
        <f t="shared" si="0"/>
        <v>42446.853518518517</v>
      </c>
      <c r="T11" s="18">
        <f t="shared" si="1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>(E12/D12)*100</f>
        <v>100.49999999999999</v>
      </c>
      <c r="P12" s="7">
        <f>IF(L12,E12/L12,0)</f>
        <v>158.68421052631578</v>
      </c>
      <c r="Q12" t="s">
        <v>8310</v>
      </c>
      <c r="R12" t="s">
        <v>8348</v>
      </c>
      <c r="S12" s="18">
        <f t="shared" si="0"/>
        <v>41779.818043981482</v>
      </c>
      <c r="T12" s="18">
        <f t="shared" si="1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>(E13/D13)*100</f>
        <v>120.5</v>
      </c>
      <c r="P13" s="7">
        <f>IF(L13,E13/L13,0)</f>
        <v>80.333333333333329</v>
      </c>
      <c r="Q13" t="s">
        <v>8310</v>
      </c>
      <c r="R13" t="s">
        <v>8348</v>
      </c>
      <c r="S13" s="18">
        <f t="shared" si="0"/>
        <v>42572.528495370367</v>
      </c>
      <c r="T13" s="18">
        <f t="shared" si="1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>(E14/D14)*100</f>
        <v>165.29333333333335</v>
      </c>
      <c r="P14" s="7">
        <f>IF(L14,E14/L14,0)</f>
        <v>59.961305925030231</v>
      </c>
      <c r="Q14" t="s">
        <v>8310</v>
      </c>
      <c r="R14" t="s">
        <v>8348</v>
      </c>
      <c r="S14" s="18">
        <f t="shared" si="0"/>
        <v>41791.463252314818</v>
      </c>
      <c r="T14" s="18">
        <f t="shared" si="1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>(E15/D15)*100</f>
        <v>159.97142857142856</v>
      </c>
      <c r="P15" s="7">
        <f>IF(L15,E15/L15,0)</f>
        <v>109.78431372549019</v>
      </c>
      <c r="Q15" t="s">
        <v>8310</v>
      </c>
      <c r="R15" t="s">
        <v>8348</v>
      </c>
      <c r="S15" s="18">
        <f t="shared" si="0"/>
        <v>42508.427187499998</v>
      </c>
      <c r="T15" s="18">
        <f t="shared" si="1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>(E16/D16)*100</f>
        <v>100.93333333333334</v>
      </c>
      <c r="P16" s="7">
        <f>IF(L16,E16/L16,0)</f>
        <v>147.70731707317074</v>
      </c>
      <c r="Q16" t="s">
        <v>8310</v>
      </c>
      <c r="R16" t="s">
        <v>8348</v>
      </c>
      <c r="S16" s="18">
        <f t="shared" si="0"/>
        <v>41807.77648148148</v>
      </c>
      <c r="T16" s="18">
        <f t="shared" si="1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>(E17/D17)*100</f>
        <v>106.60000000000001</v>
      </c>
      <c r="P17" s="7">
        <f>IF(L17,E17/L17,0)</f>
        <v>21.755102040816325</v>
      </c>
      <c r="Q17" t="s">
        <v>8310</v>
      </c>
      <c r="R17" t="s">
        <v>8348</v>
      </c>
      <c r="S17" s="18">
        <f t="shared" si="0"/>
        <v>42256.141875000001</v>
      </c>
      <c r="T17" s="18">
        <f t="shared" si="1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>(E18/D18)*100</f>
        <v>100.24166666666667</v>
      </c>
      <c r="P18" s="7">
        <f>IF(L18,E18/L18,0)</f>
        <v>171.84285714285716</v>
      </c>
      <c r="Q18" t="s">
        <v>8310</v>
      </c>
      <c r="R18" t="s">
        <v>8348</v>
      </c>
      <c r="S18" s="18">
        <f t="shared" si="0"/>
        <v>41760.546423611115</v>
      </c>
      <c r="T18" s="18">
        <f t="shared" si="1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>(E19/D19)*100</f>
        <v>100.66666666666666</v>
      </c>
      <c r="P19" s="7">
        <f>IF(L19,E19/L19,0)</f>
        <v>41.944444444444443</v>
      </c>
      <c r="Q19" t="s">
        <v>8310</v>
      </c>
      <c r="R19" t="s">
        <v>8348</v>
      </c>
      <c r="S19" s="18">
        <f t="shared" si="0"/>
        <v>41917.481736111113</v>
      </c>
      <c r="T19" s="18">
        <f t="shared" si="1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>(E20/D20)*100</f>
        <v>106.32110000000002</v>
      </c>
      <c r="P20" s="7">
        <f>IF(L20,E20/L20,0)</f>
        <v>93.264122807017543</v>
      </c>
      <c r="Q20" t="s">
        <v>8310</v>
      </c>
      <c r="R20" t="s">
        <v>8348</v>
      </c>
      <c r="S20" s="18">
        <f t="shared" si="0"/>
        <v>41869.292314814811</v>
      </c>
      <c r="T20" s="18">
        <f t="shared" si="1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>(E21/D21)*100</f>
        <v>145.29411764705881</v>
      </c>
      <c r="P21" s="7">
        <f>IF(L21,E21/L21,0)</f>
        <v>56.136363636363633</v>
      </c>
      <c r="Q21" t="s">
        <v>8310</v>
      </c>
      <c r="R21" t="s">
        <v>8348</v>
      </c>
      <c r="S21" s="18">
        <f t="shared" si="0"/>
        <v>42175.566365740742</v>
      </c>
      <c r="T21" s="18">
        <f t="shared" si="1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>(E22/D22)*100</f>
        <v>100.2</v>
      </c>
      <c r="P22" s="7">
        <f>IF(L22,E22/L22,0)</f>
        <v>80.16</v>
      </c>
      <c r="Q22" t="s">
        <v>8310</v>
      </c>
      <c r="R22" t="s">
        <v>8348</v>
      </c>
      <c r="S22" s="18">
        <f t="shared" si="0"/>
        <v>42200.508240740739</v>
      </c>
      <c r="T22" s="18">
        <f t="shared" si="1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>(E23/D23)*100</f>
        <v>109.13513513513513</v>
      </c>
      <c r="P23" s="7">
        <f>IF(L23,E23/L23,0)</f>
        <v>199.9009900990099</v>
      </c>
      <c r="Q23" t="s">
        <v>8310</v>
      </c>
      <c r="R23" t="s">
        <v>8348</v>
      </c>
      <c r="S23" s="18">
        <f t="shared" si="0"/>
        <v>41878.377187500002</v>
      </c>
      <c r="T23" s="18">
        <f t="shared" si="1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>(E24/D24)*100</f>
        <v>117.14285714285715</v>
      </c>
      <c r="P24" s="7">
        <f>IF(L24,E24/L24,0)</f>
        <v>51.25</v>
      </c>
      <c r="Q24" t="s">
        <v>8310</v>
      </c>
      <c r="R24" t="s">
        <v>8348</v>
      </c>
      <c r="S24" s="18">
        <f t="shared" si="0"/>
        <v>41989.66134259259</v>
      </c>
      <c r="T24" s="18">
        <f t="shared" si="1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>(E25/D25)*100</f>
        <v>118.5</v>
      </c>
      <c r="P25" s="7">
        <f>IF(L25,E25/L25,0)</f>
        <v>103.04347826086956</v>
      </c>
      <c r="Q25" t="s">
        <v>8310</v>
      </c>
      <c r="R25" t="s">
        <v>8348</v>
      </c>
      <c r="S25" s="18">
        <f t="shared" si="0"/>
        <v>42097.528946759259</v>
      </c>
      <c r="T25" s="18">
        <f t="shared" si="1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>(E26/D26)*100</f>
        <v>108.80768571428572</v>
      </c>
      <c r="P26" s="7">
        <f>IF(L26,E26/L26,0)</f>
        <v>66.346149825783982</v>
      </c>
      <c r="Q26" t="s">
        <v>8310</v>
      </c>
      <c r="R26" t="s">
        <v>8348</v>
      </c>
      <c r="S26" s="18">
        <f t="shared" si="0"/>
        <v>42229.570173611108</v>
      </c>
      <c r="T26" s="18">
        <f t="shared" si="1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>(E27/D27)*100</f>
        <v>133.33333333333331</v>
      </c>
      <c r="P27" s="7">
        <f>IF(L27,E27/L27,0)</f>
        <v>57.142857142857146</v>
      </c>
      <c r="Q27" t="s">
        <v>8310</v>
      </c>
      <c r="R27" t="s">
        <v>8348</v>
      </c>
      <c r="S27" s="18">
        <f t="shared" si="0"/>
        <v>42317.775011574078</v>
      </c>
      <c r="T27" s="18">
        <f t="shared" si="1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>(E28/D28)*100</f>
        <v>155.20000000000002</v>
      </c>
      <c r="P28" s="7">
        <f>IF(L28,E28/L28,0)</f>
        <v>102.10526315789474</v>
      </c>
      <c r="Q28" t="s">
        <v>8310</v>
      </c>
      <c r="R28" t="s">
        <v>8348</v>
      </c>
      <c r="S28" s="18">
        <f t="shared" si="0"/>
        <v>41828.265555555554</v>
      </c>
      <c r="T28" s="18">
        <f t="shared" si="1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>(E29/D29)*100</f>
        <v>111.72500000000001</v>
      </c>
      <c r="P29" s="7">
        <f>IF(L29,E29/L29,0)</f>
        <v>148.96666666666667</v>
      </c>
      <c r="Q29" t="s">
        <v>8310</v>
      </c>
      <c r="R29" t="s">
        <v>8348</v>
      </c>
      <c r="S29" s="18">
        <f t="shared" si="0"/>
        <v>41928.914733796293</v>
      </c>
      <c r="T29" s="18">
        <f t="shared" si="1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>(E30/D30)*100</f>
        <v>100.35000000000001</v>
      </c>
      <c r="P30" s="7">
        <f>IF(L30,E30/L30,0)</f>
        <v>169.6056338028169</v>
      </c>
      <c r="Q30" t="s">
        <v>8310</v>
      </c>
      <c r="R30" t="s">
        <v>8348</v>
      </c>
      <c r="S30" s="18">
        <f t="shared" si="0"/>
        <v>42324.71393518518</v>
      </c>
      <c r="T30" s="18">
        <f t="shared" si="1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>(E31/D31)*100</f>
        <v>123.33333333333334</v>
      </c>
      <c r="P31" s="7">
        <f>IF(L31,E31/L31,0)</f>
        <v>31.623931623931625</v>
      </c>
      <c r="Q31" t="s">
        <v>8310</v>
      </c>
      <c r="R31" t="s">
        <v>8348</v>
      </c>
      <c r="S31" s="18">
        <f t="shared" si="0"/>
        <v>41812.42324074074</v>
      </c>
      <c r="T31" s="18">
        <f t="shared" si="1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>(E32/D32)*100</f>
        <v>101.29975</v>
      </c>
      <c r="P32" s="7">
        <f>IF(L32,E32/L32,0)</f>
        <v>76.45264150943396</v>
      </c>
      <c r="Q32" t="s">
        <v>8310</v>
      </c>
      <c r="R32" t="s">
        <v>8348</v>
      </c>
      <c r="S32" s="18">
        <f t="shared" si="0"/>
        <v>41842.042997685188</v>
      </c>
      <c r="T32" s="18">
        <f t="shared" si="1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>(E33/D33)*100</f>
        <v>100</v>
      </c>
      <c r="P33" s="7">
        <f>IF(L33,E33/L33,0)</f>
        <v>13</v>
      </c>
      <c r="Q33" t="s">
        <v>8310</v>
      </c>
      <c r="R33" t="s">
        <v>8348</v>
      </c>
      <c r="S33" s="18">
        <f t="shared" si="0"/>
        <v>42376.54206018518</v>
      </c>
      <c r="T33" s="18">
        <f t="shared" si="1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>(E34/D34)*100</f>
        <v>100.24604569420035</v>
      </c>
      <c r="P34" s="7">
        <f>IF(L34,E34/L34,0)</f>
        <v>320.44943820224717</v>
      </c>
      <c r="Q34" t="s">
        <v>8310</v>
      </c>
      <c r="R34" t="s">
        <v>8348</v>
      </c>
      <c r="S34" s="18">
        <f t="shared" si="0"/>
        <v>42461.377511574072</v>
      </c>
      <c r="T34" s="18">
        <f t="shared" si="1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>(E35/D35)*100</f>
        <v>102.0952380952381</v>
      </c>
      <c r="P35" s="7">
        <f>IF(L35,E35/L35,0)</f>
        <v>83.75</v>
      </c>
      <c r="Q35" t="s">
        <v>8310</v>
      </c>
      <c r="R35" t="s">
        <v>8348</v>
      </c>
      <c r="S35" s="18">
        <f t="shared" si="0"/>
        <v>42286.410891203705</v>
      </c>
      <c r="T35" s="18">
        <f t="shared" si="1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>(E36/D36)*100</f>
        <v>130.46153846153845</v>
      </c>
      <c r="P36" s="7">
        <f>IF(L36,E36/L36,0)</f>
        <v>49.882352941176471</v>
      </c>
      <c r="Q36" t="s">
        <v>8310</v>
      </c>
      <c r="R36" t="s">
        <v>8348</v>
      </c>
      <c r="S36" s="18">
        <f t="shared" si="0"/>
        <v>41841.071770833332</v>
      </c>
      <c r="T36" s="18">
        <f t="shared" si="1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>(E37/D37)*100</f>
        <v>166.5</v>
      </c>
      <c r="P37" s="7">
        <f>IF(L37,E37/L37,0)</f>
        <v>59.464285714285715</v>
      </c>
      <c r="Q37" t="s">
        <v>8310</v>
      </c>
      <c r="R37" t="s">
        <v>8348</v>
      </c>
      <c r="S37" s="18">
        <f t="shared" si="0"/>
        <v>42098.041828703703</v>
      </c>
      <c r="T37" s="18">
        <f t="shared" si="1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>(E38/D38)*100</f>
        <v>142.15</v>
      </c>
      <c r="P38" s="7">
        <f>IF(L38,E38/L38,0)</f>
        <v>193.84090909090909</v>
      </c>
      <c r="Q38" t="s">
        <v>8310</v>
      </c>
      <c r="R38" t="s">
        <v>8348</v>
      </c>
      <c r="S38" s="18">
        <f t="shared" si="0"/>
        <v>42068.057002314818</v>
      </c>
      <c r="T38" s="18">
        <f t="shared" si="1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>(E39/D39)*100</f>
        <v>183.44090909090909</v>
      </c>
      <c r="P39" s="7">
        <f>IF(L39,E39/L39,0)</f>
        <v>159.51383399209487</v>
      </c>
      <c r="Q39" t="s">
        <v>8310</v>
      </c>
      <c r="R39" t="s">
        <v>8348</v>
      </c>
      <c r="S39" s="18">
        <f t="shared" si="0"/>
        <v>42032.443043981482</v>
      </c>
      <c r="T39" s="18">
        <f t="shared" si="1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>(E40/D40)*100</f>
        <v>110.04</v>
      </c>
      <c r="P40" s="7">
        <f>IF(L40,E40/L40,0)</f>
        <v>41.68181818181818</v>
      </c>
      <c r="Q40" t="s">
        <v>8310</v>
      </c>
      <c r="R40" t="s">
        <v>8348</v>
      </c>
      <c r="S40" s="18">
        <f t="shared" si="0"/>
        <v>41374.807222222225</v>
      </c>
      <c r="T40" s="18">
        <f t="shared" si="1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>(E41/D41)*100</f>
        <v>130.98000000000002</v>
      </c>
      <c r="P41" s="7">
        <f>IF(L41,E41/L41,0)</f>
        <v>150.89861751152074</v>
      </c>
      <c r="Q41" t="s">
        <v>8310</v>
      </c>
      <c r="R41" t="s">
        <v>8348</v>
      </c>
      <c r="S41" s="18">
        <f t="shared" si="0"/>
        <v>41753.797083333331</v>
      </c>
      <c r="T41" s="18">
        <f t="shared" si="1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>(E42/D42)*100</f>
        <v>101.35000000000001</v>
      </c>
      <c r="P42" s="7">
        <f>IF(L42,E42/L42,0)</f>
        <v>126.6875</v>
      </c>
      <c r="Q42" t="s">
        <v>8310</v>
      </c>
      <c r="R42" t="s">
        <v>8348</v>
      </c>
      <c r="S42" s="18">
        <f t="shared" si="0"/>
        <v>41788.96398148148</v>
      </c>
      <c r="T42" s="18">
        <f t="shared" si="1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>(E43/D43)*100</f>
        <v>100</v>
      </c>
      <c r="P43" s="7">
        <f>IF(L43,E43/L43,0)</f>
        <v>105.26315789473684</v>
      </c>
      <c r="Q43" t="s">
        <v>8310</v>
      </c>
      <c r="R43" t="s">
        <v>8348</v>
      </c>
      <c r="S43" s="18">
        <f t="shared" si="0"/>
        <v>41887.318912037037</v>
      </c>
      <c r="T43" s="18">
        <f t="shared" si="1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>(E44/D44)*100</f>
        <v>141.85714285714286</v>
      </c>
      <c r="P44" s="7">
        <f>IF(L44,E44/L44,0)</f>
        <v>117.51479289940828</v>
      </c>
      <c r="Q44" t="s">
        <v>8310</v>
      </c>
      <c r="R44" t="s">
        <v>8348</v>
      </c>
      <c r="S44" s="18">
        <f t="shared" si="0"/>
        <v>41971.389189814814</v>
      </c>
      <c r="T44" s="18">
        <f t="shared" si="1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>(E45/D45)*100</f>
        <v>308.65999999999997</v>
      </c>
      <c r="P45" s="7">
        <f>IF(L45,E45/L45,0)</f>
        <v>117.36121673003802</v>
      </c>
      <c r="Q45" t="s">
        <v>8310</v>
      </c>
      <c r="R45" t="s">
        <v>8348</v>
      </c>
      <c r="S45" s="18">
        <f t="shared" si="0"/>
        <v>41802.540347222224</v>
      </c>
      <c r="T45" s="18">
        <f t="shared" si="1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>(E46/D46)*100</f>
        <v>100</v>
      </c>
      <c r="P46" s="7">
        <f>IF(L46,E46/L46,0)</f>
        <v>133.33333333333334</v>
      </c>
      <c r="Q46" t="s">
        <v>8310</v>
      </c>
      <c r="R46" t="s">
        <v>8348</v>
      </c>
      <c r="S46" s="18">
        <f t="shared" si="0"/>
        <v>41873.848807870367</v>
      </c>
      <c r="T46" s="18">
        <f t="shared" si="1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>(E47/D47)*100</f>
        <v>120</v>
      </c>
      <c r="P47" s="7">
        <f>IF(L47,E47/L47,0)</f>
        <v>98.360655737704917</v>
      </c>
      <c r="Q47" t="s">
        <v>8310</v>
      </c>
      <c r="R47" t="s">
        <v>8348</v>
      </c>
      <c r="S47" s="18">
        <f t="shared" si="0"/>
        <v>42457.373923611114</v>
      </c>
      <c r="T47" s="18">
        <f t="shared" si="1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>(E48/D48)*100</f>
        <v>104.16666666666667</v>
      </c>
      <c r="P48" s="7">
        <f>IF(L48,E48/L48,0)</f>
        <v>194.44444444444446</v>
      </c>
      <c r="Q48" t="s">
        <v>8310</v>
      </c>
      <c r="R48" t="s">
        <v>8348</v>
      </c>
      <c r="S48" s="18">
        <f t="shared" si="0"/>
        <v>42323.71497685185</v>
      </c>
      <c r="T48" s="18">
        <f t="shared" si="1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>(E49/D49)*100</f>
        <v>107.61100000000002</v>
      </c>
      <c r="P49" s="7">
        <f>IF(L49,E49/L49,0)</f>
        <v>76.865000000000009</v>
      </c>
      <c r="Q49" t="s">
        <v>8310</v>
      </c>
      <c r="R49" t="s">
        <v>8348</v>
      </c>
      <c r="S49" s="18">
        <f t="shared" si="0"/>
        <v>41932.569525462961</v>
      </c>
      <c r="T49" s="18">
        <f t="shared" si="1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>(E50/D50)*100</f>
        <v>107.94999999999999</v>
      </c>
      <c r="P50" s="7">
        <f>IF(L50,E50/L50,0)</f>
        <v>56.815789473684212</v>
      </c>
      <c r="Q50" t="s">
        <v>8310</v>
      </c>
      <c r="R50" t="s">
        <v>8348</v>
      </c>
      <c r="S50" s="18">
        <f t="shared" si="0"/>
        <v>42033.266898148147</v>
      </c>
      <c r="T50" s="18">
        <f t="shared" si="1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>(E51/D51)*100</f>
        <v>100</v>
      </c>
      <c r="P51" s="7">
        <f>IF(L51,E51/L51,0)</f>
        <v>137.93103448275863</v>
      </c>
      <c r="Q51" t="s">
        <v>8310</v>
      </c>
      <c r="R51" t="s">
        <v>8348</v>
      </c>
      <c r="S51" s="18">
        <f t="shared" si="0"/>
        <v>42270.926446759258</v>
      </c>
      <c r="T51" s="18">
        <f t="shared" si="1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>(E52/D52)*100</f>
        <v>100</v>
      </c>
      <c r="P52" s="7">
        <f>IF(L52,E52/L52,0)</f>
        <v>27.272727272727273</v>
      </c>
      <c r="Q52" t="s">
        <v>8310</v>
      </c>
      <c r="R52" t="s">
        <v>8348</v>
      </c>
      <c r="S52" s="18">
        <f t="shared" si="0"/>
        <v>41995.502986111111</v>
      </c>
      <c r="T52" s="18">
        <f t="shared" si="1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>(E53/D53)*100</f>
        <v>128.0181818181818</v>
      </c>
      <c r="P53" s="7">
        <f>IF(L53,E53/L53,0)</f>
        <v>118.33613445378151</v>
      </c>
      <c r="Q53" t="s">
        <v>8310</v>
      </c>
      <c r="R53" t="s">
        <v>8348</v>
      </c>
      <c r="S53" s="18">
        <f t="shared" si="0"/>
        <v>42196.678668981476</v>
      </c>
      <c r="T53" s="18">
        <f t="shared" si="1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>(E54/D54)*100</f>
        <v>116.21</v>
      </c>
      <c r="P54" s="7">
        <f>IF(L54,E54/L54,0)</f>
        <v>223.48076923076923</v>
      </c>
      <c r="Q54" t="s">
        <v>8310</v>
      </c>
      <c r="R54" t="s">
        <v>8348</v>
      </c>
      <c r="S54" s="18">
        <f t="shared" si="0"/>
        <v>41807.451921296299</v>
      </c>
      <c r="T54" s="18">
        <f t="shared" si="1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>(E55/D55)*100</f>
        <v>109.63333333333334</v>
      </c>
      <c r="P55" s="7">
        <f>IF(L55,E55/L55,0)</f>
        <v>28.111111111111111</v>
      </c>
      <c r="Q55" t="s">
        <v>8310</v>
      </c>
      <c r="R55" t="s">
        <v>8348</v>
      </c>
      <c r="S55" s="18">
        <f t="shared" si="0"/>
        <v>41719.299131944441</v>
      </c>
      <c r="T55" s="18">
        <f t="shared" si="1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>(E56/D56)*100</f>
        <v>101</v>
      </c>
      <c r="P56" s="7">
        <f>IF(L56,E56/L56,0)</f>
        <v>194.23076923076923</v>
      </c>
      <c r="Q56" t="s">
        <v>8310</v>
      </c>
      <c r="R56" t="s">
        <v>8348</v>
      </c>
      <c r="S56" s="18">
        <f t="shared" si="0"/>
        <v>42333.463206018518</v>
      </c>
      <c r="T56" s="18">
        <f t="shared" si="1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>(E57/D57)*100</f>
        <v>128.95348837209301</v>
      </c>
      <c r="P57" s="7">
        <f>IF(L57,E57/L57,0)</f>
        <v>128.95348837209303</v>
      </c>
      <c r="Q57" t="s">
        <v>8310</v>
      </c>
      <c r="R57" t="s">
        <v>8348</v>
      </c>
      <c r="S57" s="18">
        <f t="shared" si="0"/>
        <v>42496.718935185185</v>
      </c>
      <c r="T57" s="18">
        <f t="shared" si="1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>(E58/D58)*100</f>
        <v>107.26249999999999</v>
      </c>
      <c r="P58" s="7">
        <f>IF(L58,E58/L58,0)</f>
        <v>49.316091954022987</v>
      </c>
      <c r="Q58" t="s">
        <v>8310</v>
      </c>
      <c r="R58" t="s">
        <v>8348</v>
      </c>
      <c r="S58" s="18">
        <f t="shared" si="0"/>
        <v>42149.298888888894</v>
      </c>
      <c r="T58" s="18">
        <f t="shared" si="1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>(E59/D59)*100</f>
        <v>101.89999999999999</v>
      </c>
      <c r="P59" s="7">
        <f>IF(L59,E59/L59,0)</f>
        <v>221.52173913043478</v>
      </c>
      <c r="Q59" t="s">
        <v>8310</v>
      </c>
      <c r="R59" t="s">
        <v>8348</v>
      </c>
      <c r="S59" s="18">
        <f t="shared" si="0"/>
        <v>42089.58289351852</v>
      </c>
      <c r="T59" s="18">
        <f t="shared" si="1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>(E60/D60)*100</f>
        <v>102.91</v>
      </c>
      <c r="P60" s="7">
        <f>IF(L60,E60/L60,0)</f>
        <v>137.21333333333334</v>
      </c>
      <c r="Q60" t="s">
        <v>8310</v>
      </c>
      <c r="R60" t="s">
        <v>8348</v>
      </c>
      <c r="S60" s="18">
        <f t="shared" si="0"/>
        <v>41932.495046296295</v>
      </c>
      <c r="T60" s="18">
        <f t="shared" si="1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>(E61/D61)*100</f>
        <v>100.12570000000001</v>
      </c>
      <c r="P61" s="7">
        <f>IF(L61,E61/L61,0)</f>
        <v>606.82242424242418</v>
      </c>
      <c r="Q61" t="s">
        <v>8310</v>
      </c>
      <c r="R61" t="s">
        <v>8348</v>
      </c>
      <c r="S61" s="18">
        <f t="shared" si="0"/>
        <v>42229.985833333332</v>
      </c>
      <c r="T61" s="18">
        <f t="shared" si="1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>(E62/D62)*100</f>
        <v>103.29622222222221</v>
      </c>
      <c r="P62" s="7">
        <f>IF(L62,E62/L62,0)</f>
        <v>43.040092592592593</v>
      </c>
      <c r="Q62" t="s">
        <v>8310</v>
      </c>
      <c r="R62" t="s">
        <v>8349</v>
      </c>
      <c r="S62" s="18">
        <f t="shared" si="0"/>
        <v>41701.651817129634</v>
      </c>
      <c r="T62" s="18">
        <f t="shared" si="1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>(E63/D63)*100</f>
        <v>148.30000000000001</v>
      </c>
      <c r="P63" s="7">
        <f>IF(L63,E63/L63,0)</f>
        <v>322.39130434782606</v>
      </c>
      <c r="Q63" t="s">
        <v>8310</v>
      </c>
      <c r="R63" t="s">
        <v>8349</v>
      </c>
      <c r="S63" s="18">
        <f t="shared" si="0"/>
        <v>41409.564317129625</v>
      </c>
      <c r="T63" s="18">
        <f t="shared" si="1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>(E64/D64)*100</f>
        <v>154.73333333333332</v>
      </c>
      <c r="P64" s="7">
        <f>IF(L64,E64/L64,0)</f>
        <v>96.708333333333329</v>
      </c>
      <c r="Q64" t="s">
        <v>8310</v>
      </c>
      <c r="R64" t="s">
        <v>8349</v>
      </c>
      <c r="S64" s="18">
        <f t="shared" si="0"/>
        <v>41311.549513888887</v>
      </c>
      <c r="T64" s="18">
        <f t="shared" si="1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>(E65/D65)*100</f>
        <v>113.51849999999999</v>
      </c>
      <c r="P65" s="7">
        <f>IF(L65,E65/L65,0)</f>
        <v>35.474531249999998</v>
      </c>
      <c r="Q65" t="s">
        <v>8310</v>
      </c>
      <c r="R65" t="s">
        <v>8349</v>
      </c>
      <c r="S65" s="18">
        <f t="shared" si="0"/>
        <v>41612.662187499998</v>
      </c>
      <c r="T65" s="18">
        <f t="shared" si="1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>(E66/D66)*100</f>
        <v>173.33333333333334</v>
      </c>
      <c r="P66" s="7">
        <f>IF(L66,E66/L66,0)</f>
        <v>86.666666666666671</v>
      </c>
      <c r="Q66" t="s">
        <v>8310</v>
      </c>
      <c r="R66" t="s">
        <v>8349</v>
      </c>
      <c r="S66" s="18">
        <f t="shared" ref="S66:S129" si="2">(J66/86400)+25569+(-6/24)</f>
        <v>41432.76829861111</v>
      </c>
      <c r="T66" s="18">
        <f t="shared" ref="T66:T129" si="3">(I66/86400)+25569+(-6/24)</f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>(E67/D67)*100</f>
        <v>107.52857142857141</v>
      </c>
      <c r="P67" s="7">
        <f>IF(L67,E67/L67,0)</f>
        <v>132.05263157894737</v>
      </c>
      <c r="Q67" t="s">
        <v>8310</v>
      </c>
      <c r="R67" t="s">
        <v>8349</v>
      </c>
      <c r="S67" s="18">
        <f t="shared" si="2"/>
        <v>41835.571226851855</v>
      </c>
      <c r="T67" s="18">
        <f t="shared" si="3"/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>(E68/D68)*100</f>
        <v>118.6</v>
      </c>
      <c r="P68" s="7">
        <f>IF(L68,E68/L68,0)</f>
        <v>91.230769230769226</v>
      </c>
      <c r="Q68" t="s">
        <v>8310</v>
      </c>
      <c r="R68" t="s">
        <v>8349</v>
      </c>
      <c r="S68" s="18">
        <f t="shared" si="2"/>
        <v>42539.599768518514</v>
      </c>
      <c r="T68" s="18">
        <f t="shared" si="3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>(E69/D69)*100</f>
        <v>116.25000000000001</v>
      </c>
      <c r="P69" s="7">
        <f>IF(L69,E69/L69,0)</f>
        <v>116.25</v>
      </c>
      <c r="Q69" t="s">
        <v>8310</v>
      </c>
      <c r="R69" t="s">
        <v>8349</v>
      </c>
      <c r="S69" s="18">
        <f t="shared" si="2"/>
        <v>41075.333379629628</v>
      </c>
      <c r="T69" s="18">
        <f t="shared" si="3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>(E70/D70)*100</f>
        <v>127.16666666666667</v>
      </c>
      <c r="P70" s="7">
        <f>IF(L70,E70/L70,0)</f>
        <v>21.194444444444443</v>
      </c>
      <c r="Q70" t="s">
        <v>8310</v>
      </c>
      <c r="R70" t="s">
        <v>8349</v>
      </c>
      <c r="S70" s="18">
        <f t="shared" si="2"/>
        <v>41663.319340277776</v>
      </c>
      <c r="T70" s="18">
        <f t="shared" si="3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>(E71/D71)*100</f>
        <v>110.9423</v>
      </c>
      <c r="P71" s="7">
        <f>IF(L71,E71/L71,0)</f>
        <v>62.327134831460668</v>
      </c>
      <c r="Q71" t="s">
        <v>8310</v>
      </c>
      <c r="R71" t="s">
        <v>8349</v>
      </c>
      <c r="S71" s="18">
        <f t="shared" si="2"/>
        <v>40785.937789351854</v>
      </c>
      <c r="T71" s="18">
        <f t="shared" si="3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>(E72/D72)*100</f>
        <v>127.2</v>
      </c>
      <c r="P72" s="7">
        <f>IF(L72,E72/L72,0)</f>
        <v>37.411764705882355</v>
      </c>
      <c r="Q72" t="s">
        <v>8310</v>
      </c>
      <c r="R72" t="s">
        <v>8349</v>
      </c>
      <c r="S72" s="18">
        <f t="shared" si="2"/>
        <v>40730.646354166667</v>
      </c>
      <c r="T72" s="18">
        <f t="shared" si="3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>(E73/D73)*100</f>
        <v>123.94444444444443</v>
      </c>
      <c r="P73" s="7">
        <f>IF(L73,E73/L73,0)</f>
        <v>69.71875</v>
      </c>
      <c r="Q73" t="s">
        <v>8310</v>
      </c>
      <c r="R73" t="s">
        <v>8349</v>
      </c>
      <c r="S73" s="18">
        <f t="shared" si="2"/>
        <v>40997.021493055552</v>
      </c>
      <c r="T73" s="18">
        <f t="shared" si="3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>(E74/D74)*100</f>
        <v>108.40909090909091</v>
      </c>
      <c r="P74" s="7">
        <f>IF(L74,E74/L74,0)</f>
        <v>58.170731707317074</v>
      </c>
      <c r="Q74" t="s">
        <v>8310</v>
      </c>
      <c r="R74" t="s">
        <v>8349</v>
      </c>
      <c r="S74" s="18">
        <f t="shared" si="2"/>
        <v>41207.760196759264</v>
      </c>
      <c r="T74" s="18">
        <f t="shared" si="3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>(E75/D75)*100</f>
        <v>100</v>
      </c>
      <c r="P75" s="7">
        <f>IF(L75,E75/L75,0)</f>
        <v>50</v>
      </c>
      <c r="Q75" t="s">
        <v>8310</v>
      </c>
      <c r="R75" t="s">
        <v>8349</v>
      </c>
      <c r="S75" s="18">
        <f t="shared" si="2"/>
        <v>40587.50675925926</v>
      </c>
      <c r="T75" s="18">
        <f t="shared" si="3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>(E76/D76)*100</f>
        <v>112.93199999999999</v>
      </c>
      <c r="P76" s="7">
        <f>IF(L76,E76/L76,0)</f>
        <v>19.471034482758618</v>
      </c>
      <c r="Q76" t="s">
        <v>8310</v>
      </c>
      <c r="R76" t="s">
        <v>8349</v>
      </c>
      <c r="S76" s="18">
        <f t="shared" si="2"/>
        <v>42360.237210648149</v>
      </c>
      <c r="T76" s="18">
        <f t="shared" si="3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>(E77/D77)*100</f>
        <v>115.42857142857143</v>
      </c>
      <c r="P77" s="7">
        <f>IF(L77,E77/L77,0)</f>
        <v>85.957446808510639</v>
      </c>
      <c r="Q77" t="s">
        <v>8310</v>
      </c>
      <c r="R77" t="s">
        <v>8349</v>
      </c>
      <c r="S77" s="18">
        <f t="shared" si="2"/>
        <v>41356.959166666667</v>
      </c>
      <c r="T77" s="18">
        <f t="shared" si="3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>(E78/D78)*100</f>
        <v>153.33333333333334</v>
      </c>
      <c r="P78" s="7">
        <f>IF(L78,E78/L78,0)</f>
        <v>30.666666666666668</v>
      </c>
      <c r="Q78" t="s">
        <v>8310</v>
      </c>
      <c r="R78" t="s">
        <v>8349</v>
      </c>
      <c r="S78" s="18">
        <f t="shared" si="2"/>
        <v>40844.441643518519</v>
      </c>
      <c r="T78" s="18">
        <f t="shared" si="3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>(E79/D79)*100</f>
        <v>392.5</v>
      </c>
      <c r="P79" s="7">
        <f>IF(L79,E79/L79,0)</f>
        <v>60.384615384615387</v>
      </c>
      <c r="Q79" t="s">
        <v>8310</v>
      </c>
      <c r="R79" t="s">
        <v>8349</v>
      </c>
      <c r="S79" s="18">
        <f t="shared" si="2"/>
        <v>40996.894872685181</v>
      </c>
      <c r="T79" s="18">
        <f t="shared" si="3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>(E80/D80)*100</f>
        <v>2702</v>
      </c>
      <c r="P80" s="7">
        <f>IF(L80,E80/L80,0)</f>
        <v>38.6</v>
      </c>
      <c r="Q80" t="s">
        <v>8310</v>
      </c>
      <c r="R80" t="s">
        <v>8349</v>
      </c>
      <c r="S80" s="18">
        <f t="shared" si="2"/>
        <v>42604.480567129634</v>
      </c>
      <c r="T80" s="18">
        <f t="shared" si="3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>(E81/D81)*100</f>
        <v>127</v>
      </c>
      <c r="P81" s="7">
        <f>IF(L81,E81/L81,0)</f>
        <v>40.268292682926827</v>
      </c>
      <c r="Q81" t="s">
        <v>8310</v>
      </c>
      <c r="R81" t="s">
        <v>8349</v>
      </c>
      <c r="S81" s="18">
        <f t="shared" si="2"/>
        <v>41724.526539351849</v>
      </c>
      <c r="T81" s="18">
        <f t="shared" si="3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>(E82/D82)*100</f>
        <v>107.25</v>
      </c>
      <c r="P82" s="7">
        <f>IF(L82,E82/L82,0)</f>
        <v>273.82978723404256</v>
      </c>
      <c r="Q82" t="s">
        <v>8310</v>
      </c>
      <c r="R82" t="s">
        <v>8349</v>
      </c>
      <c r="S82" s="18">
        <f t="shared" si="2"/>
        <v>41582.833981481483</v>
      </c>
      <c r="T82" s="18">
        <f t="shared" si="3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>(E83/D83)*100</f>
        <v>198</v>
      </c>
      <c r="P83" s="7">
        <f>IF(L83,E83/L83,0)</f>
        <v>53.035714285714285</v>
      </c>
      <c r="Q83" t="s">
        <v>8310</v>
      </c>
      <c r="R83" t="s">
        <v>8349</v>
      </c>
      <c r="S83" s="18">
        <f t="shared" si="2"/>
        <v>41099.908877314811</v>
      </c>
      <c r="T83" s="18">
        <f t="shared" si="3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>(E84/D84)*100</f>
        <v>100.01249999999999</v>
      </c>
      <c r="P84" s="7">
        <f>IF(L84,E84/L84,0)</f>
        <v>40.005000000000003</v>
      </c>
      <c r="Q84" t="s">
        <v>8310</v>
      </c>
      <c r="R84" t="s">
        <v>8349</v>
      </c>
      <c r="S84" s="18">
        <f t="shared" si="2"/>
        <v>40795.570150462961</v>
      </c>
      <c r="T84" s="18">
        <f t="shared" si="3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>(E85/D85)*100</f>
        <v>102.49999999999999</v>
      </c>
      <c r="P85" s="7">
        <f>IF(L85,E85/L85,0)</f>
        <v>15.76923076923077</v>
      </c>
      <c r="Q85" t="s">
        <v>8310</v>
      </c>
      <c r="R85" t="s">
        <v>8349</v>
      </c>
      <c r="S85" s="18">
        <f t="shared" si="2"/>
        <v>42042.365613425922</v>
      </c>
      <c r="T85" s="18">
        <f t="shared" si="3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>(E86/D86)*100</f>
        <v>100</v>
      </c>
      <c r="P86" s="7">
        <f>IF(L86,E86/L86,0)</f>
        <v>71.428571428571431</v>
      </c>
      <c r="Q86" t="s">
        <v>8310</v>
      </c>
      <c r="R86" t="s">
        <v>8349</v>
      </c>
      <c r="S86" s="18">
        <f t="shared" si="2"/>
        <v>40648.507939814815</v>
      </c>
      <c r="T86" s="18">
        <f t="shared" si="3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>(E87/D87)*100</f>
        <v>125.49999999999999</v>
      </c>
      <c r="P87" s="7">
        <f>IF(L87,E87/L87,0)</f>
        <v>71.714285714285708</v>
      </c>
      <c r="Q87" t="s">
        <v>8310</v>
      </c>
      <c r="R87" t="s">
        <v>8349</v>
      </c>
      <c r="S87" s="18">
        <f t="shared" si="2"/>
        <v>40778.875428240739</v>
      </c>
      <c r="T87" s="18">
        <f t="shared" si="3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>(E88/D88)*100</f>
        <v>106.46666666666667</v>
      </c>
      <c r="P88" s="7">
        <f>IF(L88,E88/L88,0)</f>
        <v>375.76470588235293</v>
      </c>
      <c r="Q88" t="s">
        <v>8310</v>
      </c>
      <c r="R88" t="s">
        <v>8349</v>
      </c>
      <c r="S88" s="18">
        <f t="shared" si="2"/>
        <v>42291.306076388893</v>
      </c>
      <c r="T88" s="18">
        <f t="shared" si="3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>(E89/D89)*100</f>
        <v>104.60000000000001</v>
      </c>
      <c r="P89" s="7">
        <f>IF(L89,E89/L89,0)</f>
        <v>104.6</v>
      </c>
      <c r="Q89" t="s">
        <v>8310</v>
      </c>
      <c r="R89" t="s">
        <v>8349</v>
      </c>
      <c r="S89" s="18">
        <f t="shared" si="2"/>
        <v>40322.289386574077</v>
      </c>
      <c r="T89" s="18">
        <f t="shared" si="3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>(E90/D90)*100</f>
        <v>102.85714285714285</v>
      </c>
      <c r="P90" s="7">
        <f>IF(L90,E90/L90,0)</f>
        <v>60</v>
      </c>
      <c r="Q90" t="s">
        <v>8310</v>
      </c>
      <c r="R90" t="s">
        <v>8349</v>
      </c>
      <c r="S90" s="18">
        <f t="shared" si="2"/>
        <v>41786.40892361111</v>
      </c>
      <c r="T90" s="18">
        <f t="shared" si="3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>(E91/D91)*100</f>
        <v>115.06666666666668</v>
      </c>
      <c r="P91" s="7">
        <f>IF(L91,E91/L91,0)</f>
        <v>123.28571428571429</v>
      </c>
      <c r="Q91" t="s">
        <v>8310</v>
      </c>
      <c r="R91" t="s">
        <v>8349</v>
      </c>
      <c r="S91" s="18">
        <f t="shared" si="2"/>
        <v>41402.502222222218</v>
      </c>
      <c r="T91" s="18">
        <f t="shared" si="3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>(E92/D92)*100</f>
        <v>100.4</v>
      </c>
      <c r="P92" s="7">
        <f>IF(L92,E92/L92,0)</f>
        <v>31.375</v>
      </c>
      <c r="Q92" t="s">
        <v>8310</v>
      </c>
      <c r="R92" t="s">
        <v>8349</v>
      </c>
      <c r="S92" s="18">
        <f t="shared" si="2"/>
        <v>40706.047442129631</v>
      </c>
      <c r="T92" s="18">
        <f t="shared" si="3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>(E93/D93)*100</f>
        <v>120</v>
      </c>
      <c r="P93" s="7">
        <f>IF(L93,E93/L93,0)</f>
        <v>78.260869565217391</v>
      </c>
      <c r="Q93" t="s">
        <v>8310</v>
      </c>
      <c r="R93" t="s">
        <v>8349</v>
      </c>
      <c r="S93" s="18">
        <f t="shared" si="2"/>
        <v>40619.152361111112</v>
      </c>
      <c r="T93" s="18">
        <f t="shared" si="3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>(E94/D94)*100</f>
        <v>105.2</v>
      </c>
      <c r="P94" s="7">
        <f>IF(L94,E94/L94,0)</f>
        <v>122.32558139534883</v>
      </c>
      <c r="Q94" t="s">
        <v>8310</v>
      </c>
      <c r="R94" t="s">
        <v>8349</v>
      </c>
      <c r="S94" s="18">
        <f t="shared" si="2"/>
        <v>42720.948877314819</v>
      </c>
      <c r="T94" s="18">
        <f t="shared" si="3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>(E95/D95)*100</f>
        <v>110.60000000000001</v>
      </c>
      <c r="P95" s="7">
        <f>IF(L95,E95/L95,0)</f>
        <v>73.733333333333334</v>
      </c>
      <c r="Q95" t="s">
        <v>8310</v>
      </c>
      <c r="R95" t="s">
        <v>8349</v>
      </c>
      <c r="S95" s="18">
        <f t="shared" si="2"/>
        <v>41065.608067129629</v>
      </c>
      <c r="T95" s="18">
        <f t="shared" si="3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>(E96/D96)*100</f>
        <v>104</v>
      </c>
      <c r="P96" s="7">
        <f>IF(L96,E96/L96,0)</f>
        <v>21.666666666666668</v>
      </c>
      <c r="Q96" t="s">
        <v>8310</v>
      </c>
      <c r="R96" t="s">
        <v>8349</v>
      </c>
      <c r="S96" s="18">
        <f t="shared" si="2"/>
        <v>41716.467847222222</v>
      </c>
      <c r="T96" s="18">
        <f t="shared" si="3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>(E97/D97)*100</f>
        <v>131.42857142857142</v>
      </c>
      <c r="P97" s="7">
        <f>IF(L97,E97/L97,0)</f>
        <v>21.904761904761905</v>
      </c>
      <c r="Q97" t="s">
        <v>8310</v>
      </c>
      <c r="R97" t="s">
        <v>8349</v>
      </c>
      <c r="S97" s="18">
        <f t="shared" si="2"/>
        <v>40934.755104166667</v>
      </c>
      <c r="T97" s="18">
        <f t="shared" si="3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>(E98/D98)*100</f>
        <v>114.66666666666667</v>
      </c>
      <c r="P98" s="7">
        <f>IF(L98,E98/L98,0)</f>
        <v>50.588235294117645</v>
      </c>
      <c r="Q98" t="s">
        <v>8310</v>
      </c>
      <c r="R98" t="s">
        <v>8349</v>
      </c>
      <c r="S98" s="18">
        <f t="shared" si="2"/>
        <v>40324.412511574075</v>
      </c>
      <c r="T98" s="18">
        <f t="shared" si="3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>(E99/D99)*100</f>
        <v>106.25</v>
      </c>
      <c r="P99" s="7">
        <f>IF(L99,E99/L99,0)</f>
        <v>53.125</v>
      </c>
      <c r="Q99" t="s">
        <v>8310</v>
      </c>
      <c r="R99" t="s">
        <v>8349</v>
      </c>
      <c r="S99" s="18">
        <f t="shared" si="2"/>
        <v>40705.885208333333</v>
      </c>
      <c r="T99" s="18">
        <f t="shared" si="3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>(E100/D100)*100</f>
        <v>106.25</v>
      </c>
      <c r="P100" s="7">
        <f>IF(L100,E100/L100,0)</f>
        <v>56.666666666666664</v>
      </c>
      <c r="Q100" t="s">
        <v>8310</v>
      </c>
      <c r="R100" t="s">
        <v>8349</v>
      </c>
      <c r="S100" s="18">
        <f t="shared" si="2"/>
        <v>41214.544837962967</v>
      </c>
      <c r="T100" s="18">
        <f t="shared" si="3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>(E101/D101)*100</f>
        <v>106.01933333333334</v>
      </c>
      <c r="P101" s="7">
        <f>IF(L101,E101/L101,0)</f>
        <v>40.776666666666664</v>
      </c>
      <c r="Q101" t="s">
        <v>8310</v>
      </c>
      <c r="R101" t="s">
        <v>8349</v>
      </c>
      <c r="S101" s="18">
        <f t="shared" si="2"/>
        <v>41631.652766203704</v>
      </c>
      <c r="T101" s="18">
        <f t="shared" si="3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>(E102/D102)*100</f>
        <v>100</v>
      </c>
      <c r="P102" s="7">
        <f>IF(L102,E102/L102,0)</f>
        <v>192.30769230769232</v>
      </c>
      <c r="Q102" t="s">
        <v>8310</v>
      </c>
      <c r="R102" t="s">
        <v>8349</v>
      </c>
      <c r="S102" s="18">
        <f t="shared" si="2"/>
        <v>41197.503310185188</v>
      </c>
      <c r="T102" s="18">
        <f t="shared" si="3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>(E103/D103)*100</f>
        <v>100</v>
      </c>
      <c r="P103" s="7">
        <f>IF(L103,E103/L103,0)</f>
        <v>100</v>
      </c>
      <c r="Q103" t="s">
        <v>8310</v>
      </c>
      <c r="R103" t="s">
        <v>8349</v>
      </c>
      <c r="S103" s="18">
        <f t="shared" si="2"/>
        <v>41274.526736111111</v>
      </c>
      <c r="T103" s="18">
        <f t="shared" si="3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>(E104/D104)*100</f>
        <v>127.75000000000001</v>
      </c>
      <c r="P104" s="7">
        <f>IF(L104,E104/L104,0)</f>
        <v>117.92307692307692</v>
      </c>
      <c r="Q104" t="s">
        <v>8310</v>
      </c>
      <c r="R104" t="s">
        <v>8349</v>
      </c>
      <c r="S104" s="18">
        <f t="shared" si="2"/>
        <v>40504.881168981483</v>
      </c>
      <c r="T104" s="18">
        <f t="shared" si="3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>(E105/D105)*100</f>
        <v>105.15384615384616</v>
      </c>
      <c r="P105" s="7">
        <f>IF(L105,E105/L105,0)</f>
        <v>27.897959183673468</v>
      </c>
      <c r="Q105" t="s">
        <v>8310</v>
      </c>
      <c r="R105" t="s">
        <v>8349</v>
      </c>
      <c r="S105" s="18">
        <f t="shared" si="2"/>
        <v>41682.555902777778</v>
      </c>
      <c r="T105" s="18">
        <f t="shared" si="3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>(E106/D106)*100</f>
        <v>120</v>
      </c>
      <c r="P106" s="7">
        <f>IF(L106,E106/L106,0)</f>
        <v>60</v>
      </c>
      <c r="Q106" t="s">
        <v>8310</v>
      </c>
      <c r="R106" t="s">
        <v>8349</v>
      </c>
      <c r="S106" s="18">
        <f t="shared" si="2"/>
        <v>40612.445208333331</v>
      </c>
      <c r="T106" s="18">
        <f t="shared" si="3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>(E107/D107)*100</f>
        <v>107.40909090909089</v>
      </c>
      <c r="P107" s="7">
        <f>IF(L107,E107/L107,0)</f>
        <v>39.383333333333333</v>
      </c>
      <c r="Q107" t="s">
        <v>8310</v>
      </c>
      <c r="R107" t="s">
        <v>8349</v>
      </c>
      <c r="S107" s="18">
        <f t="shared" si="2"/>
        <v>42485.474768518514</v>
      </c>
      <c r="T107" s="18">
        <f t="shared" si="3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>(E108/D108)*100</f>
        <v>100.49999999999999</v>
      </c>
      <c r="P108" s="7">
        <f>IF(L108,E108/L108,0)</f>
        <v>186.11111111111111</v>
      </c>
      <c r="Q108" t="s">
        <v>8310</v>
      </c>
      <c r="R108" t="s">
        <v>8349</v>
      </c>
      <c r="S108" s="18">
        <f t="shared" si="2"/>
        <v>40987.526631944442</v>
      </c>
      <c r="T108" s="18">
        <f t="shared" si="3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>(E109/D109)*100</f>
        <v>102.46666666666667</v>
      </c>
      <c r="P109" s="7">
        <f>IF(L109,E109/L109,0)</f>
        <v>111.37681159420291</v>
      </c>
      <c r="Q109" t="s">
        <v>8310</v>
      </c>
      <c r="R109" t="s">
        <v>8349</v>
      </c>
      <c r="S109" s="18">
        <f t="shared" si="2"/>
        <v>40635.732488425929</v>
      </c>
      <c r="T109" s="18">
        <f t="shared" si="3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>(E110/D110)*100</f>
        <v>246.66666666666669</v>
      </c>
      <c r="P110" s="7">
        <f>IF(L110,E110/L110,0)</f>
        <v>78.723404255319153</v>
      </c>
      <c r="Q110" t="s">
        <v>8310</v>
      </c>
      <c r="R110" t="s">
        <v>8349</v>
      </c>
      <c r="S110" s="18">
        <f t="shared" si="2"/>
        <v>41365.363078703704</v>
      </c>
      <c r="T110" s="18">
        <f t="shared" si="3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>(E111/D111)*100</f>
        <v>219.49999999999997</v>
      </c>
      <c r="P111" s="7">
        <f>IF(L111,E111/L111,0)</f>
        <v>46.702127659574465</v>
      </c>
      <c r="Q111" t="s">
        <v>8310</v>
      </c>
      <c r="R111" t="s">
        <v>8349</v>
      </c>
      <c r="S111" s="18">
        <f t="shared" si="2"/>
        <v>40569.775810185187</v>
      </c>
      <c r="T111" s="18">
        <f t="shared" si="3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>(E112/D112)*100</f>
        <v>130.76923076923077</v>
      </c>
      <c r="P112" s="7">
        <f>IF(L112,E112/L112,0)</f>
        <v>65.384615384615387</v>
      </c>
      <c r="Q112" t="s">
        <v>8310</v>
      </c>
      <c r="R112" t="s">
        <v>8349</v>
      </c>
      <c r="S112" s="18">
        <f t="shared" si="2"/>
        <v>41557.699687500004</v>
      </c>
      <c r="T112" s="18">
        <f t="shared" si="3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>(E113/D113)*100</f>
        <v>154.57142857142858</v>
      </c>
      <c r="P113" s="7">
        <f>IF(L113,E113/L113,0)</f>
        <v>102.0754716981132</v>
      </c>
      <c r="Q113" t="s">
        <v>8310</v>
      </c>
      <c r="R113" t="s">
        <v>8349</v>
      </c>
      <c r="S113" s="18">
        <f t="shared" si="2"/>
        <v>42125.083182870367</v>
      </c>
      <c r="T113" s="18">
        <f t="shared" si="3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>(E114/D114)*100</f>
        <v>104</v>
      </c>
      <c r="P114" s="7">
        <f>IF(L114,E114/L114,0)</f>
        <v>64.197530864197532</v>
      </c>
      <c r="Q114" t="s">
        <v>8310</v>
      </c>
      <c r="R114" t="s">
        <v>8349</v>
      </c>
      <c r="S114" s="18">
        <f t="shared" si="2"/>
        <v>41717.793032407411</v>
      </c>
      <c r="T114" s="18">
        <f t="shared" si="3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>(E115/D115)*100</f>
        <v>141</v>
      </c>
      <c r="P115" s="7">
        <f>IF(L115,E115/L115,0)</f>
        <v>90.384615384615387</v>
      </c>
      <c r="Q115" t="s">
        <v>8310</v>
      </c>
      <c r="R115" t="s">
        <v>8349</v>
      </c>
      <c r="S115" s="18">
        <f t="shared" si="2"/>
        <v>40753.508425925924</v>
      </c>
      <c r="T115" s="18">
        <f t="shared" si="3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>(E116/D116)*100</f>
        <v>103.33333333333334</v>
      </c>
      <c r="P116" s="7">
        <f>IF(L116,E116/L116,0)</f>
        <v>88.571428571428569</v>
      </c>
      <c r="Q116" t="s">
        <v>8310</v>
      </c>
      <c r="R116" t="s">
        <v>8349</v>
      </c>
      <c r="S116" s="18">
        <f t="shared" si="2"/>
        <v>40861.02416666667</v>
      </c>
      <c r="T116" s="18">
        <f t="shared" si="3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>(E117/D117)*100</f>
        <v>140.44444444444443</v>
      </c>
      <c r="P117" s="7">
        <f>IF(L117,E117/L117,0)</f>
        <v>28.727272727272727</v>
      </c>
      <c r="Q117" t="s">
        <v>8310</v>
      </c>
      <c r="R117" t="s">
        <v>8349</v>
      </c>
      <c r="S117" s="18">
        <f t="shared" si="2"/>
        <v>40918.488935185189</v>
      </c>
      <c r="T117" s="18">
        <f t="shared" si="3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>(E118/D118)*100</f>
        <v>113.65714285714286</v>
      </c>
      <c r="P118" s="7">
        <f>IF(L118,E118/L118,0)</f>
        <v>69.78947368421052</v>
      </c>
      <c r="Q118" t="s">
        <v>8310</v>
      </c>
      <c r="R118" t="s">
        <v>8349</v>
      </c>
      <c r="S118" s="18">
        <f t="shared" si="2"/>
        <v>40595.247164351851</v>
      </c>
      <c r="T118" s="18">
        <f t="shared" si="3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>(E119/D119)*100</f>
        <v>100.49377777777779</v>
      </c>
      <c r="P119" s="7">
        <f>IF(L119,E119/L119,0)</f>
        <v>167.48962962962963</v>
      </c>
      <c r="Q119" t="s">
        <v>8310</v>
      </c>
      <c r="R119" t="s">
        <v>8349</v>
      </c>
      <c r="S119" s="18">
        <f t="shared" si="2"/>
        <v>40248.584999999999</v>
      </c>
      <c r="T119" s="18">
        <f t="shared" si="3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>(E120/D120)*100</f>
        <v>113.03159999999998</v>
      </c>
      <c r="P120" s="7">
        <f>IF(L120,E120/L120,0)</f>
        <v>144.91230769230768</v>
      </c>
      <c r="Q120" t="s">
        <v>8310</v>
      </c>
      <c r="R120" t="s">
        <v>8349</v>
      </c>
      <c r="S120" s="18">
        <f t="shared" si="2"/>
        <v>40722.803657407407</v>
      </c>
      <c r="T120" s="18">
        <f t="shared" si="3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>(E121/D121)*100</f>
        <v>104.55692307692308</v>
      </c>
      <c r="P121" s="7">
        <f>IF(L121,E121/L121,0)</f>
        <v>91.840540540540545</v>
      </c>
      <c r="Q121" t="s">
        <v>8310</v>
      </c>
      <c r="R121" t="s">
        <v>8349</v>
      </c>
      <c r="S121" s="18">
        <f t="shared" si="2"/>
        <v>40738.819282407407</v>
      </c>
      <c r="T121" s="18">
        <f t="shared" si="3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(E122/D122)*100</f>
        <v>1.4285714285714287E-2</v>
      </c>
      <c r="P122" s="7">
        <f>IF(L122,E122/L122,0)</f>
        <v>10</v>
      </c>
      <c r="Q122" t="s">
        <v>8310</v>
      </c>
      <c r="R122" t="s">
        <v>8311</v>
      </c>
      <c r="S122" s="18">
        <f t="shared" si="2"/>
        <v>42615.799849537041</v>
      </c>
      <c r="T122" s="18">
        <f t="shared" si="3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(E123/D123)*100</f>
        <v>3.3333333333333333E-2</v>
      </c>
      <c r="P123" s="7">
        <f>IF(L123,E123/L123,0)</f>
        <v>1</v>
      </c>
      <c r="Q123" t="s">
        <v>8310</v>
      </c>
      <c r="R123" t="s">
        <v>8311</v>
      </c>
      <c r="S123" s="18">
        <f t="shared" si="2"/>
        <v>42096.454976851848</v>
      </c>
      <c r="T123" s="18">
        <f t="shared" si="3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(E124/D124)*100</f>
        <v>0</v>
      </c>
      <c r="P124" s="7">
        <f>IF(L124,E124/L124,0)</f>
        <v>0</v>
      </c>
      <c r="Q124" t="s">
        <v>8310</v>
      </c>
      <c r="R124" t="s">
        <v>8311</v>
      </c>
      <c r="S124" s="18">
        <f t="shared" si="2"/>
        <v>42593.181793981479</v>
      </c>
      <c r="T124" s="18">
        <f t="shared" si="3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(E125/D125)*100</f>
        <v>0.27454545454545454</v>
      </c>
      <c r="P125" s="7">
        <f>IF(L125,E125/L125,0)</f>
        <v>25.166666666666668</v>
      </c>
      <c r="Q125" t="s">
        <v>8310</v>
      </c>
      <c r="R125" t="s">
        <v>8311</v>
      </c>
      <c r="S125" s="18">
        <f t="shared" si="2"/>
        <v>41904.531990740739</v>
      </c>
      <c r="T125" s="18">
        <f t="shared" si="3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(E126/D126)*100</f>
        <v>0</v>
      </c>
      <c r="P126" s="7">
        <f>IF(L126,E126/L126,0)</f>
        <v>0</v>
      </c>
      <c r="Q126" t="s">
        <v>8310</v>
      </c>
      <c r="R126" t="s">
        <v>8311</v>
      </c>
      <c r="S126" s="18">
        <f t="shared" si="2"/>
        <v>42114.678726851853</v>
      </c>
      <c r="T126" s="18">
        <f t="shared" si="3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>(E127/D127)*100</f>
        <v>14.000000000000002</v>
      </c>
      <c r="P127" s="7">
        <f>IF(L127,E127/L127,0)</f>
        <v>11.666666666666666</v>
      </c>
      <c r="Q127" t="s">
        <v>8310</v>
      </c>
      <c r="R127" t="s">
        <v>8311</v>
      </c>
      <c r="S127" s="18">
        <f t="shared" si="2"/>
        <v>42709.743981481486</v>
      </c>
      <c r="T127" s="18">
        <f t="shared" si="3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>(E128/D128)*100</f>
        <v>5.548</v>
      </c>
      <c r="P128" s="7">
        <f>IF(L128,E128/L128,0)</f>
        <v>106.69230769230769</v>
      </c>
      <c r="Q128" t="s">
        <v>8310</v>
      </c>
      <c r="R128" t="s">
        <v>8311</v>
      </c>
      <c r="S128" s="18">
        <f t="shared" si="2"/>
        <v>42135.339548611111</v>
      </c>
      <c r="T128" s="18">
        <f t="shared" si="3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>(E129/D129)*100</f>
        <v>2.375</v>
      </c>
      <c r="P129" s="7">
        <f>IF(L129,E129/L129,0)</f>
        <v>47.5</v>
      </c>
      <c r="Q129" t="s">
        <v>8310</v>
      </c>
      <c r="R129" t="s">
        <v>8311</v>
      </c>
      <c r="S129" s="18">
        <f t="shared" si="2"/>
        <v>42067.37431712963</v>
      </c>
      <c r="T129" s="18">
        <f t="shared" si="3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>(E130/D130)*100</f>
        <v>1.867</v>
      </c>
      <c r="P130" s="7">
        <f>IF(L130,E130/L130,0)</f>
        <v>311.16666666666669</v>
      </c>
      <c r="Q130" t="s">
        <v>8310</v>
      </c>
      <c r="R130" t="s">
        <v>8311</v>
      </c>
      <c r="S130" s="18">
        <f t="shared" ref="S130:S193" si="4">(J130/86400)+25569+(-6/24)</f>
        <v>42627.97792824074</v>
      </c>
      <c r="T130" s="18">
        <f t="shared" ref="T130:T193" si="5">(I130/86400)+25569+(-6/24)</f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>(E131/D131)*100</f>
        <v>0</v>
      </c>
      <c r="P131" s="7">
        <f>IF(L131,E131/L131,0)</f>
        <v>0</v>
      </c>
      <c r="Q131" t="s">
        <v>8310</v>
      </c>
      <c r="R131" t="s">
        <v>8311</v>
      </c>
      <c r="S131" s="18">
        <f t="shared" si="4"/>
        <v>41882.687303240738</v>
      </c>
      <c r="T131" s="18">
        <f t="shared" si="5"/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>(E132/D132)*100</f>
        <v>0</v>
      </c>
      <c r="P132" s="7">
        <f>IF(L132,E132/L132,0)</f>
        <v>0</v>
      </c>
      <c r="Q132" t="s">
        <v>8310</v>
      </c>
      <c r="R132" t="s">
        <v>8311</v>
      </c>
      <c r="S132" s="18">
        <f t="shared" si="4"/>
        <v>41778.66541666667</v>
      </c>
      <c r="T132" s="18">
        <f t="shared" si="5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>(E133/D133)*100</f>
        <v>0</v>
      </c>
      <c r="P133" s="7">
        <f>IF(L133,E133/L133,0)</f>
        <v>0</v>
      </c>
      <c r="Q133" t="s">
        <v>8310</v>
      </c>
      <c r="R133" t="s">
        <v>8311</v>
      </c>
      <c r="S133" s="18">
        <f t="shared" si="4"/>
        <v>42541.587511574078</v>
      </c>
      <c r="T133" s="18">
        <f t="shared" si="5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(E134/D134)*100</f>
        <v>9.5687499999999996</v>
      </c>
      <c r="P134" s="7">
        <f>IF(L134,E134/L134,0)</f>
        <v>94.506172839506178</v>
      </c>
      <c r="Q134" t="s">
        <v>8310</v>
      </c>
      <c r="R134" t="s">
        <v>8311</v>
      </c>
      <c r="S134" s="18">
        <f t="shared" si="4"/>
        <v>41905.562581018516</v>
      </c>
      <c r="T134" s="18">
        <f t="shared" si="5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>(E135/D135)*100</f>
        <v>0</v>
      </c>
      <c r="P135" s="7">
        <f>IF(L135,E135/L135,0)</f>
        <v>0</v>
      </c>
      <c r="Q135" t="s">
        <v>8310</v>
      </c>
      <c r="R135" t="s">
        <v>8311</v>
      </c>
      <c r="S135" s="18">
        <f t="shared" si="4"/>
        <v>42491.55768518518</v>
      </c>
      <c r="T135" s="18">
        <f t="shared" si="5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>(E136/D136)*100</f>
        <v>0</v>
      </c>
      <c r="P136" s="7">
        <f>IF(L136,E136/L136,0)</f>
        <v>0</v>
      </c>
      <c r="Q136" t="s">
        <v>8310</v>
      </c>
      <c r="R136" t="s">
        <v>8311</v>
      </c>
      <c r="S136" s="18">
        <f t="shared" si="4"/>
        <v>42221.659930555557</v>
      </c>
      <c r="T136" s="18">
        <f t="shared" si="5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(E137/D137)*100</f>
        <v>13.433333333333334</v>
      </c>
      <c r="P137" s="7">
        <f>IF(L137,E137/L137,0)</f>
        <v>80.599999999999994</v>
      </c>
      <c r="Q137" t="s">
        <v>8310</v>
      </c>
      <c r="R137" t="s">
        <v>8311</v>
      </c>
      <c r="S137" s="18">
        <f t="shared" si="4"/>
        <v>41788.131909722222</v>
      </c>
      <c r="T137" s="18">
        <f t="shared" si="5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>(E138/D138)*100</f>
        <v>0</v>
      </c>
      <c r="P138" s="7">
        <f>IF(L138,E138/L138,0)</f>
        <v>0</v>
      </c>
      <c r="Q138" t="s">
        <v>8310</v>
      </c>
      <c r="R138" t="s">
        <v>8311</v>
      </c>
      <c r="S138" s="18">
        <f t="shared" si="4"/>
        <v>42096.160115740742</v>
      </c>
      <c r="T138" s="18">
        <f t="shared" si="5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>(E139/D139)*100</f>
        <v>0</v>
      </c>
      <c r="P139" s="7">
        <f>IF(L139,E139/L139,0)</f>
        <v>0</v>
      </c>
      <c r="Q139" t="s">
        <v>8310</v>
      </c>
      <c r="R139" t="s">
        <v>8311</v>
      </c>
      <c r="S139" s="18">
        <f t="shared" si="4"/>
        <v>42239.323993055557</v>
      </c>
      <c r="T139" s="18">
        <f t="shared" si="5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(E140/D140)*100</f>
        <v>3.1413333333333333</v>
      </c>
      <c r="P140" s="7">
        <f>IF(L140,E140/L140,0)</f>
        <v>81.241379310344826</v>
      </c>
      <c r="Q140" t="s">
        <v>8310</v>
      </c>
      <c r="R140" t="s">
        <v>8311</v>
      </c>
      <c r="S140" s="18">
        <f t="shared" si="4"/>
        <v>42186.007418981477</v>
      </c>
      <c r="T140" s="18">
        <f t="shared" si="5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>(E141/D141)*100</f>
        <v>100</v>
      </c>
      <c r="P141" s="7">
        <f>IF(L141,E141/L141,0)</f>
        <v>500</v>
      </c>
      <c r="Q141" t="s">
        <v>8310</v>
      </c>
      <c r="R141" t="s">
        <v>8311</v>
      </c>
      <c r="S141" s="18">
        <f t="shared" si="4"/>
        <v>42187.670972222222</v>
      </c>
      <c r="T141" s="18">
        <f t="shared" si="5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>(E142/D142)*100</f>
        <v>0</v>
      </c>
      <c r="P142" s="7">
        <f>IF(L142,E142/L142,0)</f>
        <v>0</v>
      </c>
      <c r="Q142" t="s">
        <v>8310</v>
      </c>
      <c r="R142" t="s">
        <v>8311</v>
      </c>
      <c r="S142" s="18">
        <f t="shared" si="4"/>
        <v>42052.948287037041</v>
      </c>
      <c r="T142" s="18">
        <f t="shared" si="5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>(E143/D143)*100</f>
        <v>10.775</v>
      </c>
      <c r="P143" s="7">
        <f>IF(L143,E143/L143,0)</f>
        <v>46.178571428571431</v>
      </c>
      <c r="Q143" t="s">
        <v>8310</v>
      </c>
      <c r="R143" t="s">
        <v>8311</v>
      </c>
      <c r="S143" s="18">
        <f t="shared" si="4"/>
        <v>42109.903043981481</v>
      </c>
      <c r="T143" s="18">
        <f t="shared" si="5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>(E144/D144)*100</f>
        <v>0.33333333333333337</v>
      </c>
      <c r="P144" s="7">
        <f>IF(L144,E144/L144,0)</f>
        <v>10</v>
      </c>
      <c r="Q144" t="s">
        <v>8310</v>
      </c>
      <c r="R144" t="s">
        <v>8311</v>
      </c>
      <c r="S144" s="18">
        <f t="shared" si="4"/>
        <v>41938.643263888887</v>
      </c>
      <c r="T144" s="18">
        <f t="shared" si="5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(E145/D145)*100</f>
        <v>0</v>
      </c>
      <c r="P145" s="7">
        <f>IF(L145,E145/L145,0)</f>
        <v>0</v>
      </c>
      <c r="Q145" t="s">
        <v>8310</v>
      </c>
      <c r="R145" t="s">
        <v>8311</v>
      </c>
      <c r="S145" s="18">
        <f t="shared" si="4"/>
        <v>42558.814143518517</v>
      </c>
      <c r="T145" s="18">
        <f t="shared" si="5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>(E146/D146)*100</f>
        <v>27.6</v>
      </c>
      <c r="P146" s="7">
        <f>IF(L146,E146/L146,0)</f>
        <v>55.945945945945944</v>
      </c>
      <c r="Q146" t="s">
        <v>8310</v>
      </c>
      <c r="R146" t="s">
        <v>8311</v>
      </c>
      <c r="S146" s="18">
        <f t="shared" si="4"/>
        <v>42047.512407407412</v>
      </c>
      <c r="T146" s="18">
        <f t="shared" si="5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>(E147/D147)*100</f>
        <v>7.5111111111111111</v>
      </c>
      <c r="P147" s="7">
        <f>IF(L147,E147/L147,0)</f>
        <v>37.555555555555557</v>
      </c>
      <c r="Q147" t="s">
        <v>8310</v>
      </c>
      <c r="R147" t="s">
        <v>8311</v>
      </c>
      <c r="S147" s="18">
        <f t="shared" si="4"/>
        <v>42200.292268518519</v>
      </c>
      <c r="T147" s="18">
        <f t="shared" si="5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>(E148/D148)*100</f>
        <v>0.57499999999999996</v>
      </c>
      <c r="P148" s="7">
        <f>IF(L148,E148/L148,0)</f>
        <v>38.333333333333336</v>
      </c>
      <c r="Q148" t="s">
        <v>8310</v>
      </c>
      <c r="R148" t="s">
        <v>8311</v>
      </c>
      <c r="S148" s="18">
        <f t="shared" si="4"/>
        <v>42692.766180555554</v>
      </c>
      <c r="T148" s="18">
        <f t="shared" si="5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(E149/D149)*100</f>
        <v>0</v>
      </c>
      <c r="P149" s="7">
        <f>IF(L149,E149/L149,0)</f>
        <v>0</v>
      </c>
      <c r="Q149" t="s">
        <v>8310</v>
      </c>
      <c r="R149" t="s">
        <v>8311</v>
      </c>
      <c r="S149" s="18">
        <f t="shared" si="4"/>
        <v>41969.517824074079</v>
      </c>
      <c r="T149" s="18">
        <f t="shared" si="5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>(E150/D150)*100</f>
        <v>0.08</v>
      </c>
      <c r="P150" s="7">
        <f>IF(L150,E150/L150,0)</f>
        <v>20</v>
      </c>
      <c r="Q150" t="s">
        <v>8310</v>
      </c>
      <c r="R150" t="s">
        <v>8311</v>
      </c>
      <c r="S150" s="18">
        <f t="shared" si="4"/>
        <v>42397.031666666662</v>
      </c>
      <c r="T150" s="18">
        <f t="shared" si="5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>(E151/D151)*100</f>
        <v>0.91999999999999993</v>
      </c>
      <c r="P151" s="7">
        <f>IF(L151,E151/L151,0)</f>
        <v>15.333333333333334</v>
      </c>
      <c r="Q151" t="s">
        <v>8310</v>
      </c>
      <c r="R151" t="s">
        <v>8311</v>
      </c>
      <c r="S151" s="18">
        <f t="shared" si="4"/>
        <v>41967.922106481477</v>
      </c>
      <c r="T151" s="18">
        <f t="shared" si="5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>(E152/D152)*100</f>
        <v>23.163076923076922</v>
      </c>
      <c r="P152" s="7">
        <f>IF(L152,E152/L152,0)</f>
        <v>449.43283582089555</v>
      </c>
      <c r="Q152" t="s">
        <v>8310</v>
      </c>
      <c r="R152" t="s">
        <v>8311</v>
      </c>
      <c r="S152" s="18">
        <f t="shared" si="4"/>
        <v>42089.911828703705</v>
      </c>
      <c r="T152" s="18">
        <f t="shared" si="5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>(E153/D153)*100</f>
        <v>5.5999999999999994E-2</v>
      </c>
      <c r="P153" s="7">
        <f>IF(L153,E153/L153,0)</f>
        <v>28</v>
      </c>
      <c r="Q153" t="s">
        <v>8310</v>
      </c>
      <c r="R153" t="s">
        <v>8311</v>
      </c>
      <c r="S153" s="18">
        <f t="shared" si="4"/>
        <v>42113.300821759258</v>
      </c>
      <c r="T153" s="18">
        <f t="shared" si="5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>(E154/D154)*100</f>
        <v>7.8947368421052634E-3</v>
      </c>
      <c r="P154" s="7">
        <f>IF(L154,E154/L154,0)</f>
        <v>15</v>
      </c>
      <c r="Q154" t="s">
        <v>8310</v>
      </c>
      <c r="R154" t="s">
        <v>8311</v>
      </c>
      <c r="S154" s="18">
        <f t="shared" si="4"/>
        <v>41874.827546296292</v>
      </c>
      <c r="T154" s="18">
        <f t="shared" si="5"/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>(E155/D155)*100</f>
        <v>0.71799999999999997</v>
      </c>
      <c r="P155" s="7">
        <f>IF(L155,E155/L155,0)</f>
        <v>35.9</v>
      </c>
      <c r="Q155" t="s">
        <v>8310</v>
      </c>
      <c r="R155" t="s">
        <v>8311</v>
      </c>
      <c r="S155" s="18">
        <f t="shared" si="4"/>
        <v>41933.336157407408</v>
      </c>
      <c r="T155" s="18">
        <f t="shared" si="5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>(E156/D156)*100</f>
        <v>2.666666666666667</v>
      </c>
      <c r="P156" s="7">
        <f>IF(L156,E156/L156,0)</f>
        <v>13.333333333333334</v>
      </c>
      <c r="Q156" t="s">
        <v>8310</v>
      </c>
      <c r="R156" t="s">
        <v>8311</v>
      </c>
      <c r="S156" s="18">
        <f t="shared" si="4"/>
        <v>42115.297395833331</v>
      </c>
      <c r="T156" s="18">
        <f t="shared" si="5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>(E157/D157)*100</f>
        <v>6.0000000000000001E-3</v>
      </c>
      <c r="P157" s="7">
        <f>IF(L157,E157/L157,0)</f>
        <v>20.25</v>
      </c>
      <c r="Q157" t="s">
        <v>8310</v>
      </c>
      <c r="R157" t="s">
        <v>8311</v>
      </c>
      <c r="S157" s="18">
        <f t="shared" si="4"/>
        <v>42168.309432870374</v>
      </c>
      <c r="T157" s="18">
        <f t="shared" si="5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>(E158/D158)*100</f>
        <v>5.0999999999999996</v>
      </c>
      <c r="P158" s="7">
        <f>IF(L158,E158/L158,0)</f>
        <v>119</v>
      </c>
      <c r="Q158" t="s">
        <v>8310</v>
      </c>
      <c r="R158" t="s">
        <v>8311</v>
      </c>
      <c r="S158" s="18">
        <f t="shared" si="4"/>
        <v>41793.874953703707</v>
      </c>
      <c r="T158" s="18">
        <f t="shared" si="5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>(E159/D159)*100</f>
        <v>0.26711185308848079</v>
      </c>
      <c r="P159" s="7">
        <f>IF(L159,E159/L159,0)</f>
        <v>4</v>
      </c>
      <c r="Q159" t="s">
        <v>8310</v>
      </c>
      <c r="R159" t="s">
        <v>8311</v>
      </c>
      <c r="S159" s="18">
        <f t="shared" si="4"/>
        <v>42396.661712962959</v>
      </c>
      <c r="T159" s="18">
        <f t="shared" si="5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(E160/D160)*100</f>
        <v>0</v>
      </c>
      <c r="P160" s="7">
        <f>IF(L160,E160/L160,0)</f>
        <v>0</v>
      </c>
      <c r="Q160" t="s">
        <v>8310</v>
      </c>
      <c r="R160" t="s">
        <v>8311</v>
      </c>
      <c r="S160" s="18">
        <f t="shared" si="4"/>
        <v>41903.82671296296</v>
      </c>
      <c r="T160" s="18">
        <f t="shared" si="5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(E161/D161)*100</f>
        <v>2E-3</v>
      </c>
      <c r="P161" s="7">
        <f>IF(L161,E161/L161,0)</f>
        <v>10</v>
      </c>
      <c r="Q161" t="s">
        <v>8310</v>
      </c>
      <c r="R161" t="s">
        <v>8311</v>
      </c>
      <c r="S161" s="18">
        <f t="shared" si="4"/>
        <v>42514.184548611112</v>
      </c>
      <c r="T161" s="18">
        <f t="shared" si="5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(E162/D162)*100</f>
        <v>0</v>
      </c>
      <c r="P162" s="7">
        <f>IF(L162,E162/L162,0)</f>
        <v>0</v>
      </c>
      <c r="Q162" t="s">
        <v>8310</v>
      </c>
      <c r="R162" t="s">
        <v>8312</v>
      </c>
      <c r="S162" s="18">
        <f t="shared" si="4"/>
        <v>42171.663090277776</v>
      </c>
      <c r="T162" s="18">
        <f t="shared" si="5"/>
        <v>42231.663090277776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>(E163/D163)*100</f>
        <v>0.01</v>
      </c>
      <c r="P163" s="7">
        <f>IF(L163,E163/L163,0)</f>
        <v>5</v>
      </c>
      <c r="Q163" t="s">
        <v>8310</v>
      </c>
      <c r="R163" t="s">
        <v>8312</v>
      </c>
      <c r="S163" s="18">
        <f t="shared" si="4"/>
        <v>41792.437442129631</v>
      </c>
      <c r="T163" s="18">
        <f t="shared" si="5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>(E164/D164)*100</f>
        <v>15.535714285714286</v>
      </c>
      <c r="P164" s="7">
        <f>IF(L164,E164/L164,0)</f>
        <v>43.5</v>
      </c>
      <c r="Q164" t="s">
        <v>8310</v>
      </c>
      <c r="R164" t="s">
        <v>8312</v>
      </c>
      <c r="S164" s="18">
        <f t="shared" si="4"/>
        <v>41834.876805555556</v>
      </c>
      <c r="T164" s="18">
        <f t="shared" si="5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(E165/D165)*100</f>
        <v>0</v>
      </c>
      <c r="P165" s="7">
        <f>IF(L165,E165/L165,0)</f>
        <v>0</v>
      </c>
      <c r="Q165" t="s">
        <v>8310</v>
      </c>
      <c r="R165" t="s">
        <v>8312</v>
      </c>
      <c r="S165" s="18">
        <f t="shared" si="4"/>
        <v>42243.711273148147</v>
      </c>
      <c r="T165" s="18">
        <f t="shared" si="5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(E166/D166)*100</f>
        <v>0.53333333333333333</v>
      </c>
      <c r="P166" s="7">
        <f>IF(L166,E166/L166,0)</f>
        <v>91.428571428571431</v>
      </c>
      <c r="Q166" t="s">
        <v>8310</v>
      </c>
      <c r="R166" t="s">
        <v>8312</v>
      </c>
      <c r="S166" s="18">
        <f t="shared" si="4"/>
        <v>41841.512743055559</v>
      </c>
      <c r="T166" s="18">
        <f t="shared" si="5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(E167/D167)*100</f>
        <v>0</v>
      </c>
      <c r="P167" s="7">
        <f>IF(L167,E167/L167,0)</f>
        <v>0</v>
      </c>
      <c r="Q167" t="s">
        <v>8310</v>
      </c>
      <c r="R167" t="s">
        <v>8312</v>
      </c>
      <c r="S167" s="18">
        <f t="shared" si="4"/>
        <v>42351.408842592587</v>
      </c>
      <c r="T167" s="18">
        <f t="shared" si="5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>(E168/D168)*100</f>
        <v>60</v>
      </c>
      <c r="P168" s="7">
        <f>IF(L168,E168/L168,0)</f>
        <v>3000</v>
      </c>
      <c r="Q168" t="s">
        <v>8310</v>
      </c>
      <c r="R168" t="s">
        <v>8312</v>
      </c>
      <c r="S168" s="18">
        <f t="shared" si="4"/>
        <v>42720.825949074075</v>
      </c>
      <c r="T168" s="18">
        <f t="shared" si="5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>(E169/D169)*100</f>
        <v>0.01</v>
      </c>
      <c r="P169" s="7">
        <f>IF(L169,E169/L169,0)</f>
        <v>5.5</v>
      </c>
      <c r="Q169" t="s">
        <v>8310</v>
      </c>
      <c r="R169" t="s">
        <v>8312</v>
      </c>
      <c r="S169" s="18">
        <f t="shared" si="4"/>
        <v>42160.677488425921</v>
      </c>
      <c r="T169" s="18">
        <f t="shared" si="5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>(E170/D170)*100</f>
        <v>4.0625</v>
      </c>
      <c r="P170" s="7">
        <f>IF(L170,E170/L170,0)</f>
        <v>108.33333333333333</v>
      </c>
      <c r="Q170" t="s">
        <v>8310</v>
      </c>
      <c r="R170" t="s">
        <v>8312</v>
      </c>
      <c r="S170" s="18">
        <f t="shared" si="4"/>
        <v>42052.58530092593</v>
      </c>
      <c r="T170" s="18">
        <f t="shared" si="5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>(E171/D171)*100</f>
        <v>22.400000000000002</v>
      </c>
      <c r="P171" s="7">
        <f>IF(L171,E171/L171,0)</f>
        <v>56</v>
      </c>
      <c r="Q171" t="s">
        <v>8310</v>
      </c>
      <c r="R171" t="s">
        <v>8312</v>
      </c>
      <c r="S171" s="18">
        <f t="shared" si="4"/>
        <v>41900.255312499998</v>
      </c>
      <c r="T171" s="18">
        <f t="shared" si="5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>(E172/D172)*100</f>
        <v>3.25</v>
      </c>
      <c r="P172" s="7">
        <f>IF(L172,E172/L172,0)</f>
        <v>32.5</v>
      </c>
      <c r="Q172" t="s">
        <v>8310</v>
      </c>
      <c r="R172" t="s">
        <v>8312</v>
      </c>
      <c r="S172" s="18">
        <f t="shared" si="4"/>
        <v>42216.727812500001</v>
      </c>
      <c r="T172" s="18">
        <f t="shared" si="5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>(E173/D173)*100</f>
        <v>2E-3</v>
      </c>
      <c r="P173" s="7">
        <f>IF(L173,E173/L173,0)</f>
        <v>1</v>
      </c>
      <c r="Q173" t="s">
        <v>8310</v>
      </c>
      <c r="R173" t="s">
        <v>8312</v>
      </c>
      <c r="S173" s="18">
        <f t="shared" si="4"/>
        <v>42533.930717592593</v>
      </c>
      <c r="T173" s="18">
        <f t="shared" si="5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>(E174/D174)*100</f>
        <v>0</v>
      </c>
      <c r="P174" s="7">
        <f>IF(L174,E174/L174,0)</f>
        <v>0</v>
      </c>
      <c r="Q174" t="s">
        <v>8310</v>
      </c>
      <c r="R174" t="s">
        <v>8312</v>
      </c>
      <c r="S174" s="18">
        <f t="shared" si="4"/>
        <v>42047.144942129627</v>
      </c>
      <c r="T174" s="18">
        <f t="shared" si="5"/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>(E175/D175)*100</f>
        <v>0</v>
      </c>
      <c r="P175" s="7">
        <f>IF(L175,E175/L175,0)</f>
        <v>0</v>
      </c>
      <c r="Q175" t="s">
        <v>8310</v>
      </c>
      <c r="R175" t="s">
        <v>8312</v>
      </c>
      <c r="S175" s="18">
        <f t="shared" si="4"/>
        <v>42033.323009259257</v>
      </c>
      <c r="T175" s="18">
        <f t="shared" si="5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>(E176/D176)*100</f>
        <v>0</v>
      </c>
      <c r="P176" s="7">
        <f>IF(L176,E176/L176,0)</f>
        <v>0</v>
      </c>
      <c r="Q176" t="s">
        <v>8310</v>
      </c>
      <c r="R176" t="s">
        <v>8312</v>
      </c>
      <c r="S176" s="18">
        <f t="shared" si="4"/>
        <v>42072.508981481486</v>
      </c>
      <c r="T176" s="18">
        <f t="shared" si="5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(E177/D177)*100</f>
        <v>6.4850000000000003</v>
      </c>
      <c r="P177" s="7">
        <f>IF(L177,E177/L177,0)</f>
        <v>49.884615384615387</v>
      </c>
      <c r="Q177" t="s">
        <v>8310</v>
      </c>
      <c r="R177" t="s">
        <v>8312</v>
      </c>
      <c r="S177" s="18">
        <f t="shared" si="4"/>
        <v>41855.527905092589</v>
      </c>
      <c r="T177" s="18">
        <f t="shared" si="5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(E178/D178)*100</f>
        <v>0</v>
      </c>
      <c r="P178" s="7">
        <f>IF(L178,E178/L178,0)</f>
        <v>0</v>
      </c>
      <c r="Q178" t="s">
        <v>8310</v>
      </c>
      <c r="R178" t="s">
        <v>8312</v>
      </c>
      <c r="S178" s="18">
        <f t="shared" si="4"/>
        <v>42191.574062500003</v>
      </c>
      <c r="T178" s="18">
        <f t="shared" si="5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(E179/D179)*100</f>
        <v>40</v>
      </c>
      <c r="P179" s="7">
        <f>IF(L179,E179/L179,0)</f>
        <v>25.714285714285715</v>
      </c>
      <c r="Q179" t="s">
        <v>8310</v>
      </c>
      <c r="R179" t="s">
        <v>8312</v>
      </c>
      <c r="S179" s="18">
        <f t="shared" si="4"/>
        <v>42069.797754629632</v>
      </c>
      <c r="T179" s="18">
        <f t="shared" si="5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(E180/D180)*100</f>
        <v>0</v>
      </c>
      <c r="P180" s="7">
        <f>IF(L180,E180/L180,0)</f>
        <v>0</v>
      </c>
      <c r="Q180" t="s">
        <v>8310</v>
      </c>
      <c r="R180" t="s">
        <v>8312</v>
      </c>
      <c r="S180" s="18">
        <f t="shared" si="4"/>
        <v>42304.705381944441</v>
      </c>
      <c r="T180" s="18">
        <f t="shared" si="5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>(E181/D181)*100</f>
        <v>20</v>
      </c>
      <c r="P181" s="7">
        <f>IF(L181,E181/L181,0)</f>
        <v>100</v>
      </c>
      <c r="Q181" t="s">
        <v>8310</v>
      </c>
      <c r="R181" t="s">
        <v>8312</v>
      </c>
      <c r="S181" s="18">
        <f t="shared" si="4"/>
        <v>42402.830497685187</v>
      </c>
      <c r="T181" s="18">
        <f t="shared" si="5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>(E182/D182)*100</f>
        <v>33.416666666666664</v>
      </c>
      <c r="P182" s="7">
        <f>IF(L182,E182/L182,0)</f>
        <v>30.846153846153847</v>
      </c>
      <c r="Q182" t="s">
        <v>8310</v>
      </c>
      <c r="R182" t="s">
        <v>8312</v>
      </c>
      <c r="S182" s="18">
        <f t="shared" si="4"/>
        <v>42067.741238425922</v>
      </c>
      <c r="T182" s="18">
        <f t="shared" si="5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>(E183/D183)*100</f>
        <v>21.092608822670172</v>
      </c>
      <c r="P183" s="7">
        <f>IF(L183,E183/L183,0)</f>
        <v>180.5</v>
      </c>
      <c r="Q183" t="s">
        <v>8310</v>
      </c>
      <c r="R183" t="s">
        <v>8312</v>
      </c>
      <c r="S183" s="18">
        <f t="shared" si="4"/>
        <v>42147.491840277777</v>
      </c>
      <c r="T183" s="18">
        <f t="shared" si="5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(E184/D184)*100</f>
        <v>0</v>
      </c>
      <c r="P184" s="7">
        <f>IF(L184,E184/L184,0)</f>
        <v>0</v>
      </c>
      <c r="Q184" t="s">
        <v>8310</v>
      </c>
      <c r="R184" t="s">
        <v>8312</v>
      </c>
      <c r="S184" s="18">
        <f t="shared" si="4"/>
        <v>42711.761944444443</v>
      </c>
      <c r="T184" s="18">
        <f t="shared" si="5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>(E185/D185)*100</f>
        <v>35.856000000000002</v>
      </c>
      <c r="P185" s="7">
        <f>IF(L185,E185/L185,0)</f>
        <v>373.5</v>
      </c>
      <c r="Q185" t="s">
        <v>8310</v>
      </c>
      <c r="R185" t="s">
        <v>8312</v>
      </c>
      <c r="S185" s="18">
        <f t="shared" si="4"/>
        <v>41939.560300925928</v>
      </c>
      <c r="T185" s="18">
        <f t="shared" si="5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>(E186/D186)*100</f>
        <v>3.4000000000000004</v>
      </c>
      <c r="P186" s="7">
        <f>IF(L186,E186/L186,0)</f>
        <v>25.5</v>
      </c>
      <c r="Q186" t="s">
        <v>8310</v>
      </c>
      <c r="R186" t="s">
        <v>8312</v>
      </c>
      <c r="S186" s="18">
        <f t="shared" si="4"/>
        <v>41825.541226851856</v>
      </c>
      <c r="T186" s="18">
        <f t="shared" si="5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>(E187/D187)*100</f>
        <v>5.5</v>
      </c>
      <c r="P187" s="7">
        <f>IF(L187,E187/L187,0)</f>
        <v>220</v>
      </c>
      <c r="Q187" t="s">
        <v>8310</v>
      </c>
      <c r="R187" t="s">
        <v>8312</v>
      </c>
      <c r="S187" s="18">
        <f t="shared" si="4"/>
        <v>42570.66133101852</v>
      </c>
      <c r="T187" s="18">
        <f t="shared" si="5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(E188/D188)*100</f>
        <v>0</v>
      </c>
      <c r="P188" s="7">
        <f>IF(L188,E188/L188,0)</f>
        <v>0</v>
      </c>
      <c r="Q188" t="s">
        <v>8310</v>
      </c>
      <c r="R188" t="s">
        <v>8312</v>
      </c>
      <c r="S188" s="18">
        <f t="shared" si="4"/>
        <v>42767.562893518523</v>
      </c>
      <c r="T188" s="18">
        <f t="shared" si="5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(E189/D189)*100</f>
        <v>16</v>
      </c>
      <c r="P189" s="7">
        <f>IF(L189,E189/L189,0)</f>
        <v>160</v>
      </c>
      <c r="Q189" t="s">
        <v>8310</v>
      </c>
      <c r="R189" t="s">
        <v>8312</v>
      </c>
      <c r="S189" s="18">
        <f t="shared" si="4"/>
        <v>42181.984456018516</v>
      </c>
      <c r="T189" s="18">
        <f t="shared" si="5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(E190/D190)*100</f>
        <v>0</v>
      </c>
      <c r="P190" s="7">
        <f>IF(L190,E190/L190,0)</f>
        <v>0</v>
      </c>
      <c r="Q190" t="s">
        <v>8310</v>
      </c>
      <c r="R190" t="s">
        <v>8312</v>
      </c>
      <c r="S190" s="18">
        <f t="shared" si="4"/>
        <v>41856.93304398148</v>
      </c>
      <c r="T190" s="18">
        <f t="shared" si="5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>(E191/D191)*100</f>
        <v>6.8999999999999992E-2</v>
      </c>
      <c r="P191" s="7">
        <f>IF(L191,E191/L191,0)</f>
        <v>69</v>
      </c>
      <c r="Q191" t="s">
        <v>8310</v>
      </c>
      <c r="R191" t="s">
        <v>8312</v>
      </c>
      <c r="S191" s="18">
        <f t="shared" si="4"/>
        <v>42556.440706018519</v>
      </c>
      <c r="T191" s="18">
        <f t="shared" si="5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>(E192/D192)*100</f>
        <v>0.41666666666666669</v>
      </c>
      <c r="P192" s="7">
        <f>IF(L192,E192/L192,0)</f>
        <v>50</v>
      </c>
      <c r="Q192" t="s">
        <v>8310</v>
      </c>
      <c r="R192" t="s">
        <v>8312</v>
      </c>
      <c r="S192" s="18">
        <f t="shared" si="4"/>
        <v>42527.400995370372</v>
      </c>
      <c r="T192" s="18">
        <f t="shared" si="5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>(E193/D193)*100</f>
        <v>5</v>
      </c>
      <c r="P193" s="7">
        <f>IF(L193,E193/L193,0)</f>
        <v>83.333333333333329</v>
      </c>
      <c r="Q193" t="s">
        <v>8310</v>
      </c>
      <c r="R193" t="s">
        <v>8312</v>
      </c>
      <c r="S193" s="18">
        <f t="shared" si="4"/>
        <v>42239.191412037035</v>
      </c>
      <c r="T193" s="18">
        <f t="shared" si="5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>(E194/D194)*100</f>
        <v>1.6999999999999999E-3</v>
      </c>
      <c r="P194" s="7">
        <f>IF(L194,E194/L194,0)</f>
        <v>5.666666666666667</v>
      </c>
      <c r="Q194" t="s">
        <v>8310</v>
      </c>
      <c r="R194" t="s">
        <v>8312</v>
      </c>
      <c r="S194" s="18">
        <f t="shared" ref="S194:S257" si="6">(J194/86400)+25569+(-6/24)</f>
        <v>41899.542037037041</v>
      </c>
      <c r="T194" s="18">
        <f t="shared" ref="T194:T257" si="7">(I194/86400)+25569+(-6/24)</f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(E195/D195)*100</f>
        <v>0</v>
      </c>
      <c r="P195" s="7">
        <f>IF(L195,E195/L195,0)</f>
        <v>0</v>
      </c>
      <c r="Q195" t="s">
        <v>8310</v>
      </c>
      <c r="R195" t="s">
        <v>8312</v>
      </c>
      <c r="S195" s="18">
        <f t="shared" si="6"/>
        <v>41911.684791666667</v>
      </c>
      <c r="T195" s="18">
        <f t="shared" si="7"/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(E196/D196)*100</f>
        <v>0.12</v>
      </c>
      <c r="P196" s="7">
        <f>IF(L196,E196/L196,0)</f>
        <v>1</v>
      </c>
      <c r="Q196" t="s">
        <v>8310</v>
      </c>
      <c r="R196" t="s">
        <v>8312</v>
      </c>
      <c r="S196" s="18">
        <f t="shared" si="6"/>
        <v>42375.746886574074</v>
      </c>
      <c r="T196" s="18">
        <f t="shared" si="7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(E197/D197)*100</f>
        <v>0</v>
      </c>
      <c r="P197" s="7">
        <f>IF(L197,E197/L197,0)</f>
        <v>0</v>
      </c>
      <c r="Q197" t="s">
        <v>8310</v>
      </c>
      <c r="R197" t="s">
        <v>8312</v>
      </c>
      <c r="S197" s="18">
        <f t="shared" si="6"/>
        <v>42135.42050925926</v>
      </c>
      <c r="T197" s="18">
        <f t="shared" si="7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>(E198/D198)*100</f>
        <v>41.857142857142861</v>
      </c>
      <c r="P198" s="7">
        <f>IF(L198,E198/L198,0)</f>
        <v>77.10526315789474</v>
      </c>
      <c r="Q198" t="s">
        <v>8310</v>
      </c>
      <c r="R198" t="s">
        <v>8312</v>
      </c>
      <c r="S198" s="18">
        <f t="shared" si="6"/>
        <v>42259.292800925927</v>
      </c>
      <c r="T198" s="18">
        <f t="shared" si="7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>(E199/D199)*100</f>
        <v>10.48</v>
      </c>
      <c r="P199" s="7">
        <f>IF(L199,E199/L199,0)</f>
        <v>32.75</v>
      </c>
      <c r="Q199" t="s">
        <v>8310</v>
      </c>
      <c r="R199" t="s">
        <v>8312</v>
      </c>
      <c r="S199" s="18">
        <f t="shared" si="6"/>
        <v>42741.598379629635</v>
      </c>
      <c r="T199" s="18">
        <f t="shared" si="7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>(E200/D200)*100</f>
        <v>1.1159999999999999</v>
      </c>
      <c r="P200" s="7">
        <f>IF(L200,E200/L200,0)</f>
        <v>46.5</v>
      </c>
      <c r="Q200" t="s">
        <v>8310</v>
      </c>
      <c r="R200" t="s">
        <v>8312</v>
      </c>
      <c r="S200" s="18">
        <f t="shared" si="6"/>
        <v>41887.133356481485</v>
      </c>
      <c r="T200" s="18">
        <f t="shared" si="7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(E201/D201)*100</f>
        <v>0</v>
      </c>
      <c r="P201" s="7">
        <f>IF(L201,E201/L201,0)</f>
        <v>0</v>
      </c>
      <c r="Q201" t="s">
        <v>8310</v>
      </c>
      <c r="R201" t="s">
        <v>8312</v>
      </c>
      <c r="S201" s="18">
        <f t="shared" si="6"/>
        <v>42583.873865740738</v>
      </c>
      <c r="T201" s="18">
        <f t="shared" si="7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>(E202/D202)*100</f>
        <v>26.192500000000003</v>
      </c>
      <c r="P202" s="7">
        <f>IF(L202,E202/L202,0)</f>
        <v>87.308333333333337</v>
      </c>
      <c r="Q202" t="s">
        <v>8310</v>
      </c>
      <c r="R202" t="s">
        <v>8312</v>
      </c>
      <c r="S202" s="18">
        <f t="shared" si="6"/>
        <v>41866.833368055552</v>
      </c>
      <c r="T202" s="18">
        <f t="shared" si="7"/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>(E203/D203)*100</f>
        <v>58.461538461538467</v>
      </c>
      <c r="P203" s="7">
        <f>IF(L203,E203/L203,0)</f>
        <v>54.285714285714285</v>
      </c>
      <c r="Q203" t="s">
        <v>8310</v>
      </c>
      <c r="R203" t="s">
        <v>8312</v>
      </c>
      <c r="S203" s="18">
        <f t="shared" si="6"/>
        <v>42023.568622685183</v>
      </c>
      <c r="T203" s="18">
        <f t="shared" si="7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(E204/D204)*100</f>
        <v>0</v>
      </c>
      <c r="P204" s="7">
        <f>IF(L204,E204/L204,0)</f>
        <v>0</v>
      </c>
      <c r="Q204" t="s">
        <v>8310</v>
      </c>
      <c r="R204" t="s">
        <v>8312</v>
      </c>
      <c r="S204" s="18">
        <f t="shared" si="6"/>
        <v>42255.677824074075</v>
      </c>
      <c r="T204" s="18">
        <f t="shared" si="7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>(E205/D205)*100</f>
        <v>29.84</v>
      </c>
      <c r="P205" s="7">
        <f>IF(L205,E205/L205,0)</f>
        <v>93.25</v>
      </c>
      <c r="Q205" t="s">
        <v>8310</v>
      </c>
      <c r="R205" t="s">
        <v>8312</v>
      </c>
      <c r="S205" s="18">
        <f t="shared" si="6"/>
        <v>41973.597962962958</v>
      </c>
      <c r="T205" s="18">
        <f t="shared" si="7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>(E206/D206)*100</f>
        <v>50.721666666666664</v>
      </c>
      <c r="P206" s="7">
        <f>IF(L206,E206/L206,0)</f>
        <v>117.68368136117556</v>
      </c>
      <c r="Q206" t="s">
        <v>8310</v>
      </c>
      <c r="R206" t="s">
        <v>8312</v>
      </c>
      <c r="S206" s="18">
        <f t="shared" si="6"/>
        <v>42556.333368055552</v>
      </c>
      <c r="T206" s="18">
        <f t="shared" si="7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>(E207/D207)*100</f>
        <v>16.25</v>
      </c>
      <c r="P207" s="7">
        <f>IF(L207,E207/L207,0)</f>
        <v>76.470588235294116</v>
      </c>
      <c r="Q207" t="s">
        <v>8310</v>
      </c>
      <c r="R207" t="s">
        <v>8312</v>
      </c>
      <c r="S207" s="18">
        <f t="shared" si="6"/>
        <v>42248.382199074069</v>
      </c>
      <c r="T207" s="18">
        <f t="shared" si="7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(E208/D208)*100</f>
        <v>0</v>
      </c>
      <c r="P208" s="7">
        <f>IF(L208,E208/L208,0)</f>
        <v>0</v>
      </c>
      <c r="Q208" t="s">
        <v>8310</v>
      </c>
      <c r="R208" t="s">
        <v>8312</v>
      </c>
      <c r="S208" s="18">
        <f t="shared" si="6"/>
        <v>42566.754432870366</v>
      </c>
      <c r="T208" s="18">
        <f t="shared" si="7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(E209/D209)*100</f>
        <v>15.214285714285714</v>
      </c>
      <c r="P209" s="7">
        <f>IF(L209,E209/L209,0)</f>
        <v>163.84615384615384</v>
      </c>
      <c r="Q209" t="s">
        <v>8310</v>
      </c>
      <c r="R209" t="s">
        <v>8312</v>
      </c>
      <c r="S209" s="18">
        <f t="shared" si="6"/>
        <v>41977.947199074071</v>
      </c>
      <c r="T209" s="18">
        <f t="shared" si="7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>(E210/D210)*100</f>
        <v>0</v>
      </c>
      <c r="P210" s="7">
        <f>IF(L210,E210/L210,0)</f>
        <v>0</v>
      </c>
      <c r="Q210" t="s">
        <v>8310</v>
      </c>
      <c r="R210" t="s">
        <v>8312</v>
      </c>
      <c r="S210" s="18">
        <f t="shared" si="6"/>
        <v>41959.119988425926</v>
      </c>
      <c r="T210" s="18">
        <f t="shared" si="7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>(E211/D211)*100</f>
        <v>0</v>
      </c>
      <c r="P211" s="7">
        <f>IF(L211,E211/L211,0)</f>
        <v>0</v>
      </c>
      <c r="Q211" t="s">
        <v>8310</v>
      </c>
      <c r="R211" t="s">
        <v>8312</v>
      </c>
      <c r="S211" s="18">
        <f t="shared" si="6"/>
        <v>42165.672858796301</v>
      </c>
      <c r="T211" s="18">
        <f t="shared" si="7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>(E212/D212)*100</f>
        <v>25.25</v>
      </c>
      <c r="P212" s="7">
        <f>IF(L212,E212/L212,0)</f>
        <v>91.818181818181813</v>
      </c>
      <c r="Q212" t="s">
        <v>8310</v>
      </c>
      <c r="R212" t="s">
        <v>8312</v>
      </c>
      <c r="S212" s="18">
        <f t="shared" si="6"/>
        <v>42248.814722222218</v>
      </c>
      <c r="T212" s="18">
        <f t="shared" si="7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>(E213/D213)*100</f>
        <v>44.6</v>
      </c>
      <c r="P213" s="7">
        <f>IF(L213,E213/L213,0)</f>
        <v>185.83333333333334</v>
      </c>
      <c r="Q213" t="s">
        <v>8310</v>
      </c>
      <c r="R213" t="s">
        <v>8312</v>
      </c>
      <c r="S213" s="18">
        <f t="shared" si="6"/>
        <v>42235.909918981481</v>
      </c>
      <c r="T213" s="18">
        <f t="shared" si="7"/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>(E214/D214)*100</f>
        <v>1.5873015873015872E-2</v>
      </c>
      <c r="P214" s="7">
        <f>IF(L214,E214/L214,0)</f>
        <v>1</v>
      </c>
      <c r="Q214" t="s">
        <v>8310</v>
      </c>
      <c r="R214" t="s">
        <v>8312</v>
      </c>
      <c r="S214" s="18">
        <f t="shared" si="6"/>
        <v>42416.631018518514</v>
      </c>
      <c r="T214" s="18">
        <f t="shared" si="7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>(E215/D215)*100</f>
        <v>0.04</v>
      </c>
      <c r="P215" s="7">
        <f>IF(L215,E215/L215,0)</f>
        <v>20</v>
      </c>
      <c r="Q215" t="s">
        <v>8310</v>
      </c>
      <c r="R215" t="s">
        <v>8312</v>
      </c>
      <c r="S215" s="18">
        <f t="shared" si="6"/>
        <v>42202.344293981485</v>
      </c>
      <c r="T215" s="18">
        <f t="shared" si="7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>(E216/D216)*100</f>
        <v>8.0000000000000002E-3</v>
      </c>
      <c r="P216" s="7">
        <f>IF(L216,E216/L216,0)</f>
        <v>1</v>
      </c>
      <c r="Q216" t="s">
        <v>8310</v>
      </c>
      <c r="R216" t="s">
        <v>8312</v>
      </c>
      <c r="S216" s="18">
        <f t="shared" si="6"/>
        <v>42009.39061342593</v>
      </c>
      <c r="T216" s="18">
        <f t="shared" si="7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>(E217/D217)*100</f>
        <v>0.22727272727272727</v>
      </c>
      <c r="P217" s="7">
        <f>IF(L217,E217/L217,0)</f>
        <v>10</v>
      </c>
      <c r="Q217" t="s">
        <v>8310</v>
      </c>
      <c r="R217" t="s">
        <v>8312</v>
      </c>
      <c r="S217" s="18">
        <f t="shared" si="6"/>
        <v>42374.980115740742</v>
      </c>
      <c r="T217" s="18">
        <f t="shared" si="7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(E218/D218)*100</f>
        <v>55.698440000000005</v>
      </c>
      <c r="P218" s="7">
        <f>IF(L218,E218/L218,0)</f>
        <v>331.53833333333336</v>
      </c>
      <c r="Q218" t="s">
        <v>8310</v>
      </c>
      <c r="R218" t="s">
        <v>8312</v>
      </c>
      <c r="S218" s="18">
        <f t="shared" si="6"/>
        <v>42066.708761574075</v>
      </c>
      <c r="T218" s="18">
        <f t="shared" si="7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>(E219/D219)*100</f>
        <v>11.943</v>
      </c>
      <c r="P219" s="7">
        <f>IF(L219,E219/L219,0)</f>
        <v>314.28947368421052</v>
      </c>
      <c r="Q219" t="s">
        <v>8310</v>
      </c>
      <c r="R219" t="s">
        <v>8312</v>
      </c>
      <c r="S219" s="18">
        <f t="shared" si="6"/>
        <v>41970.39061342593</v>
      </c>
      <c r="T219" s="18">
        <f t="shared" si="7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(E220/D220)*100</f>
        <v>2</v>
      </c>
      <c r="P220" s="7">
        <f>IF(L220,E220/L220,0)</f>
        <v>100</v>
      </c>
      <c r="Q220" t="s">
        <v>8310</v>
      </c>
      <c r="R220" t="s">
        <v>8312</v>
      </c>
      <c r="S220" s="18">
        <f t="shared" si="6"/>
        <v>42079.378344907411</v>
      </c>
      <c r="T220" s="18">
        <f t="shared" si="7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>(E221/D221)*100</f>
        <v>17.630000000000003</v>
      </c>
      <c r="P221" s="7">
        <f>IF(L221,E221/L221,0)</f>
        <v>115.98684210526316</v>
      </c>
      <c r="Q221" t="s">
        <v>8310</v>
      </c>
      <c r="R221" t="s">
        <v>8312</v>
      </c>
      <c r="S221" s="18">
        <f t="shared" si="6"/>
        <v>42429.076678240745</v>
      </c>
      <c r="T221" s="18">
        <f t="shared" si="7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>(E222/D222)*100</f>
        <v>0.72</v>
      </c>
      <c r="P222" s="7">
        <f>IF(L222,E222/L222,0)</f>
        <v>120</v>
      </c>
      <c r="Q222" t="s">
        <v>8310</v>
      </c>
      <c r="R222" t="s">
        <v>8312</v>
      </c>
      <c r="S222" s="18">
        <f t="shared" si="6"/>
        <v>42195.393865740742</v>
      </c>
      <c r="T222" s="18">
        <f t="shared" si="7"/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(E223/D223)*100</f>
        <v>0</v>
      </c>
      <c r="P223" s="7">
        <f>IF(L223,E223/L223,0)</f>
        <v>0</v>
      </c>
      <c r="Q223" t="s">
        <v>8310</v>
      </c>
      <c r="R223" t="s">
        <v>8312</v>
      </c>
      <c r="S223" s="18">
        <f t="shared" si="6"/>
        <v>42031.587546296301</v>
      </c>
      <c r="T223" s="18">
        <f t="shared" si="7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(E224/D224)*100</f>
        <v>13</v>
      </c>
      <c r="P224" s="7">
        <f>IF(L224,E224/L224,0)</f>
        <v>65</v>
      </c>
      <c r="Q224" t="s">
        <v>8310</v>
      </c>
      <c r="R224" t="s">
        <v>8312</v>
      </c>
      <c r="S224" s="18">
        <f t="shared" si="6"/>
        <v>42031.519884259258</v>
      </c>
      <c r="T224" s="18">
        <f t="shared" si="7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>(E225/D225)*100</f>
        <v>0</v>
      </c>
      <c r="P225" s="7">
        <f>IF(L225,E225/L225,0)</f>
        <v>0</v>
      </c>
      <c r="Q225" t="s">
        <v>8310</v>
      </c>
      <c r="R225" t="s">
        <v>8312</v>
      </c>
      <c r="S225" s="18">
        <f t="shared" si="6"/>
        <v>42481.798032407409</v>
      </c>
      <c r="T225" s="18">
        <f t="shared" si="7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>(E226/D226)*100</f>
        <v>0</v>
      </c>
      <c r="P226" s="7">
        <f>IF(L226,E226/L226,0)</f>
        <v>0</v>
      </c>
      <c r="Q226" t="s">
        <v>8310</v>
      </c>
      <c r="R226" t="s">
        <v>8312</v>
      </c>
      <c r="S226" s="18">
        <f t="shared" si="6"/>
        <v>42134.985254629632</v>
      </c>
      <c r="T226" s="18">
        <f t="shared" si="7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>(E227/D227)*100</f>
        <v>0</v>
      </c>
      <c r="P227" s="7">
        <f>IF(L227,E227/L227,0)</f>
        <v>0</v>
      </c>
      <c r="Q227" t="s">
        <v>8310</v>
      </c>
      <c r="R227" t="s">
        <v>8312</v>
      </c>
      <c r="S227" s="18">
        <f t="shared" si="6"/>
        <v>42438.711273148147</v>
      </c>
      <c r="T227" s="18">
        <f t="shared" si="7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(E228/D228)*100</f>
        <v>0.86206896551724133</v>
      </c>
      <c r="P228" s="7">
        <f>IF(L228,E228/L228,0)</f>
        <v>125</v>
      </c>
      <c r="Q228" t="s">
        <v>8310</v>
      </c>
      <c r="R228" t="s">
        <v>8312</v>
      </c>
      <c r="S228" s="18">
        <f t="shared" si="6"/>
        <v>42106.416018518517</v>
      </c>
      <c r="T228" s="18">
        <f t="shared" si="7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>(E229/D229)*100</f>
        <v>0</v>
      </c>
      <c r="P229" s="7">
        <f>IF(L229,E229/L229,0)</f>
        <v>0</v>
      </c>
      <c r="Q229" t="s">
        <v>8310</v>
      </c>
      <c r="R229" t="s">
        <v>8312</v>
      </c>
      <c r="S229" s="18">
        <f t="shared" si="6"/>
        <v>42164.643993055557</v>
      </c>
      <c r="T229" s="18">
        <f t="shared" si="7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>(E230/D230)*100</f>
        <v>0</v>
      </c>
      <c r="P230" s="7">
        <f>IF(L230,E230/L230,0)</f>
        <v>0</v>
      </c>
      <c r="Q230" t="s">
        <v>8310</v>
      </c>
      <c r="R230" t="s">
        <v>8312</v>
      </c>
      <c r="S230" s="18">
        <f t="shared" si="6"/>
        <v>42096.436400462961</v>
      </c>
      <c r="T230" s="18">
        <f t="shared" si="7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>(E231/D231)*100</f>
        <v>0</v>
      </c>
      <c r="P231" s="7">
        <f>IF(L231,E231/L231,0)</f>
        <v>0</v>
      </c>
      <c r="Q231" t="s">
        <v>8310</v>
      </c>
      <c r="R231" t="s">
        <v>8312</v>
      </c>
      <c r="S231" s="18">
        <f t="shared" si="6"/>
        <v>42383.683993055558</v>
      </c>
      <c r="T231" s="18">
        <f t="shared" si="7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(E232/D232)*100</f>
        <v>0.4</v>
      </c>
      <c r="P232" s="7">
        <f>IF(L232,E232/L232,0)</f>
        <v>30</v>
      </c>
      <c r="Q232" t="s">
        <v>8310</v>
      </c>
      <c r="R232" t="s">
        <v>8312</v>
      </c>
      <c r="S232" s="18">
        <f t="shared" si="6"/>
        <v>42129.52721064815</v>
      </c>
      <c r="T232" s="18">
        <f t="shared" si="7"/>
        <v>42159.52721064815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(E233/D233)*100</f>
        <v>0</v>
      </c>
      <c r="P233" s="7">
        <f>IF(L233,E233/L233,0)</f>
        <v>0</v>
      </c>
      <c r="Q233" t="s">
        <v>8310</v>
      </c>
      <c r="R233" t="s">
        <v>8312</v>
      </c>
      <c r="S233" s="18">
        <f t="shared" si="6"/>
        <v>42341.708923611106</v>
      </c>
      <c r="T233" s="18">
        <f t="shared" si="7"/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(E234/D234)*100</f>
        <v>2.75</v>
      </c>
      <c r="P234" s="7">
        <f>IF(L234,E234/L234,0)</f>
        <v>15.714285714285714</v>
      </c>
      <c r="Q234" t="s">
        <v>8310</v>
      </c>
      <c r="R234" t="s">
        <v>8312</v>
      </c>
      <c r="S234" s="18">
        <f t="shared" si="6"/>
        <v>42032.57576388889</v>
      </c>
      <c r="T234" s="18">
        <f t="shared" si="7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(E235/D235)*100</f>
        <v>0</v>
      </c>
      <c r="P235" s="7">
        <f>IF(L235,E235/L235,0)</f>
        <v>0</v>
      </c>
      <c r="Q235" t="s">
        <v>8310</v>
      </c>
      <c r="R235" t="s">
        <v>8312</v>
      </c>
      <c r="S235" s="18">
        <f t="shared" si="6"/>
        <v>42612.661712962959</v>
      </c>
      <c r="T235" s="18">
        <f t="shared" si="7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(E236/D236)*100</f>
        <v>40.1</v>
      </c>
      <c r="P236" s="7">
        <f>IF(L236,E236/L236,0)</f>
        <v>80.2</v>
      </c>
      <c r="Q236" t="s">
        <v>8310</v>
      </c>
      <c r="R236" t="s">
        <v>8312</v>
      </c>
      <c r="S236" s="18">
        <f t="shared" si="6"/>
        <v>42135.785405092596</v>
      </c>
      <c r="T236" s="18">
        <f t="shared" si="7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>(E237/D237)*100</f>
        <v>0</v>
      </c>
      <c r="P237" s="7">
        <f>IF(L237,E237/L237,0)</f>
        <v>0</v>
      </c>
      <c r="Q237" t="s">
        <v>8310</v>
      </c>
      <c r="R237" t="s">
        <v>8312</v>
      </c>
      <c r="S237" s="18">
        <f t="shared" si="6"/>
        <v>42164.658530092594</v>
      </c>
      <c r="T237" s="18">
        <f t="shared" si="7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>(E238/D238)*100</f>
        <v>0</v>
      </c>
      <c r="P238" s="7">
        <f>IF(L238,E238/L238,0)</f>
        <v>0</v>
      </c>
      <c r="Q238" t="s">
        <v>8310</v>
      </c>
      <c r="R238" t="s">
        <v>8312</v>
      </c>
      <c r="S238" s="18">
        <f t="shared" si="6"/>
        <v>42320.834479166668</v>
      </c>
      <c r="T238" s="18">
        <f t="shared" si="7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(E239/D239)*100</f>
        <v>0.33333333333333337</v>
      </c>
      <c r="P239" s="7">
        <f>IF(L239,E239/L239,0)</f>
        <v>50</v>
      </c>
      <c r="Q239" t="s">
        <v>8310</v>
      </c>
      <c r="R239" t="s">
        <v>8312</v>
      </c>
      <c r="S239" s="18">
        <f t="shared" si="6"/>
        <v>42377.327187499999</v>
      </c>
      <c r="T239" s="18">
        <f t="shared" si="7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(E240/D240)*100</f>
        <v>0</v>
      </c>
      <c r="P240" s="7">
        <f>IF(L240,E240/L240,0)</f>
        <v>0</v>
      </c>
      <c r="Q240" t="s">
        <v>8310</v>
      </c>
      <c r="R240" t="s">
        <v>8312</v>
      </c>
      <c r="S240" s="18">
        <f t="shared" si="6"/>
        <v>42713.712500000001</v>
      </c>
      <c r="T240" s="18">
        <f t="shared" si="7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(E241/D241)*100</f>
        <v>25</v>
      </c>
      <c r="P241" s="7">
        <f>IF(L241,E241/L241,0)</f>
        <v>50</v>
      </c>
      <c r="Q241" t="s">
        <v>8310</v>
      </c>
      <c r="R241" t="s">
        <v>8312</v>
      </c>
      <c r="S241" s="18">
        <f t="shared" si="6"/>
        <v>42296.860300925924</v>
      </c>
      <c r="T241" s="18">
        <f t="shared" si="7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>(E242/D242)*100</f>
        <v>107.63413333333334</v>
      </c>
      <c r="P242" s="7">
        <f>IF(L242,E242/L242,0)</f>
        <v>117.84759124087591</v>
      </c>
      <c r="Q242" t="s">
        <v>8310</v>
      </c>
      <c r="R242" t="s">
        <v>8350</v>
      </c>
      <c r="S242" s="18">
        <f t="shared" si="6"/>
        <v>41354.458460648151</v>
      </c>
      <c r="T242" s="18">
        <f t="shared" si="7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>(E243/D243)*100</f>
        <v>112.63736263736264</v>
      </c>
      <c r="P243" s="7">
        <f>IF(L243,E243/L243,0)</f>
        <v>109.04255319148936</v>
      </c>
      <c r="Q243" t="s">
        <v>8310</v>
      </c>
      <c r="R243" t="s">
        <v>8350</v>
      </c>
      <c r="S243" s="18">
        <f t="shared" si="6"/>
        <v>41949.447962962964</v>
      </c>
      <c r="T243" s="18">
        <f t="shared" si="7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>(E244/D244)*100</f>
        <v>113.46153846153845</v>
      </c>
      <c r="P244" s="7">
        <f>IF(L244,E244/L244,0)</f>
        <v>73.019801980198025</v>
      </c>
      <c r="Q244" t="s">
        <v>8310</v>
      </c>
      <c r="R244" t="s">
        <v>8350</v>
      </c>
      <c r="S244" s="18">
        <f t="shared" si="6"/>
        <v>40862.242939814816</v>
      </c>
      <c r="T244" s="18">
        <f t="shared" si="7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>(E245/D245)*100</f>
        <v>102.592</v>
      </c>
      <c r="P245" s="7">
        <f>IF(L245,E245/L245,0)</f>
        <v>78.195121951219505</v>
      </c>
      <c r="Q245" t="s">
        <v>8310</v>
      </c>
      <c r="R245" t="s">
        <v>8350</v>
      </c>
      <c r="S245" s="18">
        <f t="shared" si="6"/>
        <v>41661.797500000001</v>
      </c>
      <c r="T245" s="18">
        <f t="shared" si="7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>(E246/D246)*100</f>
        <v>113.75714285714287</v>
      </c>
      <c r="P246" s="7">
        <f>IF(L246,E246/L246,0)</f>
        <v>47.398809523809526</v>
      </c>
      <c r="Q246" t="s">
        <v>8310</v>
      </c>
      <c r="R246" t="s">
        <v>8350</v>
      </c>
      <c r="S246" s="18">
        <f t="shared" si="6"/>
        <v>40213.073599537034</v>
      </c>
      <c r="T246" s="18">
        <f t="shared" si="7"/>
        <v>40253.045833333337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>(E247/D247)*100</f>
        <v>103.71999999999998</v>
      </c>
      <c r="P247" s="7">
        <f>IF(L247,E247/L247,0)</f>
        <v>54.020833333333336</v>
      </c>
      <c r="Q247" t="s">
        <v>8310</v>
      </c>
      <c r="R247" t="s">
        <v>8350</v>
      </c>
      <c r="S247" s="18">
        <f t="shared" si="6"/>
        <v>41106.803067129629</v>
      </c>
      <c r="T247" s="18">
        <f t="shared" si="7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>(E248/D248)*100</f>
        <v>305.46000000000004</v>
      </c>
      <c r="P248" s="7">
        <f>IF(L248,E248/L248,0)</f>
        <v>68.488789237668158</v>
      </c>
      <c r="Q248" t="s">
        <v>8310</v>
      </c>
      <c r="R248" t="s">
        <v>8350</v>
      </c>
      <c r="S248" s="18">
        <f t="shared" si="6"/>
        <v>40480.113483796296</v>
      </c>
      <c r="T248" s="18">
        <f t="shared" si="7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>(E249/D249)*100</f>
        <v>134.1</v>
      </c>
      <c r="P249" s="7">
        <f>IF(L249,E249/L249,0)</f>
        <v>108.14516129032258</v>
      </c>
      <c r="Q249" t="s">
        <v>8310</v>
      </c>
      <c r="R249" t="s">
        <v>8350</v>
      </c>
      <c r="S249" s="18">
        <f t="shared" si="6"/>
        <v>40430.354328703703</v>
      </c>
      <c r="T249" s="18">
        <f t="shared" si="7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>(E250/D250)*100</f>
        <v>101.33294117647058</v>
      </c>
      <c r="P250" s="7">
        <f>IF(L250,E250/L250,0)</f>
        <v>589.95205479452056</v>
      </c>
      <c r="Q250" t="s">
        <v>8310</v>
      </c>
      <c r="R250" t="s">
        <v>8350</v>
      </c>
      <c r="S250" s="18">
        <f t="shared" si="6"/>
        <v>40870.524409722224</v>
      </c>
      <c r="T250" s="18">
        <f t="shared" si="7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>(E251/D251)*100</f>
        <v>112.92</v>
      </c>
      <c r="P251" s="7">
        <f>IF(L251,E251/L251,0)</f>
        <v>48.051063829787232</v>
      </c>
      <c r="Q251" t="s">
        <v>8310</v>
      </c>
      <c r="R251" t="s">
        <v>8350</v>
      </c>
      <c r="S251" s="18">
        <f t="shared" si="6"/>
        <v>40332.673842592594</v>
      </c>
      <c r="T251" s="18">
        <f t="shared" si="7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>(E252/D252)*100</f>
        <v>105.58333333333334</v>
      </c>
      <c r="P252" s="7">
        <f>IF(L252,E252/L252,0)</f>
        <v>72.482837528604122</v>
      </c>
      <c r="Q252" t="s">
        <v>8310</v>
      </c>
      <c r="R252" t="s">
        <v>8350</v>
      </c>
      <c r="S252" s="18">
        <f t="shared" si="6"/>
        <v>41401.315868055557</v>
      </c>
      <c r="T252" s="18">
        <f t="shared" si="7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>(E253/D253)*100</f>
        <v>125.57142857142858</v>
      </c>
      <c r="P253" s="7">
        <f>IF(L253,E253/L253,0)</f>
        <v>57.077922077922075</v>
      </c>
      <c r="Q253" t="s">
        <v>8310</v>
      </c>
      <c r="R253" t="s">
        <v>8350</v>
      </c>
      <c r="S253" s="18">
        <f t="shared" si="6"/>
        <v>41013.537569444445</v>
      </c>
      <c r="T253" s="18">
        <f t="shared" si="7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>(E254/D254)*100</f>
        <v>184.56</v>
      </c>
      <c r="P254" s="7">
        <f>IF(L254,E254/L254,0)</f>
        <v>85.444444444444443</v>
      </c>
      <c r="Q254" t="s">
        <v>8310</v>
      </c>
      <c r="R254" t="s">
        <v>8350</v>
      </c>
      <c r="S254" s="18">
        <f t="shared" si="6"/>
        <v>40266.41270833333</v>
      </c>
      <c r="T254" s="18">
        <f t="shared" si="7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>(E255/D255)*100</f>
        <v>100.73333333333335</v>
      </c>
      <c r="P255" s="7">
        <f>IF(L255,E255/L255,0)</f>
        <v>215.85714285714286</v>
      </c>
      <c r="Q255" t="s">
        <v>8310</v>
      </c>
      <c r="R255" t="s">
        <v>8350</v>
      </c>
      <c r="S255" s="18">
        <f t="shared" si="6"/>
        <v>40924.400868055556</v>
      </c>
      <c r="T255" s="18">
        <f t="shared" si="7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>(E256/D256)*100</f>
        <v>116.94725</v>
      </c>
      <c r="P256" s="7">
        <f>IF(L256,E256/L256,0)</f>
        <v>89.38643312101911</v>
      </c>
      <c r="Q256" t="s">
        <v>8310</v>
      </c>
      <c r="R256" t="s">
        <v>8350</v>
      </c>
      <c r="S256" s="18">
        <f t="shared" si="6"/>
        <v>42263.702662037038</v>
      </c>
      <c r="T256" s="18">
        <f t="shared" si="7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>(E257/D257)*100</f>
        <v>106.73325</v>
      </c>
      <c r="P257" s="7">
        <f>IF(L257,E257/L257,0)</f>
        <v>45.418404255319146</v>
      </c>
      <c r="Q257" t="s">
        <v>8310</v>
      </c>
      <c r="R257" t="s">
        <v>8350</v>
      </c>
      <c r="S257" s="18">
        <f t="shared" si="6"/>
        <v>40588.276412037041</v>
      </c>
      <c r="T257" s="18">
        <f t="shared" si="7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>(E258/D258)*100</f>
        <v>139.1</v>
      </c>
      <c r="P258" s="7">
        <f>IF(L258,E258/L258,0)</f>
        <v>65.756363636363631</v>
      </c>
      <c r="Q258" t="s">
        <v>8310</v>
      </c>
      <c r="R258" t="s">
        <v>8350</v>
      </c>
      <c r="S258" s="18">
        <f t="shared" ref="S258:S321" si="8">(J258/86400)+25569+(-6/24)</f>
        <v>41319.519293981481</v>
      </c>
      <c r="T258" s="18">
        <f t="shared" ref="T258:T321" si="9">(I258/86400)+25569+(-6/24)</f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>(E259/D259)*100</f>
        <v>106.72648571428572</v>
      </c>
      <c r="P259" s="7">
        <f>IF(L259,E259/L259,0)</f>
        <v>66.70405357142856</v>
      </c>
      <c r="Q259" t="s">
        <v>8310</v>
      </c>
      <c r="R259" t="s">
        <v>8350</v>
      </c>
      <c r="S259" s="18">
        <f t="shared" si="8"/>
        <v>42479.376875000002</v>
      </c>
      <c r="T259" s="18">
        <f t="shared" si="9"/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>(E260/D260)*100</f>
        <v>191.14</v>
      </c>
      <c r="P260" s="7">
        <f>IF(L260,E260/L260,0)</f>
        <v>83.345930232558146</v>
      </c>
      <c r="Q260" t="s">
        <v>8310</v>
      </c>
      <c r="R260" t="s">
        <v>8350</v>
      </c>
      <c r="S260" s="18">
        <f t="shared" si="8"/>
        <v>40681.801689814813</v>
      </c>
      <c r="T260" s="18">
        <f t="shared" si="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>(E261/D261)*100</f>
        <v>131.93789333333334</v>
      </c>
      <c r="P261" s="7">
        <f>IF(L261,E261/L261,0)</f>
        <v>105.04609341825902</v>
      </c>
      <c r="Q261" t="s">
        <v>8310</v>
      </c>
      <c r="R261" t="s">
        <v>8350</v>
      </c>
      <c r="S261" s="18">
        <f t="shared" si="8"/>
        <v>42072.488067129627</v>
      </c>
      <c r="T261" s="18">
        <f t="shared" si="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>(E262/D262)*100</f>
        <v>106.4</v>
      </c>
      <c r="P262" s="7">
        <f>IF(L262,E262/L262,0)</f>
        <v>120.90909090909091</v>
      </c>
      <c r="Q262" t="s">
        <v>8310</v>
      </c>
      <c r="R262" t="s">
        <v>8350</v>
      </c>
      <c r="S262" s="18">
        <f t="shared" si="8"/>
        <v>40330.505543981482</v>
      </c>
      <c r="T262" s="18">
        <f t="shared" si="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>(E263/D263)*100</f>
        <v>107.4</v>
      </c>
      <c r="P263" s="7">
        <f>IF(L263,E263/L263,0)</f>
        <v>97.63636363636364</v>
      </c>
      <c r="Q263" t="s">
        <v>8310</v>
      </c>
      <c r="R263" t="s">
        <v>8350</v>
      </c>
      <c r="S263" s="18">
        <f t="shared" si="8"/>
        <v>41017.635462962964</v>
      </c>
      <c r="T263" s="18">
        <f t="shared" si="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>(E264/D264)*100</f>
        <v>240</v>
      </c>
      <c r="P264" s="7">
        <f>IF(L264,E264/L264,0)</f>
        <v>41.379310344827587</v>
      </c>
      <c r="Q264" t="s">
        <v>8310</v>
      </c>
      <c r="R264" t="s">
        <v>8350</v>
      </c>
      <c r="S264" s="18">
        <f t="shared" si="8"/>
        <v>40554.99800925926</v>
      </c>
      <c r="T264" s="18">
        <f t="shared" si="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>(E265/D265)*100</f>
        <v>118.08108</v>
      </c>
      <c r="P265" s="7">
        <f>IF(L265,E265/L265,0)</f>
        <v>30.654485981308412</v>
      </c>
      <c r="Q265" t="s">
        <v>8310</v>
      </c>
      <c r="R265" t="s">
        <v>8350</v>
      </c>
      <c r="S265" s="18">
        <f t="shared" si="8"/>
        <v>41149.704791666663</v>
      </c>
      <c r="T265" s="18">
        <f t="shared" si="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>(E266/D266)*100</f>
        <v>118.19999999999999</v>
      </c>
      <c r="P266" s="7">
        <f>IF(L266,E266/L266,0)</f>
        <v>64.945054945054949</v>
      </c>
      <c r="Q266" t="s">
        <v>8310</v>
      </c>
      <c r="R266" t="s">
        <v>8350</v>
      </c>
      <c r="S266" s="18">
        <f t="shared" si="8"/>
        <v>41010.370312500003</v>
      </c>
      <c r="T266" s="18">
        <f t="shared" si="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>(E267/D267)*100</f>
        <v>111.1</v>
      </c>
      <c r="P267" s="7">
        <f>IF(L267,E267/L267,0)</f>
        <v>95.775862068965523</v>
      </c>
      <c r="Q267" t="s">
        <v>8310</v>
      </c>
      <c r="R267" t="s">
        <v>8350</v>
      </c>
      <c r="S267" s="18">
        <f t="shared" si="8"/>
        <v>40266.995717592596</v>
      </c>
      <c r="T267" s="18">
        <f t="shared" si="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>(E268/D268)*100</f>
        <v>145.5</v>
      </c>
      <c r="P268" s="7">
        <f>IF(L268,E268/L268,0)</f>
        <v>40.416666666666664</v>
      </c>
      <c r="Q268" t="s">
        <v>8310</v>
      </c>
      <c r="R268" t="s">
        <v>8350</v>
      </c>
      <c r="S268" s="18">
        <f t="shared" si="8"/>
        <v>40204.924849537041</v>
      </c>
      <c r="T268" s="18">
        <f t="shared" si="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>(E269/D269)*100</f>
        <v>131.62883248730967</v>
      </c>
      <c r="P269" s="7">
        <f>IF(L269,E269/L269,0)</f>
        <v>78.578424242424248</v>
      </c>
      <c r="Q269" t="s">
        <v>8310</v>
      </c>
      <c r="R269" t="s">
        <v>8350</v>
      </c>
      <c r="S269" s="18">
        <f t="shared" si="8"/>
        <v>41785.202534722222</v>
      </c>
      <c r="T269" s="18">
        <f t="shared" si="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>(E270/D270)*100</f>
        <v>111.4</v>
      </c>
      <c r="P270" s="7">
        <f>IF(L270,E270/L270,0)</f>
        <v>50.18018018018018</v>
      </c>
      <c r="Q270" t="s">
        <v>8310</v>
      </c>
      <c r="R270" t="s">
        <v>8350</v>
      </c>
      <c r="S270" s="18">
        <f t="shared" si="8"/>
        <v>40808.90252314815</v>
      </c>
      <c r="T270" s="18">
        <f t="shared" si="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>(E271/D271)*100</f>
        <v>147.23376999999999</v>
      </c>
      <c r="P271" s="7">
        <f>IF(L271,E271/L271,0)</f>
        <v>92.251735588972423</v>
      </c>
      <c r="Q271" t="s">
        <v>8310</v>
      </c>
      <c r="R271" t="s">
        <v>8350</v>
      </c>
      <c r="S271" s="18">
        <f t="shared" si="8"/>
        <v>42757.947013888886</v>
      </c>
      <c r="T271" s="18">
        <f t="shared" si="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>(E272/D272)*100</f>
        <v>152.60869565217391</v>
      </c>
      <c r="P272" s="7">
        <f>IF(L272,E272/L272,0)</f>
        <v>57.540983606557376</v>
      </c>
      <c r="Q272" t="s">
        <v>8310</v>
      </c>
      <c r="R272" t="s">
        <v>8350</v>
      </c>
      <c r="S272" s="18">
        <f t="shared" si="8"/>
        <v>40637.61655092593</v>
      </c>
      <c r="T272" s="18">
        <f t="shared" si="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>(E273/D273)*100</f>
        <v>104.67999999999999</v>
      </c>
      <c r="P273" s="7">
        <f>IF(L273,E273/L273,0)</f>
        <v>109.42160278745645</v>
      </c>
      <c r="Q273" t="s">
        <v>8310</v>
      </c>
      <c r="R273" t="s">
        <v>8350</v>
      </c>
      <c r="S273" s="18">
        <f t="shared" si="8"/>
        <v>41611.850243055553</v>
      </c>
      <c r="T273" s="18">
        <f t="shared" si="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>(E274/D274)*100</f>
        <v>177.43366666666668</v>
      </c>
      <c r="P274" s="7">
        <f>IF(L274,E274/L274,0)</f>
        <v>81.892461538461546</v>
      </c>
      <c r="Q274" t="s">
        <v>8310</v>
      </c>
      <c r="R274" t="s">
        <v>8350</v>
      </c>
      <c r="S274" s="18">
        <f t="shared" si="8"/>
        <v>40235.650358796294</v>
      </c>
      <c r="T274" s="18">
        <f t="shared" si="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>(E275/D275)*100</f>
        <v>107.7758</v>
      </c>
      <c r="P275" s="7">
        <f>IF(L275,E275/L275,0)</f>
        <v>45.667711864406776</v>
      </c>
      <c r="Q275" t="s">
        <v>8310</v>
      </c>
      <c r="R275" t="s">
        <v>8350</v>
      </c>
      <c r="S275" s="18">
        <f t="shared" si="8"/>
        <v>40697.248449074075</v>
      </c>
      <c r="T275" s="18">
        <f t="shared" si="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>(E276/D276)*100</f>
        <v>156</v>
      </c>
      <c r="P276" s="7">
        <f>IF(L276,E276/L276,0)</f>
        <v>55.221238938053098</v>
      </c>
      <c r="Q276" t="s">
        <v>8310</v>
      </c>
      <c r="R276" t="s">
        <v>8350</v>
      </c>
      <c r="S276" s="18">
        <f t="shared" si="8"/>
        <v>40969.662372685183</v>
      </c>
      <c r="T276" s="18">
        <f t="shared" si="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>(E277/D277)*100</f>
        <v>108.395</v>
      </c>
      <c r="P277" s="7">
        <f>IF(L277,E277/L277,0)</f>
        <v>65.298192771084331</v>
      </c>
      <c r="Q277" t="s">
        <v>8310</v>
      </c>
      <c r="R277" t="s">
        <v>8350</v>
      </c>
      <c r="S277" s="18">
        <f t="shared" si="8"/>
        <v>41192.782013888893</v>
      </c>
      <c r="T277" s="18">
        <f t="shared" si="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>(E278/D278)*100</f>
        <v>147.6</v>
      </c>
      <c r="P278" s="7">
        <f>IF(L278,E278/L278,0)</f>
        <v>95.225806451612897</v>
      </c>
      <c r="Q278" t="s">
        <v>8310</v>
      </c>
      <c r="R278" t="s">
        <v>8350</v>
      </c>
      <c r="S278" s="18">
        <f t="shared" si="8"/>
        <v>40966.831875000003</v>
      </c>
      <c r="T278" s="18">
        <f t="shared" si="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>(E279/D279)*100</f>
        <v>110.38153846153847</v>
      </c>
      <c r="P279" s="7">
        <f>IF(L279,E279/L279,0)</f>
        <v>75.444794952681391</v>
      </c>
      <c r="Q279" t="s">
        <v>8310</v>
      </c>
      <c r="R279" t="s">
        <v>8350</v>
      </c>
      <c r="S279" s="18">
        <f t="shared" si="8"/>
        <v>42117.641423611116</v>
      </c>
      <c r="T279" s="18">
        <f t="shared" si="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>(E280/D280)*100</f>
        <v>150.34814814814814</v>
      </c>
      <c r="P280" s="7">
        <f>IF(L280,E280/L280,0)</f>
        <v>97.816867469879512</v>
      </c>
      <c r="Q280" t="s">
        <v>8310</v>
      </c>
      <c r="R280" t="s">
        <v>8350</v>
      </c>
      <c r="S280" s="18">
        <f t="shared" si="8"/>
        <v>41163.790960648148</v>
      </c>
      <c r="T280" s="18">
        <f t="shared" si="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>(E281/D281)*100</f>
        <v>157.31829411764707</v>
      </c>
      <c r="P281" s="7">
        <f>IF(L281,E281/L281,0)</f>
        <v>87.685606557377056</v>
      </c>
      <c r="Q281" t="s">
        <v>8310</v>
      </c>
      <c r="R281" t="s">
        <v>8350</v>
      </c>
      <c r="S281" s="18">
        <f t="shared" si="8"/>
        <v>42758.994166666671</v>
      </c>
      <c r="T281" s="18">
        <f t="shared" si="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>(E282/D282)*100</f>
        <v>156.14400000000001</v>
      </c>
      <c r="P282" s="7">
        <f>IF(L282,E282/L282,0)</f>
        <v>54.748948106591868</v>
      </c>
      <c r="Q282" t="s">
        <v>8310</v>
      </c>
      <c r="R282" t="s">
        <v>8350</v>
      </c>
      <c r="S282" s="18">
        <f t="shared" si="8"/>
        <v>41744.340682870374</v>
      </c>
      <c r="T282" s="18">
        <f t="shared" si="9"/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>(E283/D283)*100</f>
        <v>120.58763636363636</v>
      </c>
      <c r="P283" s="7">
        <f>IF(L283,E283/L283,0)</f>
        <v>83.953417721518989</v>
      </c>
      <c r="Q283" t="s">
        <v>8310</v>
      </c>
      <c r="R283" t="s">
        <v>8350</v>
      </c>
      <c r="S283" s="18">
        <f t="shared" si="8"/>
        <v>39949.913344907407</v>
      </c>
      <c r="T283" s="18">
        <f t="shared" si="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>(E284/D284)*100</f>
        <v>101.18888888888888</v>
      </c>
      <c r="P284" s="7">
        <f>IF(L284,E284/L284,0)</f>
        <v>254.38547486033519</v>
      </c>
      <c r="Q284" t="s">
        <v>8310</v>
      </c>
      <c r="R284" t="s">
        <v>8350</v>
      </c>
      <c r="S284" s="18">
        <f t="shared" si="8"/>
        <v>40194.670046296298</v>
      </c>
      <c r="T284" s="18">
        <f t="shared" si="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>(E285/D285)*100</f>
        <v>114.27249999999999</v>
      </c>
      <c r="P285" s="7">
        <f>IF(L285,E285/L285,0)</f>
        <v>101.8269801980198</v>
      </c>
      <c r="Q285" t="s">
        <v>8310</v>
      </c>
      <c r="R285" t="s">
        <v>8350</v>
      </c>
      <c r="S285" s="18">
        <f t="shared" si="8"/>
        <v>40675.46</v>
      </c>
      <c r="T285" s="18">
        <f t="shared" si="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>(E286/D286)*100</f>
        <v>104.62615</v>
      </c>
      <c r="P286" s="7">
        <f>IF(L286,E286/L286,0)</f>
        <v>55.066394736842106</v>
      </c>
      <c r="Q286" t="s">
        <v>8310</v>
      </c>
      <c r="R286" t="s">
        <v>8350</v>
      </c>
      <c r="S286" s="18">
        <f t="shared" si="8"/>
        <v>40904.488194444442</v>
      </c>
      <c r="T286" s="18">
        <f t="shared" si="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>(E287/D287)*100</f>
        <v>228.82507142857142</v>
      </c>
      <c r="P287" s="7">
        <f>IF(L287,E287/L287,0)</f>
        <v>56.901438721136763</v>
      </c>
      <c r="Q287" t="s">
        <v>8310</v>
      </c>
      <c r="R287" t="s">
        <v>8350</v>
      </c>
      <c r="S287" s="18">
        <f t="shared" si="8"/>
        <v>41506.506111111114</v>
      </c>
      <c r="T287" s="18">
        <f t="shared" si="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>(E288/D288)*100</f>
        <v>109.15333333333332</v>
      </c>
      <c r="P288" s="7">
        <f>IF(L288,E288/L288,0)</f>
        <v>121.28148148148148</v>
      </c>
      <c r="Q288" t="s">
        <v>8310</v>
      </c>
      <c r="R288" t="s">
        <v>8350</v>
      </c>
      <c r="S288" s="18">
        <f t="shared" si="8"/>
        <v>41313.566250000003</v>
      </c>
      <c r="T288" s="18">
        <f t="shared" si="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>(E289/D289)*100</f>
        <v>176.29999999999998</v>
      </c>
      <c r="P289" s="7">
        <f>IF(L289,E289/L289,0)</f>
        <v>91.189655172413794</v>
      </c>
      <c r="Q289" t="s">
        <v>8310</v>
      </c>
      <c r="R289" t="s">
        <v>8350</v>
      </c>
      <c r="S289" s="18">
        <f t="shared" si="8"/>
        <v>41184.027986111112</v>
      </c>
      <c r="T289" s="18">
        <f t="shared" si="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>(E290/D290)*100</f>
        <v>103.21061999999999</v>
      </c>
      <c r="P290" s="7">
        <f>IF(L290,E290/L290,0)</f>
        <v>115.44812080536913</v>
      </c>
      <c r="Q290" t="s">
        <v>8310</v>
      </c>
      <c r="R290" t="s">
        <v>8350</v>
      </c>
      <c r="S290" s="18">
        <f t="shared" si="8"/>
        <v>41050.918900462959</v>
      </c>
      <c r="T290" s="18">
        <f t="shared" si="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>(E291/D291)*100</f>
        <v>104.82000000000001</v>
      </c>
      <c r="P291" s="7">
        <f>IF(L291,E291/L291,0)</f>
        <v>67.771551724137936</v>
      </c>
      <c r="Q291" t="s">
        <v>8310</v>
      </c>
      <c r="R291" t="s">
        <v>8350</v>
      </c>
      <c r="S291" s="18">
        <f t="shared" si="8"/>
        <v>41550.206412037034</v>
      </c>
      <c r="T291" s="18">
        <f t="shared" si="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>(E292/D292)*100</f>
        <v>106.68444444444445</v>
      </c>
      <c r="P292" s="7">
        <f>IF(L292,E292/L292,0)</f>
        <v>28.576190476190476</v>
      </c>
      <c r="Q292" t="s">
        <v>8310</v>
      </c>
      <c r="R292" t="s">
        <v>8350</v>
      </c>
      <c r="S292" s="18">
        <f t="shared" si="8"/>
        <v>40526.11917824074</v>
      </c>
      <c r="T292" s="18">
        <f t="shared" si="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>(E293/D293)*100</f>
        <v>120.02</v>
      </c>
      <c r="P293" s="7">
        <f>IF(L293,E293/L293,0)</f>
        <v>46.8828125</v>
      </c>
      <c r="Q293" t="s">
        <v>8310</v>
      </c>
      <c r="R293" t="s">
        <v>8350</v>
      </c>
      <c r="S293" s="18">
        <f t="shared" si="8"/>
        <v>41376.519050925926</v>
      </c>
      <c r="T293" s="18">
        <f t="shared" si="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>(E294/D294)*100</f>
        <v>101.50693333333334</v>
      </c>
      <c r="P294" s="7">
        <f>IF(L294,E294/L294,0)</f>
        <v>154.42231237322514</v>
      </c>
      <c r="Q294" t="s">
        <v>8310</v>
      </c>
      <c r="R294" t="s">
        <v>8350</v>
      </c>
      <c r="S294" s="18">
        <f t="shared" si="8"/>
        <v>40812.553229166668</v>
      </c>
      <c r="T294" s="18">
        <f t="shared" si="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>(E295/D295)*100</f>
        <v>101.38461538461539</v>
      </c>
      <c r="P295" s="7">
        <f>IF(L295,E295/L295,0)</f>
        <v>201.22137404580153</v>
      </c>
      <c r="Q295" t="s">
        <v>8310</v>
      </c>
      <c r="R295" t="s">
        <v>8350</v>
      </c>
      <c r="S295" s="18">
        <f t="shared" si="8"/>
        <v>41719.417986111112</v>
      </c>
      <c r="T295" s="18">
        <f t="shared" si="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>(E296/D296)*100</f>
        <v>100</v>
      </c>
      <c r="P296" s="7">
        <f>IF(L296,E296/L296,0)</f>
        <v>100</v>
      </c>
      <c r="Q296" t="s">
        <v>8310</v>
      </c>
      <c r="R296" t="s">
        <v>8350</v>
      </c>
      <c r="S296" s="18">
        <f t="shared" si="8"/>
        <v>40342.834421296298</v>
      </c>
      <c r="T296" s="18">
        <f t="shared" si="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>(E297/D297)*100</f>
        <v>133.10911999999999</v>
      </c>
      <c r="P297" s="7">
        <f>IF(L297,E297/L297,0)</f>
        <v>100.08204511278196</v>
      </c>
      <c r="Q297" t="s">
        <v>8310</v>
      </c>
      <c r="R297" t="s">
        <v>8350</v>
      </c>
      <c r="S297" s="18">
        <f t="shared" si="8"/>
        <v>41518.754733796297</v>
      </c>
      <c r="T297" s="18">
        <f t="shared" si="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>(E298/D298)*100</f>
        <v>118.72620000000001</v>
      </c>
      <c r="P298" s="7">
        <f>IF(L298,E298/L298,0)</f>
        <v>230.08953488372092</v>
      </c>
      <c r="Q298" t="s">
        <v>8310</v>
      </c>
      <c r="R298" t="s">
        <v>8350</v>
      </c>
      <c r="S298" s="18">
        <f t="shared" si="8"/>
        <v>41134.225497685184</v>
      </c>
      <c r="T298" s="18">
        <f t="shared" si="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>(E299/D299)*100</f>
        <v>100.64</v>
      </c>
      <c r="P299" s="7">
        <f>IF(L299,E299/L299,0)</f>
        <v>141.74647887323943</v>
      </c>
      <c r="Q299" t="s">
        <v>8310</v>
      </c>
      <c r="R299" t="s">
        <v>8350</v>
      </c>
      <c r="S299" s="18">
        <f t="shared" si="8"/>
        <v>42089.478020833332</v>
      </c>
      <c r="T299" s="18">
        <f t="shared" si="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>(E300/D300)*100</f>
        <v>108.93241269841269</v>
      </c>
      <c r="P300" s="7">
        <f>IF(L300,E300/L300,0)</f>
        <v>56.344351395730705</v>
      </c>
      <c r="Q300" t="s">
        <v>8310</v>
      </c>
      <c r="R300" t="s">
        <v>8350</v>
      </c>
      <c r="S300" s="18">
        <f t="shared" si="8"/>
        <v>41709.213518518518</v>
      </c>
      <c r="T300" s="18">
        <f t="shared" si="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>(E301/D301)*100</f>
        <v>178.95250000000001</v>
      </c>
      <c r="P301" s="7">
        <f>IF(L301,E301/L301,0)</f>
        <v>73.341188524590166</v>
      </c>
      <c r="Q301" t="s">
        <v>8310</v>
      </c>
      <c r="R301" t="s">
        <v>8350</v>
      </c>
      <c r="S301" s="18">
        <f t="shared" si="8"/>
        <v>40468.975231481483</v>
      </c>
      <c r="T301" s="18">
        <f t="shared" si="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>(E302/D302)*100</f>
        <v>101.72264</v>
      </c>
      <c r="P302" s="7">
        <f>IF(L302,E302/L302,0)</f>
        <v>85.337785234899329</v>
      </c>
      <c r="Q302" t="s">
        <v>8310</v>
      </c>
      <c r="R302" t="s">
        <v>8350</v>
      </c>
      <c r="S302" s="18">
        <f t="shared" si="8"/>
        <v>40626.709930555553</v>
      </c>
      <c r="T302" s="18">
        <f t="shared" si="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>(E303/D303)*100</f>
        <v>118.73499999999999</v>
      </c>
      <c r="P303" s="7">
        <f>IF(L303,E303/L303,0)</f>
        <v>61.496215139442228</v>
      </c>
      <c r="Q303" t="s">
        <v>8310</v>
      </c>
      <c r="R303" t="s">
        <v>8350</v>
      </c>
      <c r="S303" s="18">
        <f t="shared" si="8"/>
        <v>41312.487673611111</v>
      </c>
      <c r="T303" s="18">
        <f t="shared" si="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>(E304/D304)*100</f>
        <v>100.46</v>
      </c>
      <c r="P304" s="7">
        <f>IF(L304,E304/L304,0)</f>
        <v>93.018518518518519</v>
      </c>
      <c r="Q304" t="s">
        <v>8310</v>
      </c>
      <c r="R304" t="s">
        <v>8350</v>
      </c>
      <c r="S304" s="18">
        <f t="shared" si="8"/>
        <v>40933.606921296298</v>
      </c>
      <c r="T304" s="18">
        <f t="shared" si="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>(E305/D305)*100</f>
        <v>137.46666666666667</v>
      </c>
      <c r="P305" s="7">
        <f>IF(L305,E305/L305,0)</f>
        <v>50.292682926829265</v>
      </c>
      <c r="Q305" t="s">
        <v>8310</v>
      </c>
      <c r="R305" t="s">
        <v>8350</v>
      </c>
      <c r="S305" s="18">
        <f t="shared" si="8"/>
        <v>41031.821134259255</v>
      </c>
      <c r="T305" s="18">
        <f t="shared" si="9"/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>(E306/D306)*100</f>
        <v>231.64705882352939</v>
      </c>
      <c r="P306" s="7">
        <f>IF(L306,E306/L306,0)</f>
        <v>106.43243243243244</v>
      </c>
      <c r="Q306" t="s">
        <v>8310</v>
      </c>
      <c r="R306" t="s">
        <v>8350</v>
      </c>
      <c r="S306" s="18">
        <f t="shared" si="8"/>
        <v>41113.844872685186</v>
      </c>
      <c r="T306" s="18">
        <f t="shared" si="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>(E307/D307)*100</f>
        <v>130.33333333333331</v>
      </c>
      <c r="P307" s="7">
        <f>IF(L307,E307/L307,0)</f>
        <v>51.719576719576722</v>
      </c>
      <c r="Q307" t="s">
        <v>8310</v>
      </c>
      <c r="R307" t="s">
        <v>8350</v>
      </c>
      <c r="S307" s="18">
        <f t="shared" si="8"/>
        <v>40948.380196759259</v>
      </c>
      <c r="T307" s="18">
        <f t="shared" si="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>(E308/D308)*100</f>
        <v>292.89999999999998</v>
      </c>
      <c r="P308" s="7">
        <f>IF(L308,E308/L308,0)</f>
        <v>36.612499999999997</v>
      </c>
      <c r="Q308" t="s">
        <v>8310</v>
      </c>
      <c r="R308" t="s">
        <v>8350</v>
      </c>
      <c r="S308" s="18">
        <f t="shared" si="8"/>
        <v>41333.587187500001</v>
      </c>
      <c r="T308" s="18">
        <f t="shared" si="9"/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>(E309/D309)*100</f>
        <v>111.31818181818183</v>
      </c>
      <c r="P309" s="7">
        <f>IF(L309,E309/L309,0)</f>
        <v>42.517361111111114</v>
      </c>
      <c r="Q309" t="s">
        <v>8310</v>
      </c>
      <c r="R309" t="s">
        <v>8350</v>
      </c>
      <c r="S309" s="18">
        <f t="shared" si="8"/>
        <v>41282.694456018522</v>
      </c>
      <c r="T309" s="18">
        <f t="shared" si="9"/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>(E310/D310)*100</f>
        <v>105.56666666666668</v>
      </c>
      <c r="P310" s="7">
        <f>IF(L310,E310/L310,0)</f>
        <v>62.712871287128714</v>
      </c>
      <c r="Q310" t="s">
        <v>8310</v>
      </c>
      <c r="R310" t="s">
        <v>8350</v>
      </c>
      <c r="S310" s="18">
        <f t="shared" si="8"/>
        <v>40567.444560185184</v>
      </c>
      <c r="T310" s="18">
        <f t="shared" si="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>(E311/D311)*100</f>
        <v>118.94444444444446</v>
      </c>
      <c r="P311" s="7">
        <f>IF(L311,E311/L311,0)</f>
        <v>89.957983193277315</v>
      </c>
      <c r="Q311" t="s">
        <v>8310</v>
      </c>
      <c r="R311" t="s">
        <v>8350</v>
      </c>
      <c r="S311" s="18">
        <f t="shared" si="8"/>
        <v>41134.501550925925</v>
      </c>
      <c r="T311" s="18">
        <f t="shared" si="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>(E312/D312)*100</f>
        <v>104.129</v>
      </c>
      <c r="P312" s="7">
        <f>IF(L312,E312/L312,0)</f>
        <v>28.924722222222222</v>
      </c>
      <c r="Q312" t="s">
        <v>8310</v>
      </c>
      <c r="R312" t="s">
        <v>8350</v>
      </c>
      <c r="S312" s="18">
        <f t="shared" si="8"/>
        <v>40820.933136574073</v>
      </c>
      <c r="T312" s="18">
        <f t="shared" si="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>(E313/D313)*100</f>
        <v>104.10165000000001</v>
      </c>
      <c r="P313" s="7">
        <f>IF(L313,E313/L313,0)</f>
        <v>138.8022</v>
      </c>
      <c r="Q313" t="s">
        <v>8310</v>
      </c>
      <c r="R313" t="s">
        <v>8350</v>
      </c>
      <c r="S313" s="18">
        <f t="shared" si="8"/>
        <v>40867.969814814816</v>
      </c>
      <c r="T313" s="18">
        <f t="shared" si="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>(E314/D314)*100</f>
        <v>111.87499999999999</v>
      </c>
      <c r="P314" s="7">
        <f>IF(L314,E314/L314,0)</f>
        <v>61.301369863013697</v>
      </c>
      <c r="Q314" t="s">
        <v>8310</v>
      </c>
      <c r="R314" t="s">
        <v>8350</v>
      </c>
      <c r="S314" s="18">
        <f t="shared" si="8"/>
        <v>41348.627685185187</v>
      </c>
      <c r="T314" s="18">
        <f t="shared" si="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>(E315/D315)*100</f>
        <v>104.73529411764706</v>
      </c>
      <c r="P315" s="7">
        <f>IF(L315,E315/L315,0)</f>
        <v>80.202702702702709</v>
      </c>
      <c r="Q315" t="s">
        <v>8310</v>
      </c>
      <c r="R315" t="s">
        <v>8350</v>
      </c>
      <c r="S315" s="18">
        <f t="shared" si="8"/>
        <v>40356.977939814817</v>
      </c>
      <c r="T315" s="18">
        <f t="shared" si="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>(E316/D316)*100</f>
        <v>385.15000000000003</v>
      </c>
      <c r="P316" s="7">
        <f>IF(L316,E316/L316,0)</f>
        <v>32.095833333333331</v>
      </c>
      <c r="Q316" t="s">
        <v>8310</v>
      </c>
      <c r="R316" t="s">
        <v>8350</v>
      </c>
      <c r="S316" s="18">
        <f t="shared" si="8"/>
        <v>41304.583194444444</v>
      </c>
      <c r="T316" s="18">
        <f t="shared" si="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>(E317/D317)*100</f>
        <v>101.248</v>
      </c>
      <c r="P317" s="7">
        <f>IF(L317,E317/L317,0)</f>
        <v>200.88888888888889</v>
      </c>
      <c r="Q317" t="s">
        <v>8310</v>
      </c>
      <c r="R317" t="s">
        <v>8350</v>
      </c>
      <c r="S317" s="18">
        <f t="shared" si="8"/>
        <v>41113.52238425926</v>
      </c>
      <c r="T317" s="18">
        <f t="shared" si="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>(E318/D318)*100</f>
        <v>113.77333333333333</v>
      </c>
      <c r="P318" s="7">
        <f>IF(L318,E318/L318,0)</f>
        <v>108.01265822784811</v>
      </c>
      <c r="Q318" t="s">
        <v>8310</v>
      </c>
      <c r="R318" t="s">
        <v>8350</v>
      </c>
      <c r="S318" s="18">
        <f t="shared" si="8"/>
        <v>41950.673576388886</v>
      </c>
      <c r="T318" s="18">
        <f t="shared" si="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>(E319/D319)*100</f>
        <v>100.80333333333333</v>
      </c>
      <c r="P319" s="7">
        <f>IF(L319,E319/L319,0)</f>
        <v>95.699367088607602</v>
      </c>
      <c r="Q319" t="s">
        <v>8310</v>
      </c>
      <c r="R319" t="s">
        <v>8350</v>
      </c>
      <c r="S319" s="18">
        <f t="shared" si="8"/>
        <v>41589.426886574074</v>
      </c>
      <c r="T319" s="18">
        <f t="shared" si="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>(E320/D320)*100</f>
        <v>283.32</v>
      </c>
      <c r="P320" s="7">
        <f>IF(L320,E320/L320,0)</f>
        <v>49.880281690140848</v>
      </c>
      <c r="Q320" t="s">
        <v>8310</v>
      </c>
      <c r="R320" t="s">
        <v>8350</v>
      </c>
      <c r="S320" s="18">
        <f t="shared" si="8"/>
        <v>41329.788784722223</v>
      </c>
      <c r="T320" s="18">
        <f t="shared" si="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>(E321/D321)*100</f>
        <v>112.68</v>
      </c>
      <c r="P321" s="7">
        <f>IF(L321,E321/L321,0)</f>
        <v>110.47058823529412</v>
      </c>
      <c r="Q321" t="s">
        <v>8310</v>
      </c>
      <c r="R321" t="s">
        <v>8350</v>
      </c>
      <c r="S321" s="18">
        <f t="shared" si="8"/>
        <v>40123.58829861111</v>
      </c>
      <c r="T321" s="18">
        <f t="shared" si="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>(E322/D322)*100</f>
        <v>106.58000000000001</v>
      </c>
      <c r="P322" s="7">
        <f>IF(L322,E322/L322,0)</f>
        <v>134.91139240506328</v>
      </c>
      <c r="Q322" t="s">
        <v>8310</v>
      </c>
      <c r="R322" t="s">
        <v>8350</v>
      </c>
      <c r="S322" s="18">
        <f t="shared" ref="S322:S385" si="10">(J322/86400)+25569+(-6/24)</f>
        <v>42331.301307870366</v>
      </c>
      <c r="T322" s="18">
        <f t="shared" ref="T322:T385" si="11">(I322/86400)+25569+(-6/24)</f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>(E323/D323)*100</f>
        <v>102.66285714285715</v>
      </c>
      <c r="P323" s="7">
        <f>IF(L323,E323/L323,0)</f>
        <v>106.62314540059347</v>
      </c>
      <c r="Q323" t="s">
        <v>8310</v>
      </c>
      <c r="R323" t="s">
        <v>8350</v>
      </c>
      <c r="S323" s="18">
        <f t="shared" si="10"/>
        <v>42647.196597222224</v>
      </c>
      <c r="T323" s="18">
        <f t="shared" si="11"/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>(E324/D324)*100</f>
        <v>107.91200000000001</v>
      </c>
      <c r="P324" s="7">
        <f>IF(L324,E324/L324,0)</f>
        <v>145.04301075268816</v>
      </c>
      <c r="Q324" t="s">
        <v>8310</v>
      </c>
      <c r="R324" t="s">
        <v>8350</v>
      </c>
      <c r="S324" s="18">
        <f t="shared" si="10"/>
        <v>42473.32</v>
      </c>
      <c r="T324" s="18">
        <f t="shared" si="11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>(E325/D325)*100</f>
        <v>123.07407407407408</v>
      </c>
      <c r="P325" s="7">
        <f>IF(L325,E325/L325,0)</f>
        <v>114.58620689655173</v>
      </c>
      <c r="Q325" t="s">
        <v>8310</v>
      </c>
      <c r="R325" t="s">
        <v>8350</v>
      </c>
      <c r="S325" s="18">
        <f t="shared" si="10"/>
        <v>42697.07136574074</v>
      </c>
      <c r="T325" s="18">
        <f t="shared" si="11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>(E326/D326)*100</f>
        <v>101.6</v>
      </c>
      <c r="P326" s="7">
        <f>IF(L326,E326/L326,0)</f>
        <v>105.3170731707317</v>
      </c>
      <c r="Q326" t="s">
        <v>8310</v>
      </c>
      <c r="R326" t="s">
        <v>8350</v>
      </c>
      <c r="S326" s="18">
        <f t="shared" si="10"/>
        <v>42184.376250000001</v>
      </c>
      <c r="T326" s="18">
        <f t="shared" si="11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>(E327/D327)*100</f>
        <v>104.396</v>
      </c>
      <c r="P327" s="7">
        <f>IF(L327,E327/L327,0)</f>
        <v>70.921195652173907</v>
      </c>
      <c r="Q327" t="s">
        <v>8310</v>
      </c>
      <c r="R327" t="s">
        <v>8350</v>
      </c>
      <c r="S327" s="18">
        <f t="shared" si="10"/>
        <v>42688.937881944439</v>
      </c>
      <c r="T327" s="18">
        <f t="shared" si="11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>(E328/D328)*100</f>
        <v>112.92973333333333</v>
      </c>
      <c r="P328" s="7">
        <f>IF(L328,E328/L328,0)</f>
        <v>147.17167680278018</v>
      </c>
      <c r="Q328" t="s">
        <v>8310</v>
      </c>
      <c r="R328" t="s">
        <v>8350</v>
      </c>
      <c r="S328" s="18">
        <f t="shared" si="10"/>
        <v>42775.064884259264</v>
      </c>
      <c r="T328" s="18">
        <f t="shared" si="11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>(E329/D329)*100</f>
        <v>136.4</v>
      </c>
      <c r="P329" s="7">
        <f>IF(L329,E329/L329,0)</f>
        <v>160.47058823529412</v>
      </c>
      <c r="Q329" t="s">
        <v>8310</v>
      </c>
      <c r="R329" t="s">
        <v>8350</v>
      </c>
      <c r="S329" s="18">
        <f t="shared" si="10"/>
        <v>42057.985289351855</v>
      </c>
      <c r="T329" s="18">
        <f t="shared" si="11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>(E330/D330)*100</f>
        <v>103.61439999999999</v>
      </c>
      <c r="P330" s="7">
        <f>IF(L330,E330/L330,0)</f>
        <v>156.04578313253012</v>
      </c>
      <c r="Q330" t="s">
        <v>8310</v>
      </c>
      <c r="R330" t="s">
        <v>8350</v>
      </c>
      <c r="S330" s="18">
        <f t="shared" si="10"/>
        <v>42278.696620370371</v>
      </c>
      <c r="T330" s="18">
        <f t="shared" si="11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>(E331/D331)*100</f>
        <v>105.5</v>
      </c>
      <c r="P331" s="7">
        <f>IF(L331,E331/L331,0)</f>
        <v>63.17365269461078</v>
      </c>
      <c r="Q331" t="s">
        <v>8310</v>
      </c>
      <c r="R331" t="s">
        <v>8350</v>
      </c>
      <c r="S331" s="18">
        <f t="shared" si="10"/>
        <v>42291.21674768519</v>
      </c>
      <c r="T331" s="18">
        <f t="shared" si="11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>(E332/D332)*100</f>
        <v>101.82857142857142</v>
      </c>
      <c r="P332" s="7">
        <f>IF(L332,E332/L332,0)</f>
        <v>104.82352941176471</v>
      </c>
      <c r="Q332" t="s">
        <v>8310</v>
      </c>
      <c r="R332" t="s">
        <v>8350</v>
      </c>
      <c r="S332" s="18">
        <f t="shared" si="10"/>
        <v>41379.265775462962</v>
      </c>
      <c r="T332" s="18">
        <f t="shared" si="11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>(E333/D333)*100</f>
        <v>106.60499999999999</v>
      </c>
      <c r="P333" s="7">
        <f>IF(L333,E333/L333,0)</f>
        <v>97.356164383561648</v>
      </c>
      <c r="Q333" t="s">
        <v>8310</v>
      </c>
      <c r="R333" t="s">
        <v>8350</v>
      </c>
      <c r="S333" s="18">
        <f t="shared" si="10"/>
        <v>42507.331412037034</v>
      </c>
      <c r="T333" s="18">
        <f t="shared" si="11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>(E334/D334)*100</f>
        <v>113.015</v>
      </c>
      <c r="P334" s="7">
        <f>IF(L334,E334/L334,0)</f>
        <v>203.63063063063063</v>
      </c>
      <c r="Q334" t="s">
        <v>8310</v>
      </c>
      <c r="R334" t="s">
        <v>8350</v>
      </c>
      <c r="S334" s="18">
        <f t="shared" si="10"/>
        <v>42263.430289351847</v>
      </c>
      <c r="T334" s="18">
        <f t="shared" si="11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>(E335/D335)*100</f>
        <v>125.22750000000001</v>
      </c>
      <c r="P335" s="7">
        <f>IF(L335,E335/L335,0)</f>
        <v>188.31203007518798</v>
      </c>
      <c r="Q335" t="s">
        <v>8310</v>
      </c>
      <c r="R335" t="s">
        <v>8350</v>
      </c>
      <c r="S335" s="18">
        <f t="shared" si="10"/>
        <v>42437.386469907404</v>
      </c>
      <c r="T335" s="18">
        <f t="shared" si="11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>(E336/D336)*100</f>
        <v>101.19</v>
      </c>
      <c r="P336" s="7">
        <f>IF(L336,E336/L336,0)</f>
        <v>146.65217391304347</v>
      </c>
      <c r="Q336" t="s">
        <v>8310</v>
      </c>
      <c r="R336" t="s">
        <v>8350</v>
      </c>
      <c r="S336" s="18">
        <f t="shared" si="10"/>
        <v>42101.432372685187</v>
      </c>
      <c r="T336" s="18">
        <f t="shared" si="11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>(E337/D337)*100</f>
        <v>102.76470588235294</v>
      </c>
      <c r="P337" s="7">
        <f>IF(L337,E337/L337,0)</f>
        <v>109.1875</v>
      </c>
      <c r="Q337" t="s">
        <v>8310</v>
      </c>
      <c r="R337" t="s">
        <v>8350</v>
      </c>
      <c r="S337" s="18">
        <f t="shared" si="10"/>
        <v>42101.487442129626</v>
      </c>
      <c r="T337" s="18">
        <f t="shared" si="11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>(E338/D338)*100</f>
        <v>116.83911999999998</v>
      </c>
      <c r="P338" s="7">
        <f>IF(L338,E338/L338,0)</f>
        <v>59.249046653144013</v>
      </c>
      <c r="Q338" t="s">
        <v>8310</v>
      </c>
      <c r="R338" t="s">
        <v>8350</v>
      </c>
      <c r="S338" s="18">
        <f t="shared" si="10"/>
        <v>42291.346273148149</v>
      </c>
      <c r="T338" s="18">
        <f t="shared" si="11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>(E339/D339)*100</f>
        <v>101.16833333333335</v>
      </c>
      <c r="P339" s="7">
        <f>IF(L339,E339/L339,0)</f>
        <v>97.904838709677421</v>
      </c>
      <c r="Q339" t="s">
        <v>8310</v>
      </c>
      <c r="R339" t="s">
        <v>8350</v>
      </c>
      <c r="S339" s="18">
        <f t="shared" si="10"/>
        <v>42046.878564814819</v>
      </c>
      <c r="T339" s="18">
        <f t="shared" si="11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>(E340/D340)*100</f>
        <v>110.13360000000002</v>
      </c>
      <c r="P340" s="7">
        <f>IF(L340,E340/L340,0)</f>
        <v>70.000169491525426</v>
      </c>
      <c r="Q340" t="s">
        <v>8310</v>
      </c>
      <c r="R340" t="s">
        <v>8350</v>
      </c>
      <c r="S340" s="18">
        <f t="shared" si="10"/>
        <v>42559.505671296298</v>
      </c>
      <c r="T340" s="18">
        <f t="shared" si="11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>(E341/D341)*100</f>
        <v>108.08333333333333</v>
      </c>
      <c r="P341" s="7">
        <f>IF(L341,E341/L341,0)</f>
        <v>72.865168539325836</v>
      </c>
      <c r="Q341" t="s">
        <v>8310</v>
      </c>
      <c r="R341" t="s">
        <v>8350</v>
      </c>
      <c r="S341" s="18">
        <f t="shared" si="10"/>
        <v>42093.510046296295</v>
      </c>
      <c r="T341" s="18">
        <f t="shared" si="11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>(E342/D342)*100</f>
        <v>125.02285714285715</v>
      </c>
      <c r="P342" s="7">
        <f>IF(L342,E342/L342,0)</f>
        <v>146.34782608695653</v>
      </c>
      <c r="Q342" t="s">
        <v>8310</v>
      </c>
      <c r="R342" t="s">
        <v>8350</v>
      </c>
      <c r="S342" s="18">
        <f t="shared" si="10"/>
        <v>42772.419062500005</v>
      </c>
      <c r="T342" s="18">
        <f t="shared" si="11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>(E343/D343)*100</f>
        <v>106.71428571428572</v>
      </c>
      <c r="P343" s="7">
        <f>IF(L343,E343/L343,0)</f>
        <v>67.909090909090907</v>
      </c>
      <c r="Q343" t="s">
        <v>8310</v>
      </c>
      <c r="R343" t="s">
        <v>8350</v>
      </c>
      <c r="S343" s="18">
        <f t="shared" si="10"/>
        <v>41894.629606481481</v>
      </c>
      <c r="T343" s="18">
        <f t="shared" si="11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>(E344/D344)*100</f>
        <v>100.36639999999998</v>
      </c>
      <c r="P344" s="7">
        <f>IF(L344,E344/L344,0)</f>
        <v>169.85083076923075</v>
      </c>
      <c r="Q344" t="s">
        <v>8310</v>
      </c>
      <c r="R344" t="s">
        <v>8350</v>
      </c>
      <c r="S344" s="18">
        <f t="shared" si="10"/>
        <v>42459.530844907407</v>
      </c>
      <c r="T344" s="18">
        <f t="shared" si="11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>(E345/D345)*100</f>
        <v>102.02863333333335</v>
      </c>
      <c r="P345" s="7">
        <f>IF(L345,E345/L345,0)</f>
        <v>58.413339694656486</v>
      </c>
      <c r="Q345" t="s">
        <v>8310</v>
      </c>
      <c r="R345" t="s">
        <v>8350</v>
      </c>
      <c r="S345" s="18">
        <f t="shared" si="10"/>
        <v>41926.48778935185</v>
      </c>
      <c r="T345" s="18">
        <f t="shared" si="11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>(E346/D346)*100</f>
        <v>102.08358208955224</v>
      </c>
      <c r="P346" s="7">
        <f>IF(L346,E346/L346,0)</f>
        <v>119.99298245614035</v>
      </c>
      <c r="Q346" t="s">
        <v>8310</v>
      </c>
      <c r="R346" t="s">
        <v>8350</v>
      </c>
      <c r="S346" s="18">
        <f t="shared" si="10"/>
        <v>42111.720995370371</v>
      </c>
      <c r="T346" s="18">
        <f t="shared" si="11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>(E347/D347)*100</f>
        <v>123.27586206896552</v>
      </c>
      <c r="P347" s="7">
        <f>IF(L347,E347/L347,0)</f>
        <v>99.860335195530723</v>
      </c>
      <c r="Q347" t="s">
        <v>8310</v>
      </c>
      <c r="R347" t="s">
        <v>8350</v>
      </c>
      <c r="S347" s="18">
        <f t="shared" si="10"/>
        <v>42114.694328703699</v>
      </c>
      <c r="T347" s="18">
        <f t="shared" si="11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>(E348/D348)*100</f>
        <v>170.28880000000001</v>
      </c>
      <c r="P348" s="7">
        <f>IF(L348,E348/L348,0)</f>
        <v>90.579148936170213</v>
      </c>
      <c r="Q348" t="s">
        <v>8310</v>
      </c>
      <c r="R348" t="s">
        <v>8350</v>
      </c>
      <c r="S348" s="18">
        <f t="shared" si="10"/>
        <v>42261.250243055554</v>
      </c>
      <c r="T348" s="18">
        <f t="shared" si="11"/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>(E349/D349)*100</f>
        <v>111.59049999999999</v>
      </c>
      <c r="P349" s="7">
        <f>IF(L349,E349/L349,0)</f>
        <v>117.77361477572559</v>
      </c>
      <c r="Q349" t="s">
        <v>8310</v>
      </c>
      <c r="R349" t="s">
        <v>8350</v>
      </c>
      <c r="S349" s="18">
        <f t="shared" si="10"/>
        <v>42292.245474537034</v>
      </c>
      <c r="T349" s="18">
        <f t="shared" si="11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>(E350/D350)*100</f>
        <v>103</v>
      </c>
      <c r="P350" s="7">
        <f>IF(L350,E350/L350,0)</f>
        <v>86.554621848739501</v>
      </c>
      <c r="Q350" t="s">
        <v>8310</v>
      </c>
      <c r="R350" t="s">
        <v>8350</v>
      </c>
      <c r="S350" s="18">
        <f t="shared" si="10"/>
        <v>42207.33699074074</v>
      </c>
      <c r="T350" s="18">
        <f t="shared" si="11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>(E351/D351)*100</f>
        <v>106.63570159857905</v>
      </c>
      <c r="P351" s="7">
        <f>IF(L351,E351/L351,0)</f>
        <v>71.899281437125751</v>
      </c>
      <c r="Q351" t="s">
        <v>8310</v>
      </c>
      <c r="R351" t="s">
        <v>8350</v>
      </c>
      <c r="S351" s="18">
        <f t="shared" si="10"/>
        <v>42760.248935185184</v>
      </c>
      <c r="T351" s="18">
        <f t="shared" si="11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>(E352/D352)*100</f>
        <v>114.75999999999999</v>
      </c>
      <c r="P352" s="7">
        <f>IF(L352,E352/L352,0)</f>
        <v>129.81900452488688</v>
      </c>
      <c r="Q352" t="s">
        <v>8310</v>
      </c>
      <c r="R352" t="s">
        <v>8350</v>
      </c>
      <c r="S352" s="18">
        <f t="shared" si="10"/>
        <v>42585.816076388888</v>
      </c>
      <c r="T352" s="18">
        <f t="shared" si="11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>(E353/D353)*100</f>
        <v>127.34117647058822</v>
      </c>
      <c r="P353" s="7">
        <f>IF(L353,E353/L353,0)</f>
        <v>44.912863070539416</v>
      </c>
      <c r="Q353" t="s">
        <v>8310</v>
      </c>
      <c r="R353" t="s">
        <v>8350</v>
      </c>
      <c r="S353" s="18">
        <f t="shared" si="10"/>
        <v>42427.714745370366</v>
      </c>
      <c r="T353" s="18">
        <f t="shared" si="11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>(E354/D354)*100</f>
        <v>116.56</v>
      </c>
      <c r="P354" s="7">
        <f>IF(L354,E354/L354,0)</f>
        <v>40.755244755244753</v>
      </c>
      <c r="Q354" t="s">
        <v>8310</v>
      </c>
      <c r="R354" t="s">
        <v>8350</v>
      </c>
      <c r="S354" s="18">
        <f t="shared" si="10"/>
        <v>41889.917453703703</v>
      </c>
      <c r="T354" s="18">
        <f t="shared" si="11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>(E355/D355)*100</f>
        <v>108.61819426615318</v>
      </c>
      <c r="P355" s="7">
        <f>IF(L355,E355/L355,0)</f>
        <v>103.52394779771615</v>
      </c>
      <c r="Q355" t="s">
        <v>8310</v>
      </c>
      <c r="R355" t="s">
        <v>8350</v>
      </c>
      <c r="S355" s="18">
        <f t="shared" si="10"/>
        <v>42297.541886574079</v>
      </c>
      <c r="T355" s="18">
        <f t="shared" si="11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>(E356/D356)*100</f>
        <v>103.94285714285714</v>
      </c>
      <c r="P356" s="7">
        <f>IF(L356,E356/L356,0)</f>
        <v>125.44827586206897</v>
      </c>
      <c r="Q356" t="s">
        <v>8310</v>
      </c>
      <c r="R356" t="s">
        <v>8350</v>
      </c>
      <c r="S356" s="18">
        <f t="shared" si="10"/>
        <v>42438.577789351853</v>
      </c>
      <c r="T356" s="18">
        <f t="shared" si="11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>(E357/D357)*100</f>
        <v>116.25714285714285</v>
      </c>
      <c r="P357" s="7">
        <f>IF(L357,E357/L357,0)</f>
        <v>246.60606060606059</v>
      </c>
      <c r="Q357" t="s">
        <v>8310</v>
      </c>
      <c r="R357" t="s">
        <v>8350</v>
      </c>
      <c r="S357" s="18">
        <f t="shared" si="10"/>
        <v>41943.043912037036</v>
      </c>
      <c r="T357" s="18">
        <f t="shared" si="11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>(E358/D358)*100</f>
        <v>102.69239999999999</v>
      </c>
      <c r="P358" s="7">
        <f>IF(L358,E358/L358,0)</f>
        <v>79.401340206185566</v>
      </c>
      <c r="Q358" t="s">
        <v>8310</v>
      </c>
      <c r="R358" t="s">
        <v>8350</v>
      </c>
      <c r="S358" s="18">
        <f t="shared" si="10"/>
        <v>42415.553159722222</v>
      </c>
      <c r="T358" s="18">
        <f t="shared" si="11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>(E359/D359)*100</f>
        <v>174</v>
      </c>
      <c r="P359" s="7">
        <f>IF(L359,E359/L359,0)</f>
        <v>86.138613861386133</v>
      </c>
      <c r="Q359" t="s">
        <v>8310</v>
      </c>
      <c r="R359" t="s">
        <v>8350</v>
      </c>
      <c r="S359" s="18">
        <f t="shared" si="10"/>
        <v>42077.972187499996</v>
      </c>
      <c r="T359" s="18">
        <f t="shared" si="11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>(E360/D360)*100</f>
        <v>103.08800000000001</v>
      </c>
      <c r="P360" s="7">
        <f>IF(L360,E360/L360,0)</f>
        <v>193.04868913857678</v>
      </c>
      <c r="Q360" t="s">
        <v>8310</v>
      </c>
      <c r="R360" t="s">
        <v>8350</v>
      </c>
      <c r="S360" s="18">
        <f t="shared" si="10"/>
        <v>42507.610196759255</v>
      </c>
      <c r="T360" s="18">
        <f t="shared" si="11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>(E361/D361)*100</f>
        <v>104.85537190082646</v>
      </c>
      <c r="P361" s="7">
        <f>IF(L361,E361/L361,0)</f>
        <v>84.023178807947019</v>
      </c>
      <c r="Q361" t="s">
        <v>8310</v>
      </c>
      <c r="R361" t="s">
        <v>8350</v>
      </c>
      <c r="S361" s="18">
        <f t="shared" si="10"/>
        <v>41934.820486111115</v>
      </c>
      <c r="T361" s="18">
        <f t="shared" si="11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>(E362/D362)*100</f>
        <v>101.375</v>
      </c>
      <c r="P362" s="7">
        <f>IF(L362,E362/L362,0)</f>
        <v>139.82758620689654</v>
      </c>
      <c r="Q362" t="s">
        <v>8310</v>
      </c>
      <c r="R362" t="s">
        <v>8350</v>
      </c>
      <c r="S362" s="18">
        <f t="shared" si="10"/>
        <v>42163.647916666669</v>
      </c>
      <c r="T362" s="18">
        <f t="shared" si="11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>(E363/D363)*100</f>
        <v>111.07699999999998</v>
      </c>
      <c r="P363" s="7">
        <f>IF(L363,E363/L363,0)</f>
        <v>109.82189265536722</v>
      </c>
      <c r="Q363" t="s">
        <v>8310</v>
      </c>
      <c r="R363" t="s">
        <v>8350</v>
      </c>
      <c r="S363" s="18">
        <f t="shared" si="10"/>
        <v>41935.751226851848</v>
      </c>
      <c r="T363" s="18">
        <f t="shared" si="11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>(E364/D364)*100</f>
        <v>124.15933781686496</v>
      </c>
      <c r="P364" s="7">
        <f>IF(L364,E364/L364,0)</f>
        <v>139.53488372093022</v>
      </c>
      <c r="Q364" t="s">
        <v>8310</v>
      </c>
      <c r="R364" t="s">
        <v>8350</v>
      </c>
      <c r="S364" s="18">
        <f t="shared" si="10"/>
        <v>41836.960543981484</v>
      </c>
      <c r="T364" s="18">
        <f t="shared" si="11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>(E365/D365)*100</f>
        <v>101.33333333333334</v>
      </c>
      <c r="P365" s="7">
        <f>IF(L365,E365/L365,0)</f>
        <v>347.84615384615387</v>
      </c>
      <c r="Q365" t="s">
        <v>8310</v>
      </c>
      <c r="R365" t="s">
        <v>8350</v>
      </c>
      <c r="S365" s="18">
        <f t="shared" si="10"/>
        <v>40255.494629629626</v>
      </c>
      <c r="T365" s="18">
        <f t="shared" si="11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>(E366/D366)*100</f>
        <v>110.16142857142856</v>
      </c>
      <c r="P366" s="7">
        <f>IF(L366,E366/L366,0)</f>
        <v>68.24159292035398</v>
      </c>
      <c r="Q366" t="s">
        <v>8310</v>
      </c>
      <c r="R366" t="s">
        <v>8350</v>
      </c>
      <c r="S366" s="18">
        <f t="shared" si="10"/>
        <v>41780.609629629631</v>
      </c>
      <c r="T366" s="18">
        <f t="shared" si="11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>(E367/D367)*100</f>
        <v>103.97333333333334</v>
      </c>
      <c r="P367" s="7">
        <f>IF(L367,E367/L367,0)</f>
        <v>239.93846153846152</v>
      </c>
      <c r="Q367" t="s">
        <v>8310</v>
      </c>
      <c r="R367" t="s">
        <v>8350</v>
      </c>
      <c r="S367" s="18">
        <f t="shared" si="10"/>
        <v>41668.356469907405</v>
      </c>
      <c r="T367" s="18">
        <f t="shared" si="11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>(E368/D368)*100</f>
        <v>101.31578947368421</v>
      </c>
      <c r="P368" s="7">
        <f>IF(L368,E368/L368,0)</f>
        <v>287.31343283582089</v>
      </c>
      <c r="Q368" t="s">
        <v>8310</v>
      </c>
      <c r="R368" t="s">
        <v>8350</v>
      </c>
      <c r="S368" s="18">
        <f t="shared" si="10"/>
        <v>41019.543032407411</v>
      </c>
      <c r="T368" s="18">
        <f t="shared" si="11"/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>(E369/D369)*100</f>
        <v>103.3501</v>
      </c>
      <c r="P369" s="7">
        <f>IF(L369,E369/L369,0)</f>
        <v>86.84882352941176</v>
      </c>
      <c r="Q369" t="s">
        <v>8310</v>
      </c>
      <c r="R369" t="s">
        <v>8350</v>
      </c>
      <c r="S369" s="18">
        <f t="shared" si="10"/>
        <v>41355.327291666668</v>
      </c>
      <c r="T369" s="18">
        <f t="shared" si="11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>(E370/D370)*100</f>
        <v>104.11200000000001</v>
      </c>
      <c r="P370" s="7">
        <f>IF(L370,E370/L370,0)</f>
        <v>81.84905660377359</v>
      </c>
      <c r="Q370" t="s">
        <v>8310</v>
      </c>
      <c r="R370" t="s">
        <v>8350</v>
      </c>
      <c r="S370" s="18">
        <f t="shared" si="10"/>
        <v>42043.355578703704</v>
      </c>
      <c r="T370" s="18">
        <f t="shared" si="11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>(E371/D371)*100</f>
        <v>110.15569230769231</v>
      </c>
      <c r="P371" s="7">
        <f>IF(L371,E371/L371,0)</f>
        <v>42.874970059880241</v>
      </c>
      <c r="Q371" t="s">
        <v>8310</v>
      </c>
      <c r="R371" t="s">
        <v>8350</v>
      </c>
      <c r="S371" s="18">
        <f t="shared" si="10"/>
        <v>40893.301724537036</v>
      </c>
      <c r="T371" s="18">
        <f t="shared" si="11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>(E372/D372)*100</f>
        <v>122.02</v>
      </c>
      <c r="P372" s="7">
        <f>IF(L372,E372/L372,0)</f>
        <v>709.41860465116281</v>
      </c>
      <c r="Q372" t="s">
        <v>8310</v>
      </c>
      <c r="R372" t="s">
        <v>8350</v>
      </c>
      <c r="S372" s="18">
        <f t="shared" si="10"/>
        <v>42711.545138888891</v>
      </c>
      <c r="T372" s="18">
        <f t="shared" si="11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>(E373/D373)*100</f>
        <v>114.16866666666667</v>
      </c>
      <c r="P373" s="7">
        <f>IF(L373,E373/L373,0)</f>
        <v>161.25517890772127</v>
      </c>
      <c r="Q373" t="s">
        <v>8310</v>
      </c>
      <c r="R373" t="s">
        <v>8350</v>
      </c>
      <c r="S373" s="18">
        <f t="shared" si="10"/>
        <v>41261.517812500002</v>
      </c>
      <c r="T373" s="18">
        <f t="shared" si="11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>(E374/D374)*100</f>
        <v>125.33333333333334</v>
      </c>
      <c r="P374" s="7">
        <f>IF(L374,E374/L374,0)</f>
        <v>41.777777777777779</v>
      </c>
      <c r="Q374" t="s">
        <v>8310</v>
      </c>
      <c r="R374" t="s">
        <v>8350</v>
      </c>
      <c r="S374" s="18">
        <f t="shared" si="10"/>
        <v>42425.326898148152</v>
      </c>
      <c r="T374" s="18">
        <f t="shared" si="11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>(E375/D375)*100</f>
        <v>106.66666666666667</v>
      </c>
      <c r="P375" s="7">
        <f>IF(L375,E375/L375,0)</f>
        <v>89.887640449438209</v>
      </c>
      <c r="Q375" t="s">
        <v>8310</v>
      </c>
      <c r="R375" t="s">
        <v>8350</v>
      </c>
      <c r="S375" s="18">
        <f t="shared" si="10"/>
        <v>41078.66201388889</v>
      </c>
      <c r="T375" s="18">
        <f t="shared" si="11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>(E376/D376)*100</f>
        <v>130.65</v>
      </c>
      <c r="P376" s="7">
        <f>IF(L376,E376/L376,0)</f>
        <v>45.051724137931032</v>
      </c>
      <c r="Q376" t="s">
        <v>8310</v>
      </c>
      <c r="R376" t="s">
        <v>8350</v>
      </c>
      <c r="S376" s="18">
        <f t="shared" si="10"/>
        <v>40757.639247685183</v>
      </c>
      <c r="T376" s="18">
        <f t="shared" si="11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>(E377/D377)*100</f>
        <v>120</v>
      </c>
      <c r="P377" s="7">
        <f>IF(L377,E377/L377,0)</f>
        <v>42.857142857142854</v>
      </c>
      <c r="Q377" t="s">
        <v>8310</v>
      </c>
      <c r="R377" t="s">
        <v>8350</v>
      </c>
      <c r="S377" s="18">
        <f t="shared" si="10"/>
        <v>41657.735081018516</v>
      </c>
      <c r="T377" s="18">
        <f t="shared" si="11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>(E378/D378)*100</f>
        <v>105.9591836734694</v>
      </c>
      <c r="P378" s="7">
        <f>IF(L378,E378/L378,0)</f>
        <v>54.083333333333336</v>
      </c>
      <c r="Q378" t="s">
        <v>8310</v>
      </c>
      <c r="R378" t="s">
        <v>8350</v>
      </c>
      <c r="S378" s="18">
        <f t="shared" si="10"/>
        <v>42576.202731481477</v>
      </c>
      <c r="T378" s="18">
        <f t="shared" si="11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>(E379/D379)*100</f>
        <v>114.39999999999999</v>
      </c>
      <c r="P379" s="7">
        <f>IF(L379,E379/L379,0)</f>
        <v>103.21804511278195</v>
      </c>
      <c r="Q379" t="s">
        <v>8310</v>
      </c>
      <c r="R379" t="s">
        <v>8350</v>
      </c>
      <c r="S379" s="18">
        <f t="shared" si="10"/>
        <v>42292.000787037032</v>
      </c>
      <c r="T379" s="18">
        <f t="shared" si="11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>(E380/D380)*100</f>
        <v>111.76666666666665</v>
      </c>
      <c r="P380" s="7">
        <f>IF(L380,E380/L380,0)</f>
        <v>40.397590361445786</v>
      </c>
      <c r="Q380" t="s">
        <v>8310</v>
      </c>
      <c r="R380" t="s">
        <v>8350</v>
      </c>
      <c r="S380" s="18">
        <f t="shared" si="10"/>
        <v>42370.321851851855</v>
      </c>
      <c r="T380" s="18">
        <f t="shared" si="11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>(E381/D381)*100</f>
        <v>116.08000000000001</v>
      </c>
      <c r="P381" s="7">
        <f>IF(L381,E381/L381,0)</f>
        <v>116.85906040268456</v>
      </c>
      <c r="Q381" t="s">
        <v>8310</v>
      </c>
      <c r="R381" t="s">
        <v>8350</v>
      </c>
      <c r="S381" s="18">
        <f t="shared" si="10"/>
        <v>40987.438333333332</v>
      </c>
      <c r="T381" s="18">
        <f t="shared" si="11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>(E382/D382)*100</f>
        <v>141.5</v>
      </c>
      <c r="P382" s="7">
        <f>IF(L382,E382/L382,0)</f>
        <v>115.51020408163265</v>
      </c>
      <c r="Q382" t="s">
        <v>8310</v>
      </c>
      <c r="R382" t="s">
        <v>8350</v>
      </c>
      <c r="S382" s="18">
        <f t="shared" si="10"/>
        <v>42367.469814814816</v>
      </c>
      <c r="T382" s="18">
        <f t="shared" si="11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>(E383/D383)*100</f>
        <v>104.72999999999999</v>
      </c>
      <c r="P383" s="7">
        <f>IF(L383,E383/L383,0)</f>
        <v>104.31274900398407</v>
      </c>
      <c r="Q383" t="s">
        <v>8310</v>
      </c>
      <c r="R383" t="s">
        <v>8350</v>
      </c>
      <c r="S383" s="18">
        <f t="shared" si="10"/>
        <v>41085.448113425926</v>
      </c>
      <c r="T383" s="18">
        <f t="shared" si="11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>(E384/D384)*100</f>
        <v>255.83333333333331</v>
      </c>
      <c r="P384" s="7">
        <f>IF(L384,E384/L384,0)</f>
        <v>69.772727272727266</v>
      </c>
      <c r="Q384" t="s">
        <v>8310</v>
      </c>
      <c r="R384" t="s">
        <v>8350</v>
      </c>
      <c r="S384" s="18">
        <f t="shared" si="10"/>
        <v>41144.459490740745</v>
      </c>
      <c r="T384" s="18">
        <f t="shared" si="11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>(E385/D385)*100</f>
        <v>206.70670670670671</v>
      </c>
      <c r="P385" s="7">
        <f>IF(L385,E385/L385,0)</f>
        <v>43.020833333333336</v>
      </c>
      <c r="Q385" t="s">
        <v>8310</v>
      </c>
      <c r="R385" t="s">
        <v>8350</v>
      </c>
      <c r="S385" s="18">
        <f t="shared" si="10"/>
        <v>41754.867581018516</v>
      </c>
      <c r="T385" s="18">
        <f t="shared" si="11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>(E386/D386)*100</f>
        <v>112.105</v>
      </c>
      <c r="P386" s="7">
        <f>IF(L386,E386/L386,0)</f>
        <v>58.540469973890339</v>
      </c>
      <c r="Q386" t="s">
        <v>8310</v>
      </c>
      <c r="R386" t="s">
        <v>8350</v>
      </c>
      <c r="S386" s="18">
        <f t="shared" ref="S386:S449" si="12">(J386/86400)+25569+(-6/24)</f>
        <v>41980.531793981485</v>
      </c>
      <c r="T386" s="18">
        <f t="shared" ref="T386:T449" si="13">(I386/86400)+25569+(-6/24)</f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>(E387/D387)*100</f>
        <v>105.982</v>
      </c>
      <c r="P387" s="7">
        <f>IF(L387,E387/L387,0)</f>
        <v>111.79535864978902</v>
      </c>
      <c r="Q387" t="s">
        <v>8310</v>
      </c>
      <c r="R387" t="s">
        <v>8350</v>
      </c>
      <c r="S387" s="18">
        <f t="shared" si="12"/>
        <v>41934.334502314814</v>
      </c>
      <c r="T387" s="18">
        <f t="shared" si="13"/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>(E388/D388)*100</f>
        <v>100.16666666666667</v>
      </c>
      <c r="P388" s="7">
        <f>IF(L388,E388/L388,0)</f>
        <v>46.230769230769234</v>
      </c>
      <c r="Q388" t="s">
        <v>8310</v>
      </c>
      <c r="R388" t="s">
        <v>8350</v>
      </c>
      <c r="S388" s="18">
        <f t="shared" si="12"/>
        <v>42211.701284722221</v>
      </c>
      <c r="T388" s="18">
        <f t="shared" si="13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>(E389/D389)*100</f>
        <v>213.98947368421051</v>
      </c>
      <c r="P389" s="7">
        <f>IF(L389,E389/L389,0)</f>
        <v>144.69039145907473</v>
      </c>
      <c r="Q389" t="s">
        <v>8310</v>
      </c>
      <c r="R389" t="s">
        <v>8350</v>
      </c>
      <c r="S389" s="18">
        <f t="shared" si="12"/>
        <v>42200.42659722222</v>
      </c>
      <c r="T389" s="18">
        <f t="shared" si="13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>(E390/D390)*100</f>
        <v>126.16000000000001</v>
      </c>
      <c r="P390" s="7">
        <f>IF(L390,E390/L390,0)</f>
        <v>88.845070422535215</v>
      </c>
      <c r="Q390" t="s">
        <v>8310</v>
      </c>
      <c r="R390" t="s">
        <v>8350</v>
      </c>
      <c r="S390" s="18">
        <f t="shared" si="12"/>
        <v>42548.826157407406</v>
      </c>
      <c r="T390" s="18">
        <f t="shared" si="13"/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>(E391/D391)*100</f>
        <v>181.53547058823528</v>
      </c>
      <c r="P391" s="7">
        <f>IF(L391,E391/L391,0)</f>
        <v>81.75107284768211</v>
      </c>
      <c r="Q391" t="s">
        <v>8310</v>
      </c>
      <c r="R391" t="s">
        <v>8350</v>
      </c>
      <c r="S391" s="18">
        <f t="shared" si="12"/>
        <v>41673.813078703708</v>
      </c>
      <c r="T391" s="18">
        <f t="shared" si="13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>(E392/D392)*100</f>
        <v>100</v>
      </c>
      <c r="P392" s="7">
        <f>IF(L392,E392/L392,0)</f>
        <v>71.428571428571431</v>
      </c>
      <c r="Q392" t="s">
        <v>8310</v>
      </c>
      <c r="R392" t="s">
        <v>8350</v>
      </c>
      <c r="S392" s="18">
        <f t="shared" si="12"/>
        <v>42111.786712962959</v>
      </c>
      <c r="T392" s="18">
        <f t="shared" si="13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>(E393/D393)*100</f>
        <v>100.61</v>
      </c>
      <c r="P393" s="7">
        <f>IF(L393,E393/L393,0)</f>
        <v>104.25906735751295</v>
      </c>
      <c r="Q393" t="s">
        <v>8310</v>
      </c>
      <c r="R393" t="s">
        <v>8350</v>
      </c>
      <c r="S393" s="18">
        <f t="shared" si="12"/>
        <v>40864.792256944442</v>
      </c>
      <c r="T393" s="18">
        <f t="shared" si="13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>(E394/D394)*100</f>
        <v>100.9027027027027</v>
      </c>
      <c r="P394" s="7">
        <f>IF(L394,E394/L394,0)</f>
        <v>90.616504854368927</v>
      </c>
      <c r="Q394" t="s">
        <v>8310</v>
      </c>
      <c r="R394" t="s">
        <v>8350</v>
      </c>
      <c r="S394" s="18">
        <f t="shared" si="12"/>
        <v>40763.467256944445</v>
      </c>
      <c r="T394" s="18">
        <f t="shared" si="13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>(E395/D395)*100</f>
        <v>110.446</v>
      </c>
      <c r="P395" s="7">
        <f>IF(L395,E395/L395,0)</f>
        <v>157.33048433048432</v>
      </c>
      <c r="Q395" t="s">
        <v>8310</v>
      </c>
      <c r="R395" t="s">
        <v>8350</v>
      </c>
      <c r="S395" s="18">
        <f t="shared" si="12"/>
        <v>41526.458935185183</v>
      </c>
      <c r="T395" s="18">
        <f t="shared" si="13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>(E396/D396)*100</f>
        <v>111.8936170212766</v>
      </c>
      <c r="P396" s="7">
        <f>IF(L396,E396/L396,0)</f>
        <v>105.18</v>
      </c>
      <c r="Q396" t="s">
        <v>8310</v>
      </c>
      <c r="R396" t="s">
        <v>8350</v>
      </c>
      <c r="S396" s="18">
        <f t="shared" si="12"/>
        <v>42417.568078703705</v>
      </c>
      <c r="T396" s="18">
        <f t="shared" si="13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>(E397/D397)*100</f>
        <v>108.04450000000001</v>
      </c>
      <c r="P397" s="7">
        <f>IF(L397,E397/L397,0)</f>
        <v>58.719836956521746</v>
      </c>
      <c r="Q397" t="s">
        <v>8310</v>
      </c>
      <c r="R397" t="s">
        <v>8350</v>
      </c>
      <c r="S397" s="18">
        <f t="shared" si="12"/>
        <v>40990.659259259257</v>
      </c>
      <c r="T397" s="18">
        <f t="shared" si="13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>(E398/D398)*100</f>
        <v>106.66666666666667</v>
      </c>
      <c r="P398" s="7">
        <f>IF(L398,E398/L398,0)</f>
        <v>81.632653061224488</v>
      </c>
      <c r="Q398" t="s">
        <v>8310</v>
      </c>
      <c r="R398" t="s">
        <v>8350</v>
      </c>
      <c r="S398" s="18">
        <f t="shared" si="12"/>
        <v>41082.314884259264</v>
      </c>
      <c r="T398" s="18">
        <f t="shared" si="13"/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>(E399/D399)*100</f>
        <v>103.90027322404372</v>
      </c>
      <c r="P399" s="7">
        <f>IF(L399,E399/L399,0)</f>
        <v>56.460043668122275</v>
      </c>
      <c r="Q399" t="s">
        <v>8310</v>
      </c>
      <c r="R399" t="s">
        <v>8350</v>
      </c>
      <c r="S399" s="18">
        <f t="shared" si="12"/>
        <v>40379.526435185187</v>
      </c>
      <c r="T399" s="18">
        <f t="shared" si="13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>(E400/D400)*100</f>
        <v>125.16000000000001</v>
      </c>
      <c r="P400" s="7">
        <f>IF(L400,E400/L400,0)</f>
        <v>140.1044776119403</v>
      </c>
      <c r="Q400" t="s">
        <v>8310</v>
      </c>
      <c r="R400" t="s">
        <v>8350</v>
      </c>
      <c r="S400" s="18">
        <f t="shared" si="12"/>
        <v>42078.543124999997</v>
      </c>
      <c r="T400" s="18">
        <f t="shared" si="13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>(E401/D401)*100</f>
        <v>106.80499999999999</v>
      </c>
      <c r="P401" s="7">
        <f>IF(L401,E401/L401,0)</f>
        <v>224.85263157894738</v>
      </c>
      <c r="Q401" t="s">
        <v>8310</v>
      </c>
      <c r="R401" t="s">
        <v>8350</v>
      </c>
      <c r="S401" s="18">
        <f t="shared" si="12"/>
        <v>42687.625775462962</v>
      </c>
      <c r="T401" s="18">
        <f t="shared" si="13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>(E402/D402)*100</f>
        <v>112.30249999999999</v>
      </c>
      <c r="P402" s="7">
        <f>IF(L402,E402/L402,0)</f>
        <v>181.13306451612902</v>
      </c>
      <c r="Q402" t="s">
        <v>8310</v>
      </c>
      <c r="R402" t="s">
        <v>8350</v>
      </c>
      <c r="S402" s="18">
        <f t="shared" si="12"/>
        <v>41745.385960648149</v>
      </c>
      <c r="T402" s="18">
        <f t="shared" si="13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>(E403/D403)*100</f>
        <v>103.812</v>
      </c>
      <c r="P403" s="7">
        <f>IF(L403,E403/L403,0)</f>
        <v>711.04109589041093</v>
      </c>
      <c r="Q403" t="s">
        <v>8310</v>
      </c>
      <c r="R403" t="s">
        <v>8350</v>
      </c>
      <c r="S403" s="18">
        <f t="shared" si="12"/>
        <v>40732.592245370368</v>
      </c>
      <c r="T403" s="18">
        <f t="shared" si="13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>(E404/D404)*100</f>
        <v>141.65</v>
      </c>
      <c r="P404" s="7">
        <f>IF(L404,E404/L404,0)</f>
        <v>65.883720930232556</v>
      </c>
      <c r="Q404" t="s">
        <v>8310</v>
      </c>
      <c r="R404" t="s">
        <v>8350</v>
      </c>
      <c r="S404" s="18">
        <f t="shared" si="12"/>
        <v>42292.289548611108</v>
      </c>
      <c r="T404" s="18">
        <f t="shared" si="13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>(E405/D405)*100</f>
        <v>105.25999999999999</v>
      </c>
      <c r="P405" s="7">
        <f>IF(L405,E405/L405,0)</f>
        <v>75.185714285714283</v>
      </c>
      <c r="Q405" t="s">
        <v>8310</v>
      </c>
      <c r="R405" t="s">
        <v>8350</v>
      </c>
      <c r="S405" s="18">
        <f t="shared" si="12"/>
        <v>40718.060659722221</v>
      </c>
      <c r="T405" s="18">
        <f t="shared" si="13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>(E406/D406)*100</f>
        <v>103.09142857142857</v>
      </c>
      <c r="P406" s="7">
        <f>IF(L406,E406/L406,0)</f>
        <v>133.14391143911439</v>
      </c>
      <c r="Q406" t="s">
        <v>8310</v>
      </c>
      <c r="R406" t="s">
        <v>8350</v>
      </c>
      <c r="S406" s="18">
        <f t="shared" si="12"/>
        <v>41646.378032407403</v>
      </c>
      <c r="T406" s="18">
        <f t="shared" si="13"/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>(E407/D407)*100</f>
        <v>107.65957446808511</v>
      </c>
      <c r="P407" s="7">
        <f>IF(L407,E407/L407,0)</f>
        <v>55.2</v>
      </c>
      <c r="Q407" t="s">
        <v>8310</v>
      </c>
      <c r="R407" t="s">
        <v>8350</v>
      </c>
      <c r="S407" s="18">
        <f t="shared" si="12"/>
        <v>41673.83494212963</v>
      </c>
      <c r="T407" s="18">
        <f t="shared" si="13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>(E408/D408)*100</f>
        <v>107.70464285714286</v>
      </c>
      <c r="P408" s="7">
        <f>IF(L408,E408/L408,0)</f>
        <v>86.163714285714292</v>
      </c>
      <c r="Q408" t="s">
        <v>8310</v>
      </c>
      <c r="R408" t="s">
        <v>8350</v>
      </c>
      <c r="S408" s="18">
        <f t="shared" si="12"/>
        <v>40637.912465277775</v>
      </c>
      <c r="T408" s="18">
        <f t="shared" si="13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>(E409/D409)*100</f>
        <v>101.55000000000001</v>
      </c>
      <c r="P409" s="7">
        <f>IF(L409,E409/L409,0)</f>
        <v>92.318181818181813</v>
      </c>
      <c r="Q409" t="s">
        <v>8310</v>
      </c>
      <c r="R409" t="s">
        <v>8350</v>
      </c>
      <c r="S409" s="18">
        <f t="shared" si="12"/>
        <v>40806.620949074073</v>
      </c>
      <c r="T409" s="18">
        <f t="shared" si="13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>(E410/D410)*100</f>
        <v>101.43766666666667</v>
      </c>
      <c r="P410" s="7">
        <f>IF(L410,E410/L410,0)</f>
        <v>160.16473684210527</v>
      </c>
      <c r="Q410" t="s">
        <v>8310</v>
      </c>
      <c r="R410" t="s">
        <v>8350</v>
      </c>
      <c r="S410" s="18">
        <f t="shared" si="12"/>
        <v>41543.485995370371</v>
      </c>
      <c r="T410" s="18">
        <f t="shared" si="13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>(E411/D411)*100</f>
        <v>136.80000000000001</v>
      </c>
      <c r="P411" s="7">
        <f>IF(L411,E411/L411,0)</f>
        <v>45.6</v>
      </c>
      <c r="Q411" t="s">
        <v>8310</v>
      </c>
      <c r="R411" t="s">
        <v>8350</v>
      </c>
      <c r="S411" s="18">
        <f t="shared" si="12"/>
        <v>42543.612777777773</v>
      </c>
      <c r="T411" s="18">
        <f t="shared" si="13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>(E412/D412)*100</f>
        <v>128.29999999999998</v>
      </c>
      <c r="P412" s="7">
        <f>IF(L412,E412/L412,0)</f>
        <v>183.28571428571428</v>
      </c>
      <c r="Q412" t="s">
        <v>8310</v>
      </c>
      <c r="R412" t="s">
        <v>8350</v>
      </c>
      <c r="S412" s="18">
        <f t="shared" si="12"/>
        <v>42113.731446759259</v>
      </c>
      <c r="T412" s="18">
        <f t="shared" si="13"/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>(E413/D413)*100</f>
        <v>101.05</v>
      </c>
      <c r="P413" s="7">
        <f>IF(L413,E413/L413,0)</f>
        <v>125.78838174273859</v>
      </c>
      <c r="Q413" t="s">
        <v>8310</v>
      </c>
      <c r="R413" t="s">
        <v>8350</v>
      </c>
      <c r="S413" s="18">
        <f t="shared" si="12"/>
        <v>41597.92597222222</v>
      </c>
      <c r="T413" s="18">
        <f t="shared" si="13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>(E414/D414)*100</f>
        <v>126.84</v>
      </c>
      <c r="P414" s="7">
        <f>IF(L414,E414/L414,0)</f>
        <v>57.654545454545456</v>
      </c>
      <c r="Q414" t="s">
        <v>8310</v>
      </c>
      <c r="R414" t="s">
        <v>8350</v>
      </c>
      <c r="S414" s="18">
        <f t="shared" si="12"/>
        <v>41099.492800925924</v>
      </c>
      <c r="T414" s="18">
        <f t="shared" si="13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>(E415/D415)*100</f>
        <v>105.0859375</v>
      </c>
      <c r="P415" s="7">
        <f>IF(L415,E415/L415,0)</f>
        <v>78.660818713450297</v>
      </c>
      <c r="Q415" t="s">
        <v>8310</v>
      </c>
      <c r="R415" t="s">
        <v>8350</v>
      </c>
      <c r="S415" s="18">
        <f t="shared" si="12"/>
        <v>41079.627442129626</v>
      </c>
      <c r="T415" s="18">
        <f t="shared" si="13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>(E416/D416)*100</f>
        <v>102.85405405405406</v>
      </c>
      <c r="P416" s="7">
        <f>IF(L416,E416/L416,0)</f>
        <v>91.480769230769226</v>
      </c>
      <c r="Q416" t="s">
        <v>8310</v>
      </c>
      <c r="R416" t="s">
        <v>8350</v>
      </c>
      <c r="S416" s="18">
        <f t="shared" si="12"/>
        <v>41528.813252314816</v>
      </c>
      <c r="T416" s="18">
        <f t="shared" si="13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>(E417/D417)*100</f>
        <v>102.14714285714285</v>
      </c>
      <c r="P417" s="7">
        <f>IF(L417,E417/L417,0)</f>
        <v>68.09809523809524</v>
      </c>
      <c r="Q417" t="s">
        <v>8310</v>
      </c>
      <c r="R417" t="s">
        <v>8350</v>
      </c>
      <c r="S417" s="18">
        <f t="shared" si="12"/>
        <v>41904.601875</v>
      </c>
      <c r="T417" s="18">
        <f t="shared" si="13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>(E418/D418)*100</f>
        <v>120.21700000000001</v>
      </c>
      <c r="P418" s="7">
        <f>IF(L418,E418/L418,0)</f>
        <v>48.086800000000004</v>
      </c>
      <c r="Q418" t="s">
        <v>8310</v>
      </c>
      <c r="R418" t="s">
        <v>8350</v>
      </c>
      <c r="S418" s="18">
        <f t="shared" si="12"/>
        <v>41648.146192129629</v>
      </c>
      <c r="T418" s="18">
        <f t="shared" si="13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>(E419/D419)*100</f>
        <v>100.24761904761905</v>
      </c>
      <c r="P419" s="7">
        <f>IF(L419,E419/L419,0)</f>
        <v>202.42307692307693</v>
      </c>
      <c r="Q419" t="s">
        <v>8310</v>
      </c>
      <c r="R419" t="s">
        <v>8350</v>
      </c>
      <c r="S419" s="18">
        <f t="shared" si="12"/>
        <v>41360.720601851848</v>
      </c>
      <c r="T419" s="18">
        <f t="shared" si="13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>(E420/D420)*100</f>
        <v>100.63392857142857</v>
      </c>
      <c r="P420" s="7">
        <f>IF(L420,E420/L420,0)</f>
        <v>216.75</v>
      </c>
      <c r="Q420" t="s">
        <v>8310</v>
      </c>
      <c r="R420" t="s">
        <v>8350</v>
      </c>
      <c r="S420" s="18">
        <f t="shared" si="12"/>
        <v>42178.032372685186</v>
      </c>
      <c r="T420" s="18">
        <f t="shared" si="13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>(E421/D421)*100</f>
        <v>100.4375</v>
      </c>
      <c r="P421" s="7">
        <f>IF(L421,E421/L421,0)</f>
        <v>110.06849315068493</v>
      </c>
      <c r="Q421" t="s">
        <v>8310</v>
      </c>
      <c r="R421" t="s">
        <v>8350</v>
      </c>
      <c r="S421" s="18">
        <f t="shared" si="12"/>
        <v>41394.592442129629</v>
      </c>
      <c r="T421" s="18">
        <f t="shared" si="13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>(E422/D422)*100</f>
        <v>0.43939393939393934</v>
      </c>
      <c r="P422" s="7">
        <f>IF(L422,E422/L422,0)</f>
        <v>4.833333333333333</v>
      </c>
      <c r="Q422" t="s">
        <v>8310</v>
      </c>
      <c r="R422" t="s">
        <v>8313</v>
      </c>
      <c r="S422" s="18">
        <f t="shared" si="12"/>
        <v>41681.98646990741</v>
      </c>
      <c r="T422" s="18">
        <f t="shared" si="13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>(E423/D423)*100</f>
        <v>2.0066666666666668</v>
      </c>
      <c r="P423" s="7">
        <f>IF(L423,E423/L423,0)</f>
        <v>50.166666666666664</v>
      </c>
      <c r="Q423" t="s">
        <v>8310</v>
      </c>
      <c r="R423" t="s">
        <v>8313</v>
      </c>
      <c r="S423" s="18">
        <f t="shared" si="12"/>
        <v>42177.241388888884</v>
      </c>
      <c r="T423" s="18">
        <f t="shared" si="13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>(E424/D424)*100</f>
        <v>1.075</v>
      </c>
      <c r="P424" s="7">
        <f>IF(L424,E424/L424,0)</f>
        <v>35.833333333333336</v>
      </c>
      <c r="Q424" t="s">
        <v>8310</v>
      </c>
      <c r="R424" t="s">
        <v>8313</v>
      </c>
      <c r="S424" s="18">
        <f t="shared" si="12"/>
        <v>41863.010381944448</v>
      </c>
      <c r="T424" s="18">
        <f t="shared" si="13"/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>(E425/D425)*100</f>
        <v>0.76500000000000001</v>
      </c>
      <c r="P425" s="7">
        <f>IF(L425,E425/L425,0)</f>
        <v>11.76923076923077</v>
      </c>
      <c r="Q425" t="s">
        <v>8310</v>
      </c>
      <c r="R425" t="s">
        <v>8313</v>
      </c>
      <c r="S425" s="18">
        <f t="shared" si="12"/>
        <v>41400.67627314815</v>
      </c>
      <c r="T425" s="18">
        <f t="shared" si="13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>(E426/D426)*100</f>
        <v>6.7966666666666677</v>
      </c>
      <c r="P426" s="7">
        <f>IF(L426,E426/L426,0)</f>
        <v>40.78</v>
      </c>
      <c r="Q426" t="s">
        <v>8310</v>
      </c>
      <c r="R426" t="s">
        <v>8313</v>
      </c>
      <c r="S426" s="18">
        <f t="shared" si="12"/>
        <v>40934.126145833332</v>
      </c>
      <c r="T426" s="18">
        <f t="shared" si="13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>(E427/D427)*100</f>
        <v>1.2E-2</v>
      </c>
      <c r="P427" s="7">
        <f>IF(L427,E427/L427,0)</f>
        <v>3</v>
      </c>
      <c r="Q427" t="s">
        <v>8310</v>
      </c>
      <c r="R427" t="s">
        <v>8313</v>
      </c>
      <c r="S427" s="18">
        <f t="shared" si="12"/>
        <v>42275.611157407402</v>
      </c>
      <c r="T427" s="18">
        <f t="shared" si="13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>(E428/D428)*100</f>
        <v>1.3299999999999998</v>
      </c>
      <c r="P428" s="7">
        <f>IF(L428,E428/L428,0)</f>
        <v>16.625</v>
      </c>
      <c r="Q428" t="s">
        <v>8310</v>
      </c>
      <c r="R428" t="s">
        <v>8313</v>
      </c>
      <c r="S428" s="18">
        <f t="shared" si="12"/>
        <v>42400.461967592593</v>
      </c>
      <c r="T428" s="18">
        <f t="shared" si="13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(E429/D429)*100</f>
        <v>0</v>
      </c>
      <c r="P429" s="7">
        <f>IF(L429,E429/L429,0)</f>
        <v>0</v>
      </c>
      <c r="Q429" t="s">
        <v>8310</v>
      </c>
      <c r="R429" t="s">
        <v>8313</v>
      </c>
      <c r="S429" s="18">
        <f t="shared" si="12"/>
        <v>42285.65902777778</v>
      </c>
      <c r="T429" s="18">
        <f t="shared" si="13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(E430/D430)*100</f>
        <v>5.6333333333333329</v>
      </c>
      <c r="P430" s="7">
        <f>IF(L430,E430/L430,0)</f>
        <v>52</v>
      </c>
      <c r="Q430" t="s">
        <v>8310</v>
      </c>
      <c r="R430" t="s">
        <v>8313</v>
      </c>
      <c r="S430" s="18">
        <f t="shared" si="12"/>
        <v>41778.516724537039</v>
      </c>
      <c r="T430" s="18">
        <f t="shared" si="13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(E431/D431)*100</f>
        <v>0</v>
      </c>
      <c r="P431" s="7">
        <f>IF(L431,E431/L431,0)</f>
        <v>0</v>
      </c>
      <c r="Q431" t="s">
        <v>8310</v>
      </c>
      <c r="R431" t="s">
        <v>8313</v>
      </c>
      <c r="S431" s="18">
        <f t="shared" si="12"/>
        <v>40070.651412037041</v>
      </c>
      <c r="T431" s="18">
        <f t="shared" si="13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>(E432/D432)*100</f>
        <v>2.4</v>
      </c>
      <c r="P432" s="7">
        <f>IF(L432,E432/L432,0)</f>
        <v>4.8</v>
      </c>
      <c r="Q432" t="s">
        <v>8310</v>
      </c>
      <c r="R432" t="s">
        <v>8313</v>
      </c>
      <c r="S432" s="18">
        <f t="shared" si="12"/>
        <v>41512.857256944444</v>
      </c>
      <c r="T432" s="18">
        <f t="shared" si="13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>(E433/D433)*100</f>
        <v>13.833333333333334</v>
      </c>
      <c r="P433" s="7">
        <f>IF(L433,E433/L433,0)</f>
        <v>51.875</v>
      </c>
      <c r="Q433" t="s">
        <v>8310</v>
      </c>
      <c r="R433" t="s">
        <v>8313</v>
      </c>
      <c r="S433" s="18">
        <f t="shared" si="12"/>
        <v>42526.621331018519</v>
      </c>
      <c r="T433" s="18">
        <f t="shared" si="13"/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>(E434/D434)*100</f>
        <v>9.5</v>
      </c>
      <c r="P434" s="7">
        <f>IF(L434,E434/L434,0)</f>
        <v>71.25</v>
      </c>
      <c r="Q434" t="s">
        <v>8310</v>
      </c>
      <c r="R434" t="s">
        <v>8313</v>
      </c>
      <c r="S434" s="18">
        <f t="shared" si="12"/>
        <v>42238.476631944446</v>
      </c>
      <c r="T434" s="18">
        <f t="shared" si="13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(E435/D435)*100</f>
        <v>0</v>
      </c>
      <c r="P435" s="7">
        <f>IF(L435,E435/L435,0)</f>
        <v>0</v>
      </c>
      <c r="Q435" t="s">
        <v>8310</v>
      </c>
      <c r="R435" t="s">
        <v>8313</v>
      </c>
      <c r="S435" s="18">
        <f t="shared" si="12"/>
        <v>42228.379884259259</v>
      </c>
      <c r="T435" s="18">
        <f t="shared" si="13"/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>(E436/D436)*100</f>
        <v>5</v>
      </c>
      <c r="P436" s="7">
        <f>IF(L436,E436/L436,0)</f>
        <v>62.5</v>
      </c>
      <c r="Q436" t="s">
        <v>8310</v>
      </c>
      <c r="R436" t="s">
        <v>8313</v>
      </c>
      <c r="S436" s="18">
        <f t="shared" si="12"/>
        <v>41576.584513888891</v>
      </c>
      <c r="T436" s="18">
        <f t="shared" si="13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>(E437/D437)*100</f>
        <v>2.7272727272727275E-3</v>
      </c>
      <c r="P437" s="7">
        <f>IF(L437,E437/L437,0)</f>
        <v>1</v>
      </c>
      <c r="Q437" t="s">
        <v>8310</v>
      </c>
      <c r="R437" t="s">
        <v>8313</v>
      </c>
      <c r="S437" s="18">
        <f t="shared" si="12"/>
        <v>41500.497453703705</v>
      </c>
      <c r="T437" s="18">
        <f t="shared" si="13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>(E438/D438)*100</f>
        <v>0</v>
      </c>
      <c r="P438" s="7">
        <f>IF(L438,E438/L438,0)</f>
        <v>0</v>
      </c>
      <c r="Q438" t="s">
        <v>8310</v>
      </c>
      <c r="R438" t="s">
        <v>8313</v>
      </c>
      <c r="S438" s="18">
        <f t="shared" si="12"/>
        <v>41456.11241898148</v>
      </c>
      <c r="T438" s="18">
        <f t="shared" si="13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>(E439/D439)*100</f>
        <v>0</v>
      </c>
      <c r="P439" s="7">
        <f>IF(L439,E439/L439,0)</f>
        <v>0</v>
      </c>
      <c r="Q439" t="s">
        <v>8310</v>
      </c>
      <c r="R439" t="s">
        <v>8313</v>
      </c>
      <c r="S439" s="18">
        <f t="shared" si="12"/>
        <v>42591.06858796296</v>
      </c>
      <c r="T439" s="18">
        <f t="shared" si="13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(E440/D440)*100</f>
        <v>9.379999999999999</v>
      </c>
      <c r="P440" s="7">
        <f>IF(L440,E440/L440,0)</f>
        <v>170.54545454545453</v>
      </c>
      <c r="Q440" t="s">
        <v>8310</v>
      </c>
      <c r="R440" t="s">
        <v>8313</v>
      </c>
      <c r="S440" s="18">
        <f t="shared" si="12"/>
        <v>42296.011087962965</v>
      </c>
      <c r="T440" s="18">
        <f t="shared" si="13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(E441/D441)*100</f>
        <v>0</v>
      </c>
      <c r="P441" s="7">
        <f>IF(L441,E441/L441,0)</f>
        <v>0</v>
      </c>
      <c r="Q441" t="s">
        <v>8310</v>
      </c>
      <c r="R441" t="s">
        <v>8313</v>
      </c>
      <c r="S441" s="18">
        <f t="shared" si="12"/>
        <v>41919.511782407411</v>
      </c>
      <c r="T441" s="18">
        <f t="shared" si="13"/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(E442/D442)*100</f>
        <v>0.1</v>
      </c>
      <c r="P442" s="7">
        <f>IF(L442,E442/L442,0)</f>
        <v>5</v>
      </c>
      <c r="Q442" t="s">
        <v>8310</v>
      </c>
      <c r="R442" t="s">
        <v>8313</v>
      </c>
      <c r="S442" s="18">
        <f t="shared" si="12"/>
        <v>42423.735567129625</v>
      </c>
      <c r="T442" s="18">
        <f t="shared" si="13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(E443/D443)*100</f>
        <v>0</v>
      </c>
      <c r="P443" s="7">
        <f>IF(L443,E443/L443,0)</f>
        <v>0</v>
      </c>
      <c r="Q443" t="s">
        <v>8310</v>
      </c>
      <c r="R443" t="s">
        <v>8313</v>
      </c>
      <c r="S443" s="18">
        <f t="shared" si="12"/>
        <v>41550.543935185182</v>
      </c>
      <c r="T443" s="18">
        <f t="shared" si="13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>(E444/D444)*100</f>
        <v>39.358823529411765</v>
      </c>
      <c r="P444" s="7">
        <f>IF(L444,E444/L444,0)</f>
        <v>393.58823529411762</v>
      </c>
      <c r="Q444" t="s">
        <v>8310</v>
      </c>
      <c r="R444" t="s">
        <v>8313</v>
      </c>
      <c r="S444" s="18">
        <f t="shared" si="12"/>
        <v>42024.638692129629</v>
      </c>
      <c r="T444" s="18">
        <f t="shared" si="13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>(E445/D445)*100</f>
        <v>0.1</v>
      </c>
      <c r="P445" s="7">
        <f>IF(L445,E445/L445,0)</f>
        <v>5</v>
      </c>
      <c r="Q445" t="s">
        <v>8310</v>
      </c>
      <c r="R445" t="s">
        <v>8313</v>
      </c>
      <c r="S445" s="18">
        <f t="shared" si="12"/>
        <v>41649.765057870369</v>
      </c>
      <c r="T445" s="18">
        <f t="shared" si="13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>(E446/D446)*100</f>
        <v>5</v>
      </c>
      <c r="P446" s="7">
        <f>IF(L446,E446/L446,0)</f>
        <v>50</v>
      </c>
      <c r="Q446" t="s">
        <v>8310</v>
      </c>
      <c r="R446" t="s">
        <v>8313</v>
      </c>
      <c r="S446" s="18">
        <f t="shared" si="12"/>
        <v>40894.656956018516</v>
      </c>
      <c r="T446" s="18">
        <f t="shared" si="13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>(E447/D447)*100</f>
        <v>3.3333333333333335E-3</v>
      </c>
      <c r="P447" s="7">
        <f>IF(L447,E447/L447,0)</f>
        <v>1</v>
      </c>
      <c r="Q447" t="s">
        <v>8310</v>
      </c>
      <c r="R447" t="s">
        <v>8313</v>
      </c>
      <c r="S447" s="18">
        <f t="shared" si="12"/>
        <v>42130.085358796292</v>
      </c>
      <c r="T447" s="18">
        <f t="shared" si="13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>(E448/D448)*100</f>
        <v>7.2952380952380951</v>
      </c>
      <c r="P448" s="7">
        <f>IF(L448,E448/L448,0)</f>
        <v>47.875</v>
      </c>
      <c r="Q448" t="s">
        <v>8310</v>
      </c>
      <c r="R448" t="s">
        <v>8313</v>
      </c>
      <c r="S448" s="18">
        <f t="shared" si="12"/>
        <v>42036.833564814813</v>
      </c>
      <c r="T448" s="18">
        <f t="shared" si="13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>(E449/D449)*100</f>
        <v>1.6666666666666666E-2</v>
      </c>
      <c r="P449" s="7">
        <f>IF(L449,E449/L449,0)</f>
        <v>5</v>
      </c>
      <c r="Q449" t="s">
        <v>8310</v>
      </c>
      <c r="R449" t="s">
        <v>8313</v>
      </c>
      <c r="S449" s="18">
        <f t="shared" si="12"/>
        <v>41331.305127314816</v>
      </c>
      <c r="T449" s="18">
        <f t="shared" si="13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>(E450/D450)*100</f>
        <v>3.2804000000000002</v>
      </c>
      <c r="P450" s="7">
        <f>IF(L450,E450/L450,0)</f>
        <v>20.502500000000001</v>
      </c>
      <c r="Q450" t="s">
        <v>8310</v>
      </c>
      <c r="R450" t="s">
        <v>8313</v>
      </c>
      <c r="S450" s="18">
        <f t="shared" ref="S450:S513" si="14">(J450/86400)+25569+(-6/24)</f>
        <v>41753.508043981477</v>
      </c>
      <c r="T450" s="18">
        <f t="shared" ref="T450:T513" si="15">(I450/86400)+25569+(-6/24)</f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>(E451/D451)*100</f>
        <v>2.25</v>
      </c>
      <c r="P451" s="7">
        <f>IF(L451,E451/L451,0)</f>
        <v>9</v>
      </c>
      <c r="Q451" t="s">
        <v>8310</v>
      </c>
      <c r="R451" t="s">
        <v>8313</v>
      </c>
      <c r="S451" s="18">
        <f t="shared" si="14"/>
        <v>41534.318113425928</v>
      </c>
      <c r="T451" s="18">
        <f t="shared" si="15"/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>(E452/D452)*100</f>
        <v>0.79200000000000004</v>
      </c>
      <c r="P452" s="7">
        <f>IF(L452,E452/L452,0)</f>
        <v>56.571428571428569</v>
      </c>
      <c r="Q452" t="s">
        <v>8310</v>
      </c>
      <c r="R452" t="s">
        <v>8313</v>
      </c>
      <c r="S452" s="18">
        <f t="shared" si="14"/>
        <v>41654.696759259255</v>
      </c>
      <c r="T452" s="18">
        <f t="shared" si="15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(E453/D453)*100</f>
        <v>0</v>
      </c>
      <c r="P453" s="7">
        <f>IF(L453,E453/L453,0)</f>
        <v>0</v>
      </c>
      <c r="Q453" t="s">
        <v>8310</v>
      </c>
      <c r="R453" t="s">
        <v>8313</v>
      </c>
      <c r="S453" s="18">
        <f t="shared" si="14"/>
        <v>41634.465173611112</v>
      </c>
      <c r="T453" s="18">
        <f t="shared" si="15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>(E454/D454)*100</f>
        <v>64</v>
      </c>
      <c r="P454" s="7">
        <f>IF(L454,E454/L454,0)</f>
        <v>40</v>
      </c>
      <c r="Q454" t="s">
        <v>8310</v>
      </c>
      <c r="R454" t="s">
        <v>8313</v>
      </c>
      <c r="S454" s="18">
        <f t="shared" si="14"/>
        <v>42107.453877314816</v>
      </c>
      <c r="T454" s="18">
        <f t="shared" si="15"/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>(E455/D455)*100</f>
        <v>2.7404479578392621E-2</v>
      </c>
      <c r="P455" s="7">
        <f>IF(L455,E455/L455,0)</f>
        <v>13</v>
      </c>
      <c r="Q455" t="s">
        <v>8310</v>
      </c>
      <c r="R455" t="s">
        <v>8313</v>
      </c>
      <c r="S455" s="18">
        <f t="shared" si="14"/>
        <v>42038.574988425928</v>
      </c>
      <c r="T455" s="18">
        <f t="shared" si="15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>(E456/D456)*100</f>
        <v>0.82000000000000006</v>
      </c>
      <c r="P456" s="7">
        <f>IF(L456,E456/L456,0)</f>
        <v>16.399999999999999</v>
      </c>
      <c r="Q456" t="s">
        <v>8310</v>
      </c>
      <c r="R456" t="s">
        <v>8313</v>
      </c>
      <c r="S456" s="18">
        <f t="shared" si="14"/>
        <v>41938.467256944445</v>
      </c>
      <c r="T456" s="18">
        <f t="shared" si="15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>(E457/D457)*100</f>
        <v>6.9230769230769221E-2</v>
      </c>
      <c r="P457" s="7">
        <f>IF(L457,E457/L457,0)</f>
        <v>22.5</v>
      </c>
      <c r="Q457" t="s">
        <v>8310</v>
      </c>
      <c r="R457" t="s">
        <v>8313</v>
      </c>
      <c r="S457" s="18">
        <f t="shared" si="14"/>
        <v>40970.752569444448</v>
      </c>
      <c r="T457" s="18">
        <f t="shared" si="15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>(E458/D458)*100</f>
        <v>0.68631863186318631</v>
      </c>
      <c r="P458" s="7">
        <f>IF(L458,E458/L458,0)</f>
        <v>20.333333333333332</v>
      </c>
      <c r="Q458" t="s">
        <v>8310</v>
      </c>
      <c r="R458" t="s">
        <v>8313</v>
      </c>
      <c r="S458" s="18">
        <f t="shared" si="14"/>
        <v>41547.444456018522</v>
      </c>
      <c r="T458" s="18">
        <f t="shared" si="15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(E459/D459)*100</f>
        <v>0</v>
      </c>
      <c r="P459" s="7">
        <f>IF(L459,E459/L459,0)</f>
        <v>0</v>
      </c>
      <c r="Q459" t="s">
        <v>8310</v>
      </c>
      <c r="R459" t="s">
        <v>8313</v>
      </c>
      <c r="S459" s="18">
        <f t="shared" si="14"/>
        <v>41837.517500000002</v>
      </c>
      <c r="T459" s="18">
        <f t="shared" si="15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>(E460/D460)*100</f>
        <v>8.2100000000000009</v>
      </c>
      <c r="P460" s="7">
        <f>IF(L460,E460/L460,0)</f>
        <v>16.755102040816325</v>
      </c>
      <c r="Q460" t="s">
        <v>8310</v>
      </c>
      <c r="R460" t="s">
        <v>8313</v>
      </c>
      <c r="S460" s="18">
        <f t="shared" si="14"/>
        <v>41378.44976851852</v>
      </c>
      <c r="T460" s="18">
        <f t="shared" si="15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>(E461/D461)*100</f>
        <v>6.4102564102564097E-2</v>
      </c>
      <c r="P461" s="7">
        <f>IF(L461,E461/L461,0)</f>
        <v>25</v>
      </c>
      <c r="Q461" t="s">
        <v>8310</v>
      </c>
      <c r="R461" t="s">
        <v>8313</v>
      </c>
      <c r="S461" s="18">
        <f t="shared" si="14"/>
        <v>40800.3903587963</v>
      </c>
      <c r="T461" s="18">
        <f t="shared" si="15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>(E462/D462)*100</f>
        <v>0.29411764705882354</v>
      </c>
      <c r="P462" s="7">
        <f>IF(L462,E462/L462,0)</f>
        <v>12.5</v>
      </c>
      <c r="Q462" t="s">
        <v>8310</v>
      </c>
      <c r="R462" t="s">
        <v>8313</v>
      </c>
      <c r="S462" s="18">
        <f t="shared" si="14"/>
        <v>41759.292534722219</v>
      </c>
      <c r="T462" s="18">
        <f t="shared" si="15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>(E463/D463)*100</f>
        <v>0</v>
      </c>
      <c r="P463" s="7">
        <f>IF(L463,E463/L463,0)</f>
        <v>0</v>
      </c>
      <c r="Q463" t="s">
        <v>8310</v>
      </c>
      <c r="R463" t="s">
        <v>8313</v>
      </c>
      <c r="S463" s="18">
        <f t="shared" si="14"/>
        <v>41407.59684027778</v>
      </c>
      <c r="T463" s="18">
        <f t="shared" si="15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>(E464/D464)*100</f>
        <v>0</v>
      </c>
      <c r="P464" s="7">
        <f>IF(L464,E464/L464,0)</f>
        <v>0</v>
      </c>
      <c r="Q464" t="s">
        <v>8310</v>
      </c>
      <c r="R464" t="s">
        <v>8313</v>
      </c>
      <c r="S464" s="18">
        <f t="shared" si="14"/>
        <v>40704.87663194444</v>
      </c>
      <c r="T464" s="18">
        <f t="shared" si="15"/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>(E465/D465)*100</f>
        <v>2.2727272727272729</v>
      </c>
      <c r="P465" s="7">
        <f>IF(L465,E465/L465,0)</f>
        <v>113.63636363636364</v>
      </c>
      <c r="Q465" t="s">
        <v>8310</v>
      </c>
      <c r="R465" t="s">
        <v>8313</v>
      </c>
      <c r="S465" s="18">
        <f t="shared" si="14"/>
        <v>40750.460104166668</v>
      </c>
      <c r="T465" s="18">
        <f t="shared" si="15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>(E466/D466)*100</f>
        <v>9.9009900990099015E-2</v>
      </c>
      <c r="P466" s="7">
        <f>IF(L466,E466/L466,0)</f>
        <v>1</v>
      </c>
      <c r="Q466" t="s">
        <v>8310</v>
      </c>
      <c r="R466" t="s">
        <v>8313</v>
      </c>
      <c r="S466" s="18">
        <f t="shared" si="14"/>
        <v>42488.59878472222</v>
      </c>
      <c r="T466" s="18">
        <f t="shared" si="15"/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>(E467/D467)*100</f>
        <v>26.953125</v>
      </c>
      <c r="P467" s="7">
        <f>IF(L467,E467/L467,0)</f>
        <v>17.25</v>
      </c>
      <c r="Q467" t="s">
        <v>8310</v>
      </c>
      <c r="R467" t="s">
        <v>8313</v>
      </c>
      <c r="S467" s="18">
        <f t="shared" si="14"/>
        <v>41800.870069444441</v>
      </c>
      <c r="T467" s="18">
        <f t="shared" si="15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>(E468/D468)*100</f>
        <v>0.76</v>
      </c>
      <c r="P468" s="7">
        <f>IF(L468,E468/L468,0)</f>
        <v>15.2</v>
      </c>
      <c r="Q468" t="s">
        <v>8310</v>
      </c>
      <c r="R468" t="s">
        <v>8313</v>
      </c>
      <c r="S468" s="18">
        <f t="shared" si="14"/>
        <v>41129.692870370374</v>
      </c>
      <c r="T468" s="18">
        <f t="shared" si="15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>(E469/D469)*100</f>
        <v>21.574999999999999</v>
      </c>
      <c r="P469" s="7">
        <f>IF(L469,E469/L469,0)</f>
        <v>110.64102564102564</v>
      </c>
      <c r="Q469" t="s">
        <v>8310</v>
      </c>
      <c r="R469" t="s">
        <v>8313</v>
      </c>
      <c r="S469" s="18">
        <f t="shared" si="14"/>
        <v>41135.429791666669</v>
      </c>
      <c r="T469" s="18">
        <f t="shared" si="15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>(E470/D470)*100</f>
        <v>0</v>
      </c>
      <c r="P470" s="7">
        <f>IF(L470,E470/L470,0)</f>
        <v>0</v>
      </c>
      <c r="Q470" t="s">
        <v>8310</v>
      </c>
      <c r="R470" t="s">
        <v>8313</v>
      </c>
      <c r="S470" s="18">
        <f t="shared" si="14"/>
        <v>41040.917627314819</v>
      </c>
      <c r="T470" s="18">
        <f t="shared" si="15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>(E471/D471)*100</f>
        <v>0</v>
      </c>
      <c r="P471" s="7">
        <f>IF(L471,E471/L471,0)</f>
        <v>0</v>
      </c>
      <c r="Q471" t="s">
        <v>8310</v>
      </c>
      <c r="R471" t="s">
        <v>8313</v>
      </c>
      <c r="S471" s="18">
        <f t="shared" si="14"/>
        <v>41827.739861111113</v>
      </c>
      <c r="T471" s="18">
        <f t="shared" si="15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>(E472/D472)*100</f>
        <v>1.02</v>
      </c>
      <c r="P472" s="7">
        <f>IF(L472,E472/L472,0)</f>
        <v>25.5</v>
      </c>
      <c r="Q472" t="s">
        <v>8310</v>
      </c>
      <c r="R472" t="s">
        <v>8313</v>
      </c>
      <c r="S472" s="18">
        <f t="shared" si="14"/>
        <v>41604.917696759258</v>
      </c>
      <c r="T472" s="18">
        <f t="shared" si="15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>(E473/D473)*100</f>
        <v>11.892727272727273</v>
      </c>
      <c r="P473" s="7">
        <f>IF(L473,E473/L473,0)</f>
        <v>38.476470588235294</v>
      </c>
      <c r="Q473" t="s">
        <v>8310</v>
      </c>
      <c r="R473" t="s">
        <v>8313</v>
      </c>
      <c r="S473" s="18">
        <f t="shared" si="14"/>
        <v>41703.471979166665</v>
      </c>
      <c r="T473" s="18">
        <f t="shared" si="15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>(E474/D474)*100</f>
        <v>17.625</v>
      </c>
      <c r="P474" s="7">
        <f>IF(L474,E474/L474,0)</f>
        <v>28.2</v>
      </c>
      <c r="Q474" t="s">
        <v>8310</v>
      </c>
      <c r="R474" t="s">
        <v>8313</v>
      </c>
      <c r="S474" s="18">
        <f t="shared" si="14"/>
        <v>41844.672662037039</v>
      </c>
      <c r="T474" s="18">
        <f t="shared" si="15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>(E475/D475)*100</f>
        <v>2.87</v>
      </c>
      <c r="P475" s="7">
        <f>IF(L475,E475/L475,0)</f>
        <v>61.5</v>
      </c>
      <c r="Q475" t="s">
        <v>8310</v>
      </c>
      <c r="R475" t="s">
        <v>8313</v>
      </c>
      <c r="S475" s="18">
        <f t="shared" si="14"/>
        <v>41869.448136574072</v>
      </c>
      <c r="T475" s="18">
        <f t="shared" si="15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>(E476/D476)*100</f>
        <v>3.0303030303030304E-2</v>
      </c>
      <c r="P476" s="7">
        <f>IF(L476,E476/L476,0)</f>
        <v>1</v>
      </c>
      <c r="Q476" t="s">
        <v>8310</v>
      </c>
      <c r="R476" t="s">
        <v>8313</v>
      </c>
      <c r="S476" s="18">
        <f t="shared" si="14"/>
        <v>42753.079039351855</v>
      </c>
      <c r="T476" s="18">
        <f t="shared" si="15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(E477/D477)*100</f>
        <v>0</v>
      </c>
      <c r="P477" s="7">
        <f>IF(L477,E477/L477,0)</f>
        <v>0</v>
      </c>
      <c r="Q477" t="s">
        <v>8310</v>
      </c>
      <c r="R477" t="s">
        <v>8313</v>
      </c>
      <c r="S477" s="18">
        <f t="shared" si="14"/>
        <v>42099.836145833338</v>
      </c>
      <c r="T477" s="18">
        <f t="shared" si="15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(E478/D478)*100</f>
        <v>2.230268181818182</v>
      </c>
      <c r="P478" s="7">
        <f>IF(L478,E478/L478,0)</f>
        <v>39.569274193548388</v>
      </c>
      <c r="Q478" t="s">
        <v>8310</v>
      </c>
      <c r="R478" t="s">
        <v>8313</v>
      </c>
      <c r="S478" s="18">
        <f t="shared" si="14"/>
        <v>41757.725011574075</v>
      </c>
      <c r="T478" s="18">
        <f t="shared" si="15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>(E479/D479)*100</f>
        <v>0</v>
      </c>
      <c r="P479" s="7">
        <f>IF(L479,E479/L479,0)</f>
        <v>0</v>
      </c>
      <c r="Q479" t="s">
        <v>8310</v>
      </c>
      <c r="R479" t="s">
        <v>8313</v>
      </c>
      <c r="S479" s="18">
        <f t="shared" si="14"/>
        <v>40987.58488425926</v>
      </c>
      <c r="T479" s="18">
        <f t="shared" si="15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>(E480/D480)*100</f>
        <v>0</v>
      </c>
      <c r="P480" s="7">
        <f>IF(L480,E480/L480,0)</f>
        <v>0</v>
      </c>
      <c r="Q480" t="s">
        <v>8310</v>
      </c>
      <c r="R480" t="s">
        <v>8313</v>
      </c>
      <c r="S480" s="18">
        <f t="shared" si="14"/>
        <v>42065.660983796297</v>
      </c>
      <c r="T480" s="18">
        <f t="shared" si="15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>(E481/D481)*100</f>
        <v>32.56</v>
      </c>
      <c r="P481" s="7">
        <f>IF(L481,E481/L481,0)</f>
        <v>88.8</v>
      </c>
      <c r="Q481" t="s">
        <v>8310</v>
      </c>
      <c r="R481" t="s">
        <v>8313</v>
      </c>
      <c r="S481" s="18">
        <f t="shared" si="14"/>
        <v>41904.157812500001</v>
      </c>
      <c r="T481" s="18">
        <f t="shared" si="15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>(E482/D482)*100</f>
        <v>19.41</v>
      </c>
      <c r="P482" s="7">
        <f>IF(L482,E482/L482,0)</f>
        <v>55.457142857142856</v>
      </c>
      <c r="Q482" t="s">
        <v>8310</v>
      </c>
      <c r="R482" t="s">
        <v>8313</v>
      </c>
      <c r="S482" s="18">
        <f t="shared" si="14"/>
        <v>41465.250173611115</v>
      </c>
      <c r="T482" s="18">
        <f t="shared" si="15"/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>(E483/D483)*100</f>
        <v>6.1</v>
      </c>
      <c r="P483" s="7">
        <f>IF(L483,E483/L483,0)</f>
        <v>87.142857142857139</v>
      </c>
      <c r="Q483" t="s">
        <v>8310</v>
      </c>
      <c r="R483" t="s">
        <v>8313</v>
      </c>
      <c r="S483" s="18">
        <f t="shared" si="14"/>
        <v>41162.422326388885</v>
      </c>
      <c r="T483" s="18">
        <f t="shared" si="15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>(E484/D484)*100</f>
        <v>0.1</v>
      </c>
      <c r="P484" s="7">
        <f>IF(L484,E484/L484,0)</f>
        <v>10</v>
      </c>
      <c r="Q484" t="s">
        <v>8310</v>
      </c>
      <c r="R484" t="s">
        <v>8313</v>
      </c>
      <c r="S484" s="18">
        <f t="shared" si="14"/>
        <v>42447.646874999999</v>
      </c>
      <c r="T484" s="18">
        <f t="shared" si="15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>(E485/D485)*100</f>
        <v>50.2</v>
      </c>
      <c r="P485" s="7">
        <f>IF(L485,E485/L485,0)</f>
        <v>51.224489795918366</v>
      </c>
      <c r="Q485" t="s">
        <v>8310</v>
      </c>
      <c r="R485" t="s">
        <v>8313</v>
      </c>
      <c r="S485" s="18">
        <f t="shared" si="14"/>
        <v>41242.947592592594</v>
      </c>
      <c r="T485" s="18">
        <f t="shared" si="15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>(E486/D486)*100</f>
        <v>0.18625</v>
      </c>
      <c r="P486" s="7">
        <f>IF(L486,E486/L486,0)</f>
        <v>13.545454545454545</v>
      </c>
      <c r="Q486" t="s">
        <v>8310</v>
      </c>
      <c r="R486" t="s">
        <v>8313</v>
      </c>
      <c r="S486" s="18">
        <f t="shared" si="14"/>
        <v>42272.68949074074</v>
      </c>
      <c r="T486" s="18">
        <f t="shared" si="15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>(E487/D487)*100</f>
        <v>21.906971229845084</v>
      </c>
      <c r="P487" s="7">
        <f>IF(L487,E487/L487,0)</f>
        <v>66.520080000000007</v>
      </c>
      <c r="Q487" t="s">
        <v>8310</v>
      </c>
      <c r="R487" t="s">
        <v>8313</v>
      </c>
      <c r="S487" s="18">
        <f t="shared" si="14"/>
        <v>41381.255775462967</v>
      </c>
      <c r="T487" s="18">
        <f t="shared" si="15"/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>(E488/D488)*100</f>
        <v>9.0909090909090905E-3</v>
      </c>
      <c r="P488" s="7">
        <f>IF(L488,E488/L488,0)</f>
        <v>50</v>
      </c>
      <c r="Q488" t="s">
        <v>8310</v>
      </c>
      <c r="R488" t="s">
        <v>8313</v>
      </c>
      <c r="S488" s="18">
        <f t="shared" si="14"/>
        <v>41761.69258101852</v>
      </c>
      <c r="T488" s="18">
        <f t="shared" si="15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>(E489/D489)*100</f>
        <v>0</v>
      </c>
      <c r="P489" s="7">
        <f>IF(L489,E489/L489,0)</f>
        <v>0</v>
      </c>
      <c r="Q489" t="s">
        <v>8310</v>
      </c>
      <c r="R489" t="s">
        <v>8313</v>
      </c>
      <c r="S489" s="18">
        <f t="shared" si="14"/>
        <v>42669.344837962963</v>
      </c>
      <c r="T489" s="18">
        <f t="shared" si="15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>(E490/D490)*100</f>
        <v>0</v>
      </c>
      <c r="P490" s="7">
        <f>IF(L490,E490/L490,0)</f>
        <v>0</v>
      </c>
      <c r="Q490" t="s">
        <v>8310</v>
      </c>
      <c r="R490" t="s">
        <v>8313</v>
      </c>
      <c r="S490" s="18">
        <f t="shared" si="14"/>
        <v>42713.804398148146</v>
      </c>
      <c r="T490" s="18">
        <f t="shared" si="15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(E491/D491)*100</f>
        <v>0.28667813379201834</v>
      </c>
      <c r="P491" s="7">
        <f>IF(L491,E491/L491,0)</f>
        <v>71.666666666666671</v>
      </c>
      <c r="Q491" t="s">
        <v>8310</v>
      </c>
      <c r="R491" t="s">
        <v>8313</v>
      </c>
      <c r="S491" s="18">
        <f t="shared" si="14"/>
        <v>40882.231666666667</v>
      </c>
      <c r="T491" s="18">
        <f t="shared" si="15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>(E492/D492)*100</f>
        <v>0</v>
      </c>
      <c r="P492" s="7">
        <f>IF(L492,E492/L492,0)</f>
        <v>0</v>
      </c>
      <c r="Q492" t="s">
        <v>8310</v>
      </c>
      <c r="R492" t="s">
        <v>8313</v>
      </c>
      <c r="S492" s="18">
        <f t="shared" si="14"/>
        <v>41113.718576388885</v>
      </c>
      <c r="T492" s="18">
        <f t="shared" si="15"/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>(E493/D493)*100</f>
        <v>0</v>
      </c>
      <c r="P493" s="7">
        <f>IF(L493,E493/L493,0)</f>
        <v>0</v>
      </c>
      <c r="Q493" t="s">
        <v>8310</v>
      </c>
      <c r="R493" t="s">
        <v>8313</v>
      </c>
      <c r="S493" s="18">
        <f t="shared" si="14"/>
        <v>42366.732627314814</v>
      </c>
      <c r="T493" s="18">
        <f t="shared" si="15"/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>(E494/D494)*100</f>
        <v>0</v>
      </c>
      <c r="P494" s="7">
        <f>IF(L494,E494/L494,0)</f>
        <v>0</v>
      </c>
      <c r="Q494" t="s">
        <v>8310</v>
      </c>
      <c r="R494" t="s">
        <v>8313</v>
      </c>
      <c r="S494" s="18">
        <f t="shared" si="14"/>
        <v>42595.78506944445</v>
      </c>
      <c r="T494" s="18">
        <f t="shared" si="15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>(E495/D495)*100</f>
        <v>0</v>
      </c>
      <c r="P495" s="7">
        <f>IF(L495,E495/L495,0)</f>
        <v>0</v>
      </c>
      <c r="Q495" t="s">
        <v>8310</v>
      </c>
      <c r="R495" t="s">
        <v>8313</v>
      </c>
      <c r="S495" s="18">
        <f t="shared" si="14"/>
        <v>42114.476134259261</v>
      </c>
      <c r="T495" s="18">
        <f t="shared" si="15"/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(E496/D496)*100</f>
        <v>0.155</v>
      </c>
      <c r="P496" s="7">
        <f>IF(L496,E496/L496,0)</f>
        <v>10.333333333333334</v>
      </c>
      <c r="Q496" t="s">
        <v>8310</v>
      </c>
      <c r="R496" t="s">
        <v>8313</v>
      </c>
      <c r="S496" s="18">
        <f t="shared" si="14"/>
        <v>41799.580613425926</v>
      </c>
      <c r="T496" s="18">
        <f t="shared" si="15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(E497/D497)*100</f>
        <v>0</v>
      </c>
      <c r="P497" s="7">
        <f>IF(L497,E497/L497,0)</f>
        <v>0</v>
      </c>
      <c r="Q497" t="s">
        <v>8310</v>
      </c>
      <c r="R497" t="s">
        <v>8313</v>
      </c>
      <c r="S497" s="18">
        <f t="shared" si="14"/>
        <v>42171.577604166669</v>
      </c>
      <c r="T497" s="18">
        <f t="shared" si="15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>(E498/D498)*100</f>
        <v>1.6666666666666668E-3</v>
      </c>
      <c r="P498" s="7">
        <f>IF(L498,E498/L498,0)</f>
        <v>1</v>
      </c>
      <c r="Q498" t="s">
        <v>8310</v>
      </c>
      <c r="R498" t="s">
        <v>8313</v>
      </c>
      <c r="S498" s="18">
        <f t="shared" si="14"/>
        <v>41620.68141203704</v>
      </c>
      <c r="T498" s="18">
        <f t="shared" si="15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>(E499/D499)*100</f>
        <v>0.6696428571428571</v>
      </c>
      <c r="P499" s="7">
        <f>IF(L499,E499/L499,0)</f>
        <v>10</v>
      </c>
      <c r="Q499" t="s">
        <v>8310</v>
      </c>
      <c r="R499" t="s">
        <v>8313</v>
      </c>
      <c r="S499" s="18">
        <f t="shared" si="14"/>
        <v>41944.787789351853</v>
      </c>
      <c r="T499" s="18">
        <f t="shared" si="15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>(E500/D500)*100</f>
        <v>4.5985132395404564</v>
      </c>
      <c r="P500" s="7">
        <f>IF(L500,E500/L500,0)</f>
        <v>136.09090909090909</v>
      </c>
      <c r="Q500" t="s">
        <v>8310</v>
      </c>
      <c r="R500" t="s">
        <v>8313</v>
      </c>
      <c r="S500" s="18">
        <f t="shared" si="14"/>
        <v>40858.512141203704</v>
      </c>
      <c r="T500" s="18">
        <f t="shared" si="15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>(E501/D501)*100</f>
        <v>9.5500000000000007</v>
      </c>
      <c r="P501" s="7">
        <f>IF(L501,E501/L501,0)</f>
        <v>73.461538461538467</v>
      </c>
      <c r="Q501" t="s">
        <v>8310</v>
      </c>
      <c r="R501" t="s">
        <v>8313</v>
      </c>
      <c r="S501" s="18">
        <f t="shared" si="14"/>
        <v>40043.645462962959</v>
      </c>
      <c r="T501" s="18">
        <f t="shared" si="15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>(E502/D502)*100</f>
        <v>3.3076923076923079</v>
      </c>
      <c r="P502" s="7">
        <f>IF(L502,E502/L502,0)</f>
        <v>53.75</v>
      </c>
      <c r="Q502" t="s">
        <v>8310</v>
      </c>
      <c r="R502" t="s">
        <v>8313</v>
      </c>
      <c r="S502" s="18">
        <f t="shared" si="14"/>
        <v>40247.636006944442</v>
      </c>
      <c r="T502" s="18">
        <f t="shared" si="15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(E503/D503)*100</f>
        <v>0</v>
      </c>
      <c r="P503" s="7">
        <f>IF(L503,E503/L503,0)</f>
        <v>0</v>
      </c>
      <c r="Q503" t="s">
        <v>8310</v>
      </c>
      <c r="R503" t="s">
        <v>8313</v>
      </c>
      <c r="S503" s="18">
        <f t="shared" si="14"/>
        <v>40702.984386574077</v>
      </c>
      <c r="T503" s="18">
        <f t="shared" si="15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>(E504/D504)*100</f>
        <v>1.1499999999999999</v>
      </c>
      <c r="P504" s="7">
        <f>IF(L504,E504/L504,0)</f>
        <v>57.5</v>
      </c>
      <c r="Q504" t="s">
        <v>8310</v>
      </c>
      <c r="R504" t="s">
        <v>8313</v>
      </c>
      <c r="S504" s="18">
        <f t="shared" si="14"/>
        <v>40956.303530092591</v>
      </c>
      <c r="T504" s="18">
        <f t="shared" si="15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>(E505/D505)*100</f>
        <v>1.7538461538461538</v>
      </c>
      <c r="P505" s="7">
        <f>IF(L505,E505/L505,0)</f>
        <v>12.666666666666666</v>
      </c>
      <c r="Q505" t="s">
        <v>8310</v>
      </c>
      <c r="R505" t="s">
        <v>8313</v>
      </c>
      <c r="S505" s="18">
        <f t="shared" si="14"/>
        <v>41991.276655092588</v>
      </c>
      <c r="T505" s="18">
        <f t="shared" si="15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>(E506/D506)*100</f>
        <v>1.3673469387755102</v>
      </c>
      <c r="P506" s="7">
        <f>IF(L506,E506/L506,0)</f>
        <v>67</v>
      </c>
      <c r="Q506" t="s">
        <v>8310</v>
      </c>
      <c r="R506" t="s">
        <v>8313</v>
      </c>
      <c r="S506" s="18">
        <f t="shared" si="14"/>
        <v>40949.73364583333</v>
      </c>
      <c r="T506" s="18">
        <f t="shared" si="15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>(E507/D507)*100</f>
        <v>0.43333333333333329</v>
      </c>
      <c r="P507" s="7">
        <f>IF(L507,E507/L507,0)</f>
        <v>3.7142857142857144</v>
      </c>
      <c r="Q507" t="s">
        <v>8310</v>
      </c>
      <c r="R507" t="s">
        <v>8313</v>
      </c>
      <c r="S507" s="18">
        <f t="shared" si="14"/>
        <v>42317.848217592589</v>
      </c>
      <c r="T507" s="18">
        <f t="shared" si="15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>(E508/D508)*100</f>
        <v>0.125</v>
      </c>
      <c r="P508" s="7">
        <f>IF(L508,E508/L508,0)</f>
        <v>250</v>
      </c>
      <c r="Q508" t="s">
        <v>8310</v>
      </c>
      <c r="R508" t="s">
        <v>8313</v>
      </c>
      <c r="S508" s="18">
        <f t="shared" si="14"/>
        <v>41466.302314814813</v>
      </c>
      <c r="T508" s="18">
        <f t="shared" si="15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>(E509/D509)*100</f>
        <v>3.2</v>
      </c>
      <c r="P509" s="7">
        <f>IF(L509,E509/L509,0)</f>
        <v>64</v>
      </c>
      <c r="Q509" t="s">
        <v>8310</v>
      </c>
      <c r="R509" t="s">
        <v>8313</v>
      </c>
      <c r="S509" s="18">
        <f t="shared" si="14"/>
        <v>41156.708993055552</v>
      </c>
      <c r="T509" s="18">
        <f t="shared" si="15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>(E510/D510)*100</f>
        <v>0.8</v>
      </c>
      <c r="P510" s="7">
        <f>IF(L510,E510/L510,0)</f>
        <v>133.33333333333334</v>
      </c>
      <c r="Q510" t="s">
        <v>8310</v>
      </c>
      <c r="R510" t="s">
        <v>8313</v>
      </c>
      <c r="S510" s="18">
        <f t="shared" si="14"/>
        <v>40994.774317129632</v>
      </c>
      <c r="T510" s="18">
        <f t="shared" si="15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>(E511/D511)*100</f>
        <v>0.2</v>
      </c>
      <c r="P511" s="7">
        <f>IF(L511,E511/L511,0)</f>
        <v>10</v>
      </c>
      <c r="Q511" t="s">
        <v>8310</v>
      </c>
      <c r="R511" t="s">
        <v>8313</v>
      </c>
      <c r="S511" s="18">
        <f t="shared" si="14"/>
        <v>42153.381597222222</v>
      </c>
      <c r="T511" s="18">
        <f t="shared" si="15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(E512/D512)*100</f>
        <v>0</v>
      </c>
      <c r="P512" s="7">
        <f>IF(L512,E512/L512,0)</f>
        <v>0</v>
      </c>
      <c r="Q512" t="s">
        <v>8310</v>
      </c>
      <c r="R512" t="s">
        <v>8313</v>
      </c>
      <c r="S512" s="18">
        <f t="shared" si="14"/>
        <v>42399.926377314812</v>
      </c>
      <c r="T512" s="18">
        <f t="shared" si="15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>(E513/D513)*100</f>
        <v>3</v>
      </c>
      <c r="P513" s="7">
        <f>IF(L513,E513/L513,0)</f>
        <v>30</v>
      </c>
      <c r="Q513" t="s">
        <v>8310</v>
      </c>
      <c r="R513" t="s">
        <v>8313</v>
      </c>
      <c r="S513" s="18">
        <f t="shared" si="14"/>
        <v>41340.053032407406</v>
      </c>
      <c r="T513" s="18">
        <f t="shared" si="15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>(E514/D514)*100</f>
        <v>0.13749999999999998</v>
      </c>
      <c r="P514" s="7">
        <f>IF(L514,E514/L514,0)</f>
        <v>5.5</v>
      </c>
      <c r="Q514" t="s">
        <v>8310</v>
      </c>
      <c r="R514" t="s">
        <v>8313</v>
      </c>
      <c r="S514" s="18">
        <f t="shared" ref="S514:S577" si="16">(J514/86400)+25569+(-6/24)</f>
        <v>42649.492210648154</v>
      </c>
      <c r="T514" s="18">
        <f t="shared" ref="T514:T577" si="17">(I514/86400)+25569+(-6/24)</f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>(E515/D515)*100</f>
        <v>13.923999999999999</v>
      </c>
      <c r="P515" s="7">
        <f>IF(L515,E515/L515,0)</f>
        <v>102.38235294117646</v>
      </c>
      <c r="Q515" t="s">
        <v>8310</v>
      </c>
      <c r="R515" t="s">
        <v>8313</v>
      </c>
      <c r="S515" s="18">
        <f t="shared" si="16"/>
        <v>42552.403993055559</v>
      </c>
      <c r="T515" s="18">
        <f t="shared" si="17"/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>(E516/D516)*100</f>
        <v>3.3333333333333335</v>
      </c>
      <c r="P516" s="7">
        <f>IF(L516,E516/L516,0)</f>
        <v>16.666666666666668</v>
      </c>
      <c r="Q516" t="s">
        <v>8310</v>
      </c>
      <c r="R516" t="s">
        <v>8313</v>
      </c>
      <c r="S516" s="18">
        <f t="shared" si="16"/>
        <v>41830.363969907405</v>
      </c>
      <c r="T516" s="18">
        <f t="shared" si="17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>(E517/D517)*100</f>
        <v>25.41340206185567</v>
      </c>
      <c r="P517" s="7">
        <f>IF(L517,E517/L517,0)</f>
        <v>725.02941176470586</v>
      </c>
      <c r="Q517" t="s">
        <v>8310</v>
      </c>
      <c r="R517" t="s">
        <v>8313</v>
      </c>
      <c r="S517" s="18">
        <f t="shared" si="16"/>
        <v>42327.240752314814</v>
      </c>
      <c r="T517" s="18">
        <f t="shared" si="17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(E518/D518)*100</f>
        <v>0</v>
      </c>
      <c r="P518" s="7">
        <f>IF(L518,E518/L518,0)</f>
        <v>0</v>
      </c>
      <c r="Q518" t="s">
        <v>8310</v>
      </c>
      <c r="R518" t="s">
        <v>8313</v>
      </c>
      <c r="S518" s="18">
        <f t="shared" si="16"/>
        <v>42091.528703703705</v>
      </c>
      <c r="T518" s="18">
        <f t="shared" si="17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(E519/D519)*100</f>
        <v>1.3666666666666667</v>
      </c>
      <c r="P519" s="7">
        <f>IF(L519,E519/L519,0)</f>
        <v>68.333333333333329</v>
      </c>
      <c r="Q519" t="s">
        <v>8310</v>
      </c>
      <c r="R519" t="s">
        <v>8313</v>
      </c>
      <c r="S519" s="18">
        <f t="shared" si="16"/>
        <v>42738.365289351852</v>
      </c>
      <c r="T519" s="18">
        <f t="shared" si="17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(E520/D520)*100</f>
        <v>0</v>
      </c>
      <c r="P520" s="7">
        <f>IF(L520,E520/L520,0)</f>
        <v>0</v>
      </c>
      <c r="Q520" t="s">
        <v>8310</v>
      </c>
      <c r="R520" t="s">
        <v>8313</v>
      </c>
      <c r="S520" s="18">
        <f t="shared" si="16"/>
        <v>42223.366018518514</v>
      </c>
      <c r="T520" s="18">
        <f t="shared" si="17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(E521/D521)*100</f>
        <v>22.881426547787683</v>
      </c>
      <c r="P521" s="7">
        <f>IF(L521,E521/L521,0)</f>
        <v>39.228571428571428</v>
      </c>
      <c r="Q521" t="s">
        <v>8310</v>
      </c>
      <c r="R521" t="s">
        <v>8313</v>
      </c>
      <c r="S521" s="18">
        <f t="shared" si="16"/>
        <v>41218.141446759255</v>
      </c>
      <c r="T521" s="18">
        <f t="shared" si="17"/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>(E522/D522)*100</f>
        <v>102.1</v>
      </c>
      <c r="P522" s="7">
        <f>IF(L522,E522/L522,0)</f>
        <v>150.14705882352942</v>
      </c>
      <c r="Q522" t="s">
        <v>8341</v>
      </c>
      <c r="R522" t="s">
        <v>8342</v>
      </c>
      <c r="S522" s="18">
        <f t="shared" si="16"/>
        <v>42318.452094907407</v>
      </c>
      <c r="T522" s="18">
        <f t="shared" si="17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>(E523/D523)*100</f>
        <v>104.64</v>
      </c>
      <c r="P523" s="7">
        <f>IF(L523,E523/L523,0)</f>
        <v>93.428571428571431</v>
      </c>
      <c r="Q523" t="s">
        <v>8341</v>
      </c>
      <c r="R523" t="s">
        <v>8342</v>
      </c>
      <c r="S523" s="18">
        <f t="shared" si="16"/>
        <v>42645.842812499999</v>
      </c>
      <c r="T523" s="18">
        <f t="shared" si="17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>(E524/D524)*100</f>
        <v>114.66666666666667</v>
      </c>
      <c r="P524" s="7">
        <f>IF(L524,E524/L524,0)</f>
        <v>110.96774193548387</v>
      </c>
      <c r="Q524" t="s">
        <v>8341</v>
      </c>
      <c r="R524" t="s">
        <v>8342</v>
      </c>
      <c r="S524" s="18">
        <f t="shared" si="16"/>
        <v>42429.790798611109</v>
      </c>
      <c r="T524" s="18">
        <f t="shared" si="17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>(E525/D525)*100</f>
        <v>120.6</v>
      </c>
      <c r="P525" s="7">
        <f>IF(L525,E525/L525,0)</f>
        <v>71.785714285714292</v>
      </c>
      <c r="Q525" t="s">
        <v>8341</v>
      </c>
      <c r="R525" t="s">
        <v>8342</v>
      </c>
      <c r="S525" s="18">
        <f t="shared" si="16"/>
        <v>42237.88282407407</v>
      </c>
      <c r="T525" s="18">
        <f t="shared" si="17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>(E526/D526)*100</f>
        <v>108.67285714285715</v>
      </c>
      <c r="P526" s="7">
        <f>IF(L526,E526/L526,0)</f>
        <v>29.258076923076924</v>
      </c>
      <c r="Q526" t="s">
        <v>8341</v>
      </c>
      <c r="R526" t="s">
        <v>8342</v>
      </c>
      <c r="S526" s="18">
        <f t="shared" si="16"/>
        <v>42492.467233796298</v>
      </c>
      <c r="T526" s="18">
        <f t="shared" si="17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>(E527/D527)*100</f>
        <v>100</v>
      </c>
      <c r="P527" s="7">
        <f>IF(L527,E527/L527,0)</f>
        <v>1000</v>
      </c>
      <c r="Q527" t="s">
        <v>8341</v>
      </c>
      <c r="R527" t="s">
        <v>8342</v>
      </c>
      <c r="S527" s="18">
        <f t="shared" si="16"/>
        <v>41850.150937500002</v>
      </c>
      <c r="T527" s="18">
        <f t="shared" si="17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>(E528/D528)*100</f>
        <v>113.99999999999999</v>
      </c>
      <c r="P528" s="7">
        <f>IF(L528,E528/L528,0)</f>
        <v>74.347826086956516</v>
      </c>
      <c r="Q528" t="s">
        <v>8341</v>
      </c>
      <c r="R528" t="s">
        <v>8342</v>
      </c>
      <c r="S528" s="18">
        <f t="shared" si="16"/>
        <v>42192.341944444444</v>
      </c>
      <c r="T528" s="18">
        <f t="shared" si="17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>(E529/D529)*100</f>
        <v>100.85</v>
      </c>
      <c r="P529" s="7">
        <f>IF(L529,E529/L529,0)</f>
        <v>63.829113924050631</v>
      </c>
      <c r="Q529" t="s">
        <v>8341</v>
      </c>
      <c r="R529" t="s">
        <v>8342</v>
      </c>
      <c r="S529" s="18">
        <f t="shared" si="16"/>
        <v>42752.955625000002</v>
      </c>
      <c r="T529" s="18">
        <f t="shared" si="17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>(E530/D530)*100</f>
        <v>115.65217391304347</v>
      </c>
      <c r="P530" s="7">
        <f>IF(L530,E530/L530,0)</f>
        <v>44.333333333333336</v>
      </c>
      <c r="Q530" t="s">
        <v>8341</v>
      </c>
      <c r="R530" t="s">
        <v>8342</v>
      </c>
      <c r="S530" s="18">
        <f t="shared" si="16"/>
        <v>42155.670219907406</v>
      </c>
      <c r="T530" s="18">
        <f t="shared" si="17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>(E531/D531)*100</f>
        <v>130.41666666666666</v>
      </c>
      <c r="P531" s="7">
        <f>IF(L531,E531/L531,0)</f>
        <v>86.944444444444443</v>
      </c>
      <c r="Q531" t="s">
        <v>8341</v>
      </c>
      <c r="R531" t="s">
        <v>8342</v>
      </c>
      <c r="S531" s="18">
        <f t="shared" si="16"/>
        <v>42724.781180555554</v>
      </c>
      <c r="T531" s="18">
        <f t="shared" si="17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>(E532/D532)*100</f>
        <v>107.78267254038178</v>
      </c>
      <c r="P532" s="7">
        <f>IF(L532,E532/L532,0)</f>
        <v>126.55172413793103</v>
      </c>
      <c r="Q532" t="s">
        <v>8341</v>
      </c>
      <c r="R532" t="s">
        <v>8342</v>
      </c>
      <c r="S532" s="18">
        <f t="shared" si="16"/>
        <v>42157.341064814813</v>
      </c>
      <c r="T532" s="18">
        <f t="shared" si="17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>(E533/D533)*100</f>
        <v>100</v>
      </c>
      <c r="P533" s="7">
        <f>IF(L533,E533/L533,0)</f>
        <v>129.03225806451613</v>
      </c>
      <c r="Q533" t="s">
        <v>8341</v>
      </c>
      <c r="R533" t="s">
        <v>8342</v>
      </c>
      <c r="S533" s="18">
        <f t="shared" si="16"/>
        <v>42675.815150462964</v>
      </c>
      <c r="T533" s="18">
        <f t="shared" si="17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>(E534/D534)*100</f>
        <v>123.25</v>
      </c>
      <c r="P534" s="7">
        <f>IF(L534,E534/L534,0)</f>
        <v>71.242774566473983</v>
      </c>
      <c r="Q534" t="s">
        <v>8341</v>
      </c>
      <c r="R534" t="s">
        <v>8342</v>
      </c>
      <c r="S534" s="18">
        <f t="shared" si="16"/>
        <v>42472.757037037038</v>
      </c>
      <c r="T534" s="18">
        <f t="shared" si="17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>(E535/D535)*100</f>
        <v>100.2</v>
      </c>
      <c r="P535" s="7">
        <f>IF(L535,E535/L535,0)</f>
        <v>117.88235294117646</v>
      </c>
      <c r="Q535" t="s">
        <v>8341</v>
      </c>
      <c r="R535" t="s">
        <v>8342</v>
      </c>
      <c r="S535" s="18">
        <f t="shared" si="16"/>
        <v>42482.18478009259</v>
      </c>
      <c r="T535" s="18">
        <f t="shared" si="17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>(E536/D536)*100</f>
        <v>104.66666666666666</v>
      </c>
      <c r="P536" s="7">
        <f>IF(L536,E536/L536,0)</f>
        <v>327.08333333333331</v>
      </c>
      <c r="Q536" t="s">
        <v>8341</v>
      </c>
      <c r="R536" t="s">
        <v>8342</v>
      </c>
      <c r="S536" s="18">
        <f t="shared" si="16"/>
        <v>42270.560995370368</v>
      </c>
      <c r="T536" s="18">
        <f t="shared" si="17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>(E537/D537)*100</f>
        <v>102.49999999999999</v>
      </c>
      <c r="P537" s="7">
        <f>IF(L537,E537/L537,0)</f>
        <v>34.745762711864408</v>
      </c>
      <c r="Q537" t="s">
        <v>8341</v>
      </c>
      <c r="R537" t="s">
        <v>8342</v>
      </c>
      <c r="S537" s="18">
        <f t="shared" si="16"/>
        <v>42711.29519675926</v>
      </c>
      <c r="T537" s="18">
        <f t="shared" si="17"/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>(E538/D538)*100</f>
        <v>118.25757575757576</v>
      </c>
      <c r="P538" s="7">
        <f>IF(L538,E538/L538,0)</f>
        <v>100.06410256410257</v>
      </c>
      <c r="Q538" t="s">
        <v>8341</v>
      </c>
      <c r="R538" t="s">
        <v>8342</v>
      </c>
      <c r="S538" s="18">
        <f t="shared" si="16"/>
        <v>42179.094988425924</v>
      </c>
      <c r="T538" s="18">
        <f t="shared" si="17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>(E539/D539)*100</f>
        <v>120.5</v>
      </c>
      <c r="P539" s="7">
        <f>IF(L539,E539/L539,0)</f>
        <v>40.847457627118644</v>
      </c>
      <c r="Q539" t="s">
        <v>8341</v>
      </c>
      <c r="R539" t="s">
        <v>8342</v>
      </c>
      <c r="S539" s="18">
        <f t="shared" si="16"/>
        <v>42282.518414351856</v>
      </c>
      <c r="T539" s="18">
        <f t="shared" si="17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>(E540/D540)*100</f>
        <v>302.42</v>
      </c>
      <c r="P540" s="7">
        <f>IF(L540,E540/L540,0)</f>
        <v>252.01666666666668</v>
      </c>
      <c r="Q540" t="s">
        <v>8341</v>
      </c>
      <c r="R540" t="s">
        <v>8342</v>
      </c>
      <c r="S540" s="18">
        <f t="shared" si="16"/>
        <v>42473.544710648144</v>
      </c>
      <c r="T540" s="18">
        <f t="shared" si="17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>(E541/D541)*100</f>
        <v>100.64400000000001</v>
      </c>
      <c r="P541" s="7">
        <f>IF(L541,E541/L541,0)</f>
        <v>25.161000000000001</v>
      </c>
      <c r="Q541" t="s">
        <v>8341</v>
      </c>
      <c r="R541" t="s">
        <v>8342</v>
      </c>
      <c r="S541" s="18">
        <f t="shared" si="16"/>
        <v>42534.799849537041</v>
      </c>
      <c r="T541" s="18">
        <f t="shared" si="17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>(E542/D542)*100</f>
        <v>6.6666666666666671E-3</v>
      </c>
      <c r="P542" s="7">
        <f>IF(L542,E542/L542,0)</f>
        <v>1</v>
      </c>
      <c r="Q542" t="s">
        <v>8314</v>
      </c>
      <c r="R542" t="s">
        <v>8315</v>
      </c>
      <c r="S542" s="18">
        <f t="shared" si="16"/>
        <v>42009.567199074074</v>
      </c>
      <c r="T542" s="18">
        <f t="shared" si="17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>(E543/D543)*100</f>
        <v>0.55555555555555558</v>
      </c>
      <c r="P543" s="7">
        <f>IF(L543,E543/L543,0)</f>
        <v>25</v>
      </c>
      <c r="Q543" t="s">
        <v>8314</v>
      </c>
      <c r="R543" t="s">
        <v>8315</v>
      </c>
      <c r="S543" s="18">
        <f t="shared" si="16"/>
        <v>42275.796689814815</v>
      </c>
      <c r="T543" s="18">
        <f t="shared" si="17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>(E544/D544)*100</f>
        <v>3.9999999999999996E-4</v>
      </c>
      <c r="P544" s="7">
        <f>IF(L544,E544/L544,0)</f>
        <v>1</v>
      </c>
      <c r="Q544" t="s">
        <v>8314</v>
      </c>
      <c r="R544" t="s">
        <v>8315</v>
      </c>
      <c r="S544" s="18">
        <f t="shared" si="16"/>
        <v>42433.487453703703</v>
      </c>
      <c r="T544" s="18">
        <f t="shared" si="17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>(E545/D545)*100</f>
        <v>0.31818181818181818</v>
      </c>
      <c r="P545" s="7">
        <f>IF(L545,E545/L545,0)</f>
        <v>35</v>
      </c>
      <c r="Q545" t="s">
        <v>8314</v>
      </c>
      <c r="R545" t="s">
        <v>8315</v>
      </c>
      <c r="S545" s="18">
        <f t="shared" si="16"/>
        <v>41913.842152777775</v>
      </c>
      <c r="T545" s="18">
        <f t="shared" si="17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>(E546/D546)*100</f>
        <v>1.2</v>
      </c>
      <c r="P546" s="7">
        <f>IF(L546,E546/L546,0)</f>
        <v>3</v>
      </c>
      <c r="Q546" t="s">
        <v>8314</v>
      </c>
      <c r="R546" t="s">
        <v>8315</v>
      </c>
      <c r="S546" s="18">
        <f t="shared" si="16"/>
        <v>42525.406944444447</v>
      </c>
      <c r="T546" s="18">
        <f t="shared" si="17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>(E547/D547)*100</f>
        <v>27.383999999999997</v>
      </c>
      <c r="P547" s="7">
        <f>IF(L547,E547/L547,0)</f>
        <v>402.70588235294116</v>
      </c>
      <c r="Q547" t="s">
        <v>8314</v>
      </c>
      <c r="R547" t="s">
        <v>8315</v>
      </c>
      <c r="S547" s="18">
        <f t="shared" si="16"/>
        <v>42283.342465277776</v>
      </c>
      <c r="T547" s="18">
        <f t="shared" si="17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>(E548/D548)*100</f>
        <v>8.666666666666667E-2</v>
      </c>
      <c r="P548" s="7">
        <f>IF(L548,E548/L548,0)</f>
        <v>26</v>
      </c>
      <c r="Q548" t="s">
        <v>8314</v>
      </c>
      <c r="R548" t="s">
        <v>8315</v>
      </c>
      <c r="S548" s="18">
        <f t="shared" si="16"/>
        <v>42249.417997685188</v>
      </c>
      <c r="T548" s="18">
        <f t="shared" si="17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(E549/D549)*100</f>
        <v>0</v>
      </c>
      <c r="P549" s="7">
        <f>IF(L549,E549/L549,0)</f>
        <v>0</v>
      </c>
      <c r="Q549" t="s">
        <v>8314</v>
      </c>
      <c r="R549" t="s">
        <v>8315</v>
      </c>
      <c r="S549" s="18">
        <f t="shared" si="16"/>
        <v>42380.446342592593</v>
      </c>
      <c r="T549" s="18">
        <f t="shared" si="17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>(E550/D550)*100</f>
        <v>0.09</v>
      </c>
      <c r="P550" s="7">
        <f>IF(L550,E550/L550,0)</f>
        <v>9</v>
      </c>
      <c r="Q550" t="s">
        <v>8314</v>
      </c>
      <c r="R550" t="s">
        <v>8315</v>
      </c>
      <c r="S550" s="18">
        <f t="shared" si="16"/>
        <v>42276.653333333335</v>
      </c>
      <c r="T550" s="18">
        <f t="shared" si="17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>(E551/D551)*100</f>
        <v>2.7199999999999998</v>
      </c>
      <c r="P551" s="7">
        <f>IF(L551,E551/L551,0)</f>
        <v>8.5</v>
      </c>
      <c r="Q551" t="s">
        <v>8314</v>
      </c>
      <c r="R551" t="s">
        <v>8315</v>
      </c>
      <c r="S551" s="18">
        <f t="shared" si="16"/>
        <v>42163.386828703704</v>
      </c>
      <c r="T551" s="18">
        <f t="shared" si="17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>(E552/D552)*100</f>
        <v>0.70000000000000007</v>
      </c>
      <c r="P552" s="7">
        <f>IF(L552,E552/L552,0)</f>
        <v>8.75</v>
      </c>
      <c r="Q552" t="s">
        <v>8314</v>
      </c>
      <c r="R552" t="s">
        <v>8315</v>
      </c>
      <c r="S552" s="18">
        <f t="shared" si="16"/>
        <v>42753.428761574076</v>
      </c>
      <c r="T552" s="18">
        <f t="shared" si="17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>(E553/D553)*100</f>
        <v>5.0413333333333332</v>
      </c>
      <c r="P553" s="7">
        <f>IF(L553,E553/L553,0)</f>
        <v>135.03571428571428</v>
      </c>
      <c r="Q553" t="s">
        <v>8314</v>
      </c>
      <c r="R553" t="s">
        <v>8315</v>
      </c>
      <c r="S553" s="18">
        <f t="shared" si="16"/>
        <v>42173.025740740741</v>
      </c>
      <c r="T553" s="18">
        <f t="shared" si="17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(E554/D554)*100</f>
        <v>0</v>
      </c>
      <c r="P554" s="7">
        <f>IF(L554,E554/L554,0)</f>
        <v>0</v>
      </c>
      <c r="Q554" t="s">
        <v>8314</v>
      </c>
      <c r="R554" t="s">
        <v>8315</v>
      </c>
      <c r="S554" s="18">
        <f t="shared" si="16"/>
        <v>42318.366851851853</v>
      </c>
      <c r="T554" s="18">
        <f t="shared" si="17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>(E555/D555)*100</f>
        <v>0.49199999999999999</v>
      </c>
      <c r="P555" s="7">
        <f>IF(L555,E555/L555,0)</f>
        <v>20.5</v>
      </c>
      <c r="Q555" t="s">
        <v>8314</v>
      </c>
      <c r="R555" t="s">
        <v>8315</v>
      </c>
      <c r="S555" s="18">
        <f t="shared" si="16"/>
        <v>41927.46980324074</v>
      </c>
      <c r="T555" s="18">
        <f t="shared" si="17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>(E556/D556)*100</f>
        <v>36.589147286821706</v>
      </c>
      <c r="P556" s="7">
        <f>IF(L556,E556/L556,0)</f>
        <v>64.36363636363636</v>
      </c>
      <c r="Q556" t="s">
        <v>8314</v>
      </c>
      <c r="R556" t="s">
        <v>8315</v>
      </c>
      <c r="S556" s="18">
        <f t="shared" si="16"/>
        <v>41901.434861111113</v>
      </c>
      <c r="T556" s="18">
        <f t="shared" si="17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(E557/D557)*100</f>
        <v>0</v>
      </c>
      <c r="P557" s="7">
        <f>IF(L557,E557/L557,0)</f>
        <v>0</v>
      </c>
      <c r="Q557" t="s">
        <v>8314</v>
      </c>
      <c r="R557" t="s">
        <v>8315</v>
      </c>
      <c r="S557" s="18">
        <f t="shared" si="16"/>
        <v>42503.103506944448</v>
      </c>
      <c r="T557" s="18">
        <f t="shared" si="17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>(E558/D558)*100</f>
        <v>2.5</v>
      </c>
      <c r="P558" s="7">
        <f>IF(L558,E558/L558,0)</f>
        <v>200</v>
      </c>
      <c r="Q558" t="s">
        <v>8314</v>
      </c>
      <c r="R558" t="s">
        <v>8315</v>
      </c>
      <c r="S558" s="18">
        <f t="shared" si="16"/>
        <v>42345.610150462962</v>
      </c>
      <c r="T558" s="18">
        <f t="shared" si="17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>(E559/D559)*100</f>
        <v>0.91066666666666674</v>
      </c>
      <c r="P559" s="7">
        <f>IF(L559,E559/L559,0)</f>
        <v>68.3</v>
      </c>
      <c r="Q559" t="s">
        <v>8314</v>
      </c>
      <c r="R559" t="s">
        <v>8315</v>
      </c>
      <c r="S559" s="18">
        <f t="shared" si="16"/>
        <v>42676.692164351851</v>
      </c>
      <c r="T559" s="18">
        <f t="shared" si="17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(E560/D560)*100</f>
        <v>0</v>
      </c>
      <c r="P560" s="7">
        <f>IF(L560,E560/L560,0)</f>
        <v>0</v>
      </c>
      <c r="Q560" t="s">
        <v>8314</v>
      </c>
      <c r="R560" t="s">
        <v>8315</v>
      </c>
      <c r="S560" s="18">
        <f t="shared" si="16"/>
        <v>42057.633159722223</v>
      </c>
      <c r="T560" s="18">
        <f t="shared" si="17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>(E561/D561)*100</f>
        <v>2.0833333333333336E-2</v>
      </c>
      <c r="P561" s="7">
        <f>IF(L561,E561/L561,0)</f>
        <v>50</v>
      </c>
      <c r="Q561" t="s">
        <v>8314</v>
      </c>
      <c r="R561" t="s">
        <v>8315</v>
      </c>
      <c r="S561" s="18">
        <f t="shared" si="16"/>
        <v>42321.033101851848</v>
      </c>
      <c r="T561" s="18">
        <f t="shared" si="17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>(E562/D562)*100</f>
        <v>1.2E-2</v>
      </c>
      <c r="P562" s="7">
        <f>IF(L562,E562/L562,0)</f>
        <v>4</v>
      </c>
      <c r="Q562" t="s">
        <v>8314</v>
      </c>
      <c r="R562" t="s">
        <v>8315</v>
      </c>
      <c r="S562" s="18">
        <f t="shared" si="16"/>
        <v>41960.521354166667</v>
      </c>
      <c r="T562" s="18">
        <f t="shared" si="17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>(E563/D563)*100</f>
        <v>0.36666666666666664</v>
      </c>
      <c r="P563" s="7">
        <f>IF(L563,E563/L563,0)</f>
        <v>27.5</v>
      </c>
      <c r="Q563" t="s">
        <v>8314</v>
      </c>
      <c r="R563" t="s">
        <v>8315</v>
      </c>
      <c r="S563" s="18">
        <f t="shared" si="16"/>
        <v>42268.408715277779</v>
      </c>
      <c r="T563" s="18">
        <f t="shared" si="17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(E564/D564)*100</f>
        <v>0</v>
      </c>
      <c r="P564" s="7">
        <f>IF(L564,E564/L564,0)</f>
        <v>0</v>
      </c>
      <c r="Q564" t="s">
        <v>8314</v>
      </c>
      <c r="R564" t="s">
        <v>8315</v>
      </c>
      <c r="S564" s="18">
        <f t="shared" si="16"/>
        <v>42692.139062499999</v>
      </c>
      <c r="T564" s="18">
        <f t="shared" si="17"/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>(E565/D565)*100</f>
        <v>9.0666666666666659E-2</v>
      </c>
      <c r="P565" s="7">
        <f>IF(L565,E565/L565,0)</f>
        <v>34</v>
      </c>
      <c r="Q565" t="s">
        <v>8314</v>
      </c>
      <c r="R565" t="s">
        <v>8315</v>
      </c>
      <c r="S565" s="18">
        <f t="shared" si="16"/>
        <v>42021.819988425923</v>
      </c>
      <c r="T565" s="18">
        <f t="shared" si="17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>(E566/D566)*100</f>
        <v>5.5555555555555558E-3</v>
      </c>
      <c r="P566" s="7">
        <f>IF(L566,E566/L566,0)</f>
        <v>1</v>
      </c>
      <c r="Q566" t="s">
        <v>8314</v>
      </c>
      <c r="R566" t="s">
        <v>8315</v>
      </c>
      <c r="S566" s="18">
        <f t="shared" si="16"/>
        <v>42411.692997685182</v>
      </c>
      <c r="T566" s="18">
        <f t="shared" si="17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(E567/D567)*100</f>
        <v>0</v>
      </c>
      <c r="P567" s="7">
        <f>IF(L567,E567/L567,0)</f>
        <v>0</v>
      </c>
      <c r="Q567" t="s">
        <v>8314</v>
      </c>
      <c r="R567" t="s">
        <v>8315</v>
      </c>
      <c r="S567" s="18">
        <f t="shared" si="16"/>
        <v>42165.53528935185</v>
      </c>
      <c r="T567" s="18">
        <f t="shared" si="17"/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(E568/D568)*100</f>
        <v>0.02</v>
      </c>
      <c r="P568" s="7">
        <f>IF(L568,E568/L568,0)</f>
        <v>1</v>
      </c>
      <c r="Q568" t="s">
        <v>8314</v>
      </c>
      <c r="R568" t="s">
        <v>8315</v>
      </c>
      <c r="S568" s="18">
        <f t="shared" si="16"/>
        <v>42535.43440972222</v>
      </c>
      <c r="T568" s="18">
        <f t="shared" si="17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(E569/D569)*100</f>
        <v>0</v>
      </c>
      <c r="P569" s="7">
        <f>IF(L569,E569/L569,0)</f>
        <v>0</v>
      </c>
      <c r="Q569" t="s">
        <v>8314</v>
      </c>
      <c r="R569" t="s">
        <v>8315</v>
      </c>
      <c r="S569" s="18">
        <f t="shared" si="16"/>
        <v>41975.592523148152</v>
      </c>
      <c r="T569" s="18">
        <f t="shared" si="17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>(E570/D570)*100</f>
        <v>1</v>
      </c>
      <c r="P570" s="7">
        <f>IF(L570,E570/L570,0)</f>
        <v>49</v>
      </c>
      <c r="Q570" t="s">
        <v>8314</v>
      </c>
      <c r="R570" t="s">
        <v>8315</v>
      </c>
      <c r="S570" s="18">
        <f t="shared" si="16"/>
        <v>42348.6715625</v>
      </c>
      <c r="T570" s="18">
        <f t="shared" si="17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>(E571/D571)*100</f>
        <v>0.8</v>
      </c>
      <c r="P571" s="7">
        <f>IF(L571,E571/L571,0)</f>
        <v>20</v>
      </c>
      <c r="Q571" t="s">
        <v>8314</v>
      </c>
      <c r="R571" t="s">
        <v>8315</v>
      </c>
      <c r="S571" s="18">
        <f t="shared" si="16"/>
        <v>42340.597361111111</v>
      </c>
      <c r="T571" s="18">
        <f t="shared" si="17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>(E572/D572)*100</f>
        <v>0.16705882352941176</v>
      </c>
      <c r="P572" s="7">
        <f>IF(L572,E572/L572,0)</f>
        <v>142</v>
      </c>
      <c r="Q572" t="s">
        <v>8314</v>
      </c>
      <c r="R572" t="s">
        <v>8315</v>
      </c>
      <c r="S572" s="18">
        <f t="shared" si="16"/>
        <v>42388.548252314809</v>
      </c>
      <c r="T572" s="18">
        <f t="shared" si="17"/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>(E573/D573)*100</f>
        <v>0.42399999999999999</v>
      </c>
      <c r="P573" s="7">
        <f>IF(L573,E573/L573,0)</f>
        <v>53</v>
      </c>
      <c r="Q573" t="s">
        <v>8314</v>
      </c>
      <c r="R573" t="s">
        <v>8315</v>
      </c>
      <c r="S573" s="18">
        <f t="shared" si="16"/>
        <v>42192.566238425927</v>
      </c>
      <c r="T573" s="18">
        <f t="shared" si="17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(E574/D574)*100</f>
        <v>0</v>
      </c>
      <c r="P574" s="7">
        <f>IF(L574,E574/L574,0)</f>
        <v>0</v>
      </c>
      <c r="Q574" t="s">
        <v>8314</v>
      </c>
      <c r="R574" t="s">
        <v>8315</v>
      </c>
      <c r="S574" s="18">
        <f t="shared" si="16"/>
        <v>42282.466296296298</v>
      </c>
      <c r="T574" s="18">
        <f t="shared" si="17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>(E575/D575)*100</f>
        <v>0.38925389253892539</v>
      </c>
      <c r="P575" s="7">
        <f>IF(L575,E575/L575,0)</f>
        <v>38.444444444444443</v>
      </c>
      <c r="Q575" t="s">
        <v>8314</v>
      </c>
      <c r="R575" t="s">
        <v>8315</v>
      </c>
      <c r="S575" s="18">
        <f t="shared" si="16"/>
        <v>41962.800127314811</v>
      </c>
      <c r="T575" s="18">
        <f t="shared" si="17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>(E576/D576)*100</f>
        <v>0.7155635062611807</v>
      </c>
      <c r="P576" s="7">
        <f>IF(L576,E576/L576,0)</f>
        <v>20</v>
      </c>
      <c r="Q576" t="s">
        <v>8314</v>
      </c>
      <c r="R576" t="s">
        <v>8315</v>
      </c>
      <c r="S576" s="18">
        <f t="shared" si="16"/>
        <v>42632.193368055552</v>
      </c>
      <c r="T576" s="18">
        <f t="shared" si="17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>(E577/D577)*100</f>
        <v>0.43166666666666664</v>
      </c>
      <c r="P577" s="7">
        <f>IF(L577,E577/L577,0)</f>
        <v>64.75</v>
      </c>
      <c r="Q577" t="s">
        <v>8314</v>
      </c>
      <c r="R577" t="s">
        <v>8315</v>
      </c>
      <c r="S577" s="18">
        <f t="shared" si="16"/>
        <v>42138.442627314813</v>
      </c>
      <c r="T577" s="18">
        <f t="shared" si="17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>(E578/D578)*100</f>
        <v>1.25E-3</v>
      </c>
      <c r="P578" s="7">
        <f>IF(L578,E578/L578,0)</f>
        <v>1</v>
      </c>
      <c r="Q578" t="s">
        <v>8314</v>
      </c>
      <c r="R578" t="s">
        <v>8315</v>
      </c>
      <c r="S578" s="18">
        <f t="shared" ref="S578:S641" si="18">(J578/86400)+25569+(-6/24)</f>
        <v>42031.221666666665</v>
      </c>
      <c r="T578" s="18">
        <f t="shared" ref="T578:T641" si="19">(I578/86400)+25569+(-6/24)</f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>(E579/D579)*100</f>
        <v>0.2</v>
      </c>
      <c r="P579" s="7">
        <f>IF(L579,E579/L579,0)</f>
        <v>10</v>
      </c>
      <c r="Q579" t="s">
        <v>8314</v>
      </c>
      <c r="R579" t="s">
        <v>8315</v>
      </c>
      <c r="S579" s="18">
        <f t="shared" si="18"/>
        <v>42450.339143518519</v>
      </c>
      <c r="T579" s="18">
        <f t="shared" si="19"/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>(E580/D580)*100</f>
        <v>1.12E-2</v>
      </c>
      <c r="P580" s="7">
        <f>IF(L580,E580/L580,0)</f>
        <v>2</v>
      </c>
      <c r="Q580" t="s">
        <v>8314</v>
      </c>
      <c r="R580" t="s">
        <v>8315</v>
      </c>
      <c r="S580" s="18">
        <f t="shared" si="18"/>
        <v>42230.328622685185</v>
      </c>
      <c r="T580" s="18">
        <f t="shared" si="1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>(E581/D581)*100</f>
        <v>1.4583333333333333</v>
      </c>
      <c r="P581" s="7">
        <f>IF(L581,E581/L581,0)</f>
        <v>35</v>
      </c>
      <c r="Q581" t="s">
        <v>8314</v>
      </c>
      <c r="R581" t="s">
        <v>8315</v>
      </c>
      <c r="S581" s="18">
        <f t="shared" si="18"/>
        <v>41968.602118055554</v>
      </c>
      <c r="T581" s="18">
        <f t="shared" si="1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>(E582/D582)*100</f>
        <v>3.3333333333333333E-2</v>
      </c>
      <c r="P582" s="7">
        <f>IF(L582,E582/L582,0)</f>
        <v>1</v>
      </c>
      <c r="Q582" t="s">
        <v>8314</v>
      </c>
      <c r="R582" t="s">
        <v>8315</v>
      </c>
      <c r="S582" s="18">
        <f t="shared" si="18"/>
        <v>42605.658182870371</v>
      </c>
      <c r="T582" s="18">
        <f t="shared" si="1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>(E583/D583)*100</f>
        <v>0</v>
      </c>
      <c r="P583" s="7">
        <f>IF(L583,E583/L583,0)</f>
        <v>0</v>
      </c>
      <c r="Q583" t="s">
        <v>8314</v>
      </c>
      <c r="R583" t="s">
        <v>8315</v>
      </c>
      <c r="S583" s="18">
        <f t="shared" si="18"/>
        <v>42187.762777777782</v>
      </c>
      <c r="T583" s="18">
        <f t="shared" si="1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>(E584/D584)*100</f>
        <v>0</v>
      </c>
      <c r="P584" s="7">
        <f>IF(L584,E584/L584,0)</f>
        <v>0</v>
      </c>
      <c r="Q584" t="s">
        <v>8314</v>
      </c>
      <c r="R584" t="s">
        <v>8315</v>
      </c>
      <c r="S584" s="18">
        <f t="shared" si="18"/>
        <v>42055.489803240736</v>
      </c>
      <c r="T584" s="18">
        <f t="shared" si="1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>(E585/D585)*100</f>
        <v>1.1111111111111112E-2</v>
      </c>
      <c r="P585" s="7">
        <f>IF(L585,E585/L585,0)</f>
        <v>1</v>
      </c>
      <c r="Q585" t="s">
        <v>8314</v>
      </c>
      <c r="R585" t="s">
        <v>8315</v>
      </c>
      <c r="S585" s="18">
        <f t="shared" si="18"/>
        <v>42052.68850694444</v>
      </c>
      <c r="T585" s="18">
        <f t="shared" si="1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>(E586/D586)*100</f>
        <v>1</v>
      </c>
      <c r="P586" s="7">
        <f>IF(L586,E586/L586,0)</f>
        <v>5</v>
      </c>
      <c r="Q586" t="s">
        <v>8314</v>
      </c>
      <c r="R586" t="s">
        <v>8315</v>
      </c>
      <c r="S586" s="18">
        <f t="shared" si="18"/>
        <v>42049.466620370367</v>
      </c>
      <c r="T586" s="18">
        <f t="shared" si="1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(E587/D587)*100</f>
        <v>0</v>
      </c>
      <c r="P587" s="7">
        <f>IF(L587,E587/L587,0)</f>
        <v>0</v>
      </c>
      <c r="Q587" t="s">
        <v>8314</v>
      </c>
      <c r="R587" t="s">
        <v>8315</v>
      </c>
      <c r="S587" s="18">
        <f t="shared" si="18"/>
        <v>42283.1409375</v>
      </c>
      <c r="T587" s="18">
        <f t="shared" si="1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>(E588/D588)*100</f>
        <v>0.55999999999999994</v>
      </c>
      <c r="P588" s="7">
        <f>IF(L588,E588/L588,0)</f>
        <v>14</v>
      </c>
      <c r="Q588" t="s">
        <v>8314</v>
      </c>
      <c r="R588" t="s">
        <v>8315</v>
      </c>
      <c r="S588" s="18">
        <f t="shared" si="18"/>
        <v>42020.604247685187</v>
      </c>
      <c r="T588" s="18">
        <f t="shared" si="1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>(E589/D589)*100</f>
        <v>9.0833333333333339</v>
      </c>
      <c r="P589" s="7">
        <f>IF(L589,E589/L589,0)</f>
        <v>389.28571428571428</v>
      </c>
      <c r="Q589" t="s">
        <v>8314</v>
      </c>
      <c r="R589" t="s">
        <v>8315</v>
      </c>
      <c r="S589" s="18">
        <f t="shared" si="18"/>
        <v>42080.507326388892</v>
      </c>
      <c r="T589" s="18">
        <f t="shared" si="1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>(E590/D590)*100</f>
        <v>3.3444444444444441</v>
      </c>
      <c r="P590" s="7">
        <f>IF(L590,E590/L590,0)</f>
        <v>150.5</v>
      </c>
      <c r="Q590" t="s">
        <v>8314</v>
      </c>
      <c r="R590" t="s">
        <v>8315</v>
      </c>
      <c r="S590" s="18">
        <f t="shared" si="18"/>
        <v>42631.519513888888</v>
      </c>
      <c r="T590" s="18">
        <f t="shared" si="1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>(E591/D591)*100</f>
        <v>1.3333333333333334E-2</v>
      </c>
      <c r="P591" s="7">
        <f>IF(L591,E591/L591,0)</f>
        <v>1</v>
      </c>
      <c r="Q591" t="s">
        <v>8314</v>
      </c>
      <c r="R591" t="s">
        <v>8315</v>
      </c>
      <c r="S591" s="18">
        <f t="shared" si="18"/>
        <v>42178.364571759259</v>
      </c>
      <c r="T591" s="18">
        <f t="shared" si="1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>(E592/D592)*100</f>
        <v>4.46</v>
      </c>
      <c r="P592" s="7">
        <f>IF(L592,E592/L592,0)</f>
        <v>24.777777777777779</v>
      </c>
      <c r="Q592" t="s">
        <v>8314</v>
      </c>
      <c r="R592" t="s">
        <v>8315</v>
      </c>
      <c r="S592" s="18">
        <f t="shared" si="18"/>
        <v>42377.304756944446</v>
      </c>
      <c r="T592" s="18">
        <f t="shared" si="1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>(E593/D593)*100</f>
        <v>6.0999999999999999E-2</v>
      </c>
      <c r="P593" s="7">
        <f>IF(L593,E593/L593,0)</f>
        <v>30.5</v>
      </c>
      <c r="Q593" t="s">
        <v>8314</v>
      </c>
      <c r="R593" t="s">
        <v>8315</v>
      </c>
      <c r="S593" s="18">
        <f t="shared" si="18"/>
        <v>42177.293171296296</v>
      </c>
      <c r="T593" s="18">
        <f t="shared" si="1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>(E594/D594)*100</f>
        <v>3.3333333333333335</v>
      </c>
      <c r="P594" s="7">
        <f>IF(L594,E594/L594,0)</f>
        <v>250</v>
      </c>
      <c r="Q594" t="s">
        <v>8314</v>
      </c>
      <c r="R594" t="s">
        <v>8315</v>
      </c>
      <c r="S594" s="18">
        <f t="shared" si="18"/>
        <v>41945.982175925928</v>
      </c>
      <c r="T594" s="18">
        <f t="shared" si="1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>(E595/D595)*100</f>
        <v>23</v>
      </c>
      <c r="P595" s="7">
        <f>IF(L595,E595/L595,0)</f>
        <v>16.428571428571427</v>
      </c>
      <c r="Q595" t="s">
        <v>8314</v>
      </c>
      <c r="R595" t="s">
        <v>8315</v>
      </c>
      <c r="S595" s="18">
        <f t="shared" si="18"/>
        <v>42070.427604166667</v>
      </c>
      <c r="T595" s="18">
        <f t="shared" si="1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>(E596/D596)*100</f>
        <v>0.104</v>
      </c>
      <c r="P596" s="7">
        <f>IF(L596,E596/L596,0)</f>
        <v>13</v>
      </c>
      <c r="Q596" t="s">
        <v>8314</v>
      </c>
      <c r="R596" t="s">
        <v>8315</v>
      </c>
      <c r="S596" s="18">
        <f t="shared" si="18"/>
        <v>42446.530162037037</v>
      </c>
      <c r="T596" s="18">
        <f t="shared" si="1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>(E597/D597)*100</f>
        <v>0.42599999999999999</v>
      </c>
      <c r="P597" s="7">
        <f>IF(L597,E597/L597,0)</f>
        <v>53.25</v>
      </c>
      <c r="Q597" t="s">
        <v>8314</v>
      </c>
      <c r="R597" t="s">
        <v>8315</v>
      </c>
      <c r="S597" s="18">
        <f t="shared" si="18"/>
        <v>42082.819884259261</v>
      </c>
      <c r="T597" s="18">
        <f t="shared" si="19"/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>(E598/D598)*100</f>
        <v>0.03</v>
      </c>
      <c r="P598" s="7">
        <f>IF(L598,E598/L598,0)</f>
        <v>3</v>
      </c>
      <c r="Q598" t="s">
        <v>8314</v>
      </c>
      <c r="R598" t="s">
        <v>8315</v>
      </c>
      <c r="S598" s="18">
        <f t="shared" si="18"/>
        <v>42646.646898148145</v>
      </c>
      <c r="T598" s="18">
        <f t="shared" si="1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>(E599/D599)*100</f>
        <v>0.26666666666666666</v>
      </c>
      <c r="P599" s="7">
        <f>IF(L599,E599/L599,0)</f>
        <v>10</v>
      </c>
      <c r="Q599" t="s">
        <v>8314</v>
      </c>
      <c r="R599" t="s">
        <v>8315</v>
      </c>
      <c r="S599" s="18">
        <f t="shared" si="18"/>
        <v>42545.455266203702</v>
      </c>
      <c r="T599" s="18">
        <f t="shared" si="1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>(E600/D600)*100</f>
        <v>34</v>
      </c>
      <c r="P600" s="7">
        <f>IF(L600,E600/L600,0)</f>
        <v>121.42857142857143</v>
      </c>
      <c r="Q600" t="s">
        <v>8314</v>
      </c>
      <c r="R600" t="s">
        <v>8315</v>
      </c>
      <c r="S600" s="18">
        <f t="shared" si="18"/>
        <v>41947.75209490741</v>
      </c>
      <c r="T600" s="18">
        <f t="shared" si="1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>(E601/D601)*100</f>
        <v>6.2E-2</v>
      </c>
      <c r="P601" s="7">
        <f>IF(L601,E601/L601,0)</f>
        <v>15.5</v>
      </c>
      <c r="Q601" t="s">
        <v>8314</v>
      </c>
      <c r="R601" t="s">
        <v>8315</v>
      </c>
      <c r="S601" s="18">
        <f t="shared" si="18"/>
        <v>42047.562523148154</v>
      </c>
      <c r="T601" s="18">
        <f t="shared" si="1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>(E602/D602)*100</f>
        <v>2</v>
      </c>
      <c r="P602" s="7">
        <f>IF(L602,E602/L602,0)</f>
        <v>100</v>
      </c>
      <c r="Q602" t="s">
        <v>8314</v>
      </c>
      <c r="R602" t="s">
        <v>8315</v>
      </c>
      <c r="S602" s="18">
        <f t="shared" si="18"/>
        <v>42073.548171296294</v>
      </c>
      <c r="T602" s="18">
        <f t="shared" si="1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>(E603/D603)*100</f>
        <v>1.4000000000000001</v>
      </c>
      <c r="P603" s="7">
        <f>IF(L603,E603/L603,0)</f>
        <v>23.333333333333332</v>
      </c>
      <c r="Q603" t="s">
        <v>8314</v>
      </c>
      <c r="R603" t="s">
        <v>8315</v>
      </c>
      <c r="S603" s="18">
        <f t="shared" si="18"/>
        <v>41969.608090277776</v>
      </c>
      <c r="T603" s="18">
        <f t="shared" si="1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(E604/D604)*100</f>
        <v>0</v>
      </c>
      <c r="P604" s="7">
        <f>IF(L604,E604/L604,0)</f>
        <v>0</v>
      </c>
      <c r="Q604" t="s">
        <v>8314</v>
      </c>
      <c r="R604" t="s">
        <v>8315</v>
      </c>
      <c r="S604" s="18">
        <f t="shared" si="18"/>
        <v>42143.54415509259</v>
      </c>
      <c r="T604" s="18">
        <f t="shared" si="1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(E605/D605)*100</f>
        <v>3.9334666666666664</v>
      </c>
      <c r="P605" s="7">
        <f>IF(L605,E605/L605,0)</f>
        <v>45.386153846153846</v>
      </c>
      <c r="Q605" t="s">
        <v>8314</v>
      </c>
      <c r="R605" t="s">
        <v>8315</v>
      </c>
      <c r="S605" s="18">
        <f t="shared" si="18"/>
        <v>41835.389155092591</v>
      </c>
      <c r="T605" s="18">
        <f t="shared" si="1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(E606/D606)*100</f>
        <v>0</v>
      </c>
      <c r="P606" s="7">
        <f>IF(L606,E606/L606,0)</f>
        <v>0</v>
      </c>
      <c r="Q606" t="s">
        <v>8314</v>
      </c>
      <c r="R606" t="s">
        <v>8315</v>
      </c>
      <c r="S606" s="18">
        <f t="shared" si="18"/>
        <v>41848.785370370373</v>
      </c>
      <c r="T606" s="18">
        <f t="shared" si="1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>(E607/D607)*100</f>
        <v>2.62</v>
      </c>
      <c r="P607" s="7">
        <f>IF(L607,E607/L607,0)</f>
        <v>16.375</v>
      </c>
      <c r="Q607" t="s">
        <v>8314</v>
      </c>
      <c r="R607" t="s">
        <v>8315</v>
      </c>
      <c r="S607" s="18">
        <f t="shared" si="18"/>
        <v>42194.107731481483</v>
      </c>
      <c r="T607" s="18">
        <f t="shared" si="19"/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>(E608/D608)*100</f>
        <v>0.2</v>
      </c>
      <c r="P608" s="7">
        <f>IF(L608,E608/L608,0)</f>
        <v>10</v>
      </c>
      <c r="Q608" t="s">
        <v>8314</v>
      </c>
      <c r="R608" t="s">
        <v>8315</v>
      </c>
      <c r="S608" s="18">
        <f t="shared" si="18"/>
        <v>42102.400567129633</v>
      </c>
      <c r="T608" s="18">
        <f t="shared" si="1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(E609/D609)*100</f>
        <v>0</v>
      </c>
      <c r="P609" s="7">
        <f>IF(L609,E609/L609,0)</f>
        <v>0</v>
      </c>
      <c r="Q609" t="s">
        <v>8314</v>
      </c>
      <c r="R609" t="s">
        <v>8315</v>
      </c>
      <c r="S609" s="18">
        <f t="shared" si="18"/>
        <v>42300.575648148151</v>
      </c>
      <c r="T609" s="18">
        <f t="shared" si="1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>(E610/D610)*100</f>
        <v>0.97400000000000009</v>
      </c>
      <c r="P610" s="7">
        <f>IF(L610,E610/L610,0)</f>
        <v>292.2</v>
      </c>
      <c r="Q610" t="s">
        <v>8314</v>
      </c>
      <c r="R610" t="s">
        <v>8315</v>
      </c>
      <c r="S610" s="18">
        <f t="shared" si="18"/>
        <v>42140.671064814815</v>
      </c>
      <c r="T610" s="18">
        <f t="shared" si="1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>(E611/D611)*100</f>
        <v>0.64102564102564097</v>
      </c>
      <c r="P611" s="7">
        <f>IF(L611,E611/L611,0)</f>
        <v>5</v>
      </c>
      <c r="Q611" t="s">
        <v>8314</v>
      </c>
      <c r="R611" t="s">
        <v>8315</v>
      </c>
      <c r="S611" s="18">
        <f t="shared" si="18"/>
        <v>42306.784074074079</v>
      </c>
      <c r="T611" s="18">
        <f t="shared" si="1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>(E612/D612)*100</f>
        <v>0</v>
      </c>
      <c r="P612" s="7">
        <f>IF(L612,E612/L612,0)</f>
        <v>0</v>
      </c>
      <c r="Q612" t="s">
        <v>8314</v>
      </c>
      <c r="R612" t="s">
        <v>8315</v>
      </c>
      <c r="S612" s="18">
        <f t="shared" si="18"/>
        <v>42086.58085648148</v>
      </c>
      <c r="T612" s="18">
        <f t="shared" si="1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>(E613/D613)*100</f>
        <v>0</v>
      </c>
      <c r="P613" s="7">
        <f>IF(L613,E613/L613,0)</f>
        <v>0</v>
      </c>
      <c r="Q613" t="s">
        <v>8314</v>
      </c>
      <c r="R613" t="s">
        <v>8315</v>
      </c>
      <c r="S613" s="18">
        <f t="shared" si="18"/>
        <v>42328.310613425929</v>
      </c>
      <c r="T613" s="18">
        <f t="shared" si="1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>(E614/D614)*100</f>
        <v>0</v>
      </c>
      <c r="P614" s="7">
        <f>IF(L614,E614/L614,0)</f>
        <v>0</v>
      </c>
      <c r="Q614" t="s">
        <v>8314</v>
      </c>
      <c r="R614" t="s">
        <v>8315</v>
      </c>
      <c r="S614" s="18">
        <f t="shared" si="18"/>
        <v>42584.781782407408</v>
      </c>
      <c r="T614" s="18">
        <f t="shared" si="19"/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(E615/D615)*100</f>
        <v>21.363333333333333</v>
      </c>
      <c r="P615" s="7">
        <f>IF(L615,E615/L615,0)</f>
        <v>105.93388429752066</v>
      </c>
      <c r="Q615" t="s">
        <v>8314</v>
      </c>
      <c r="R615" t="s">
        <v>8315</v>
      </c>
      <c r="S615" s="18">
        <f t="shared" si="18"/>
        <v>42247.246759259258</v>
      </c>
      <c r="T615" s="18">
        <f t="shared" si="1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>(E616/D616)*100</f>
        <v>0</v>
      </c>
      <c r="P616" s="7">
        <f>IF(L616,E616/L616,0)</f>
        <v>0</v>
      </c>
      <c r="Q616" t="s">
        <v>8314</v>
      </c>
      <c r="R616" t="s">
        <v>8315</v>
      </c>
      <c r="S616" s="18">
        <f t="shared" si="18"/>
        <v>42514.811805555553</v>
      </c>
      <c r="T616" s="18">
        <f t="shared" si="1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>(E617/D617)*100</f>
        <v>0</v>
      </c>
      <c r="P617" s="7">
        <f>IF(L617,E617/L617,0)</f>
        <v>0</v>
      </c>
      <c r="Q617" t="s">
        <v>8314</v>
      </c>
      <c r="R617" t="s">
        <v>8315</v>
      </c>
      <c r="S617" s="18">
        <f t="shared" si="18"/>
        <v>42241.872210648144</v>
      </c>
      <c r="T617" s="18">
        <f t="shared" si="1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>(E618/D618)*100</f>
        <v>0</v>
      </c>
      <c r="P618" s="7">
        <f>IF(L618,E618/L618,0)</f>
        <v>0</v>
      </c>
      <c r="Q618" t="s">
        <v>8314</v>
      </c>
      <c r="R618" t="s">
        <v>8315</v>
      </c>
      <c r="S618" s="18">
        <f t="shared" si="18"/>
        <v>42761.126238425924</v>
      </c>
      <c r="T618" s="18">
        <f t="shared" si="19"/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(E619/D619)*100</f>
        <v>3</v>
      </c>
      <c r="P619" s="7">
        <f>IF(L619,E619/L619,0)</f>
        <v>20</v>
      </c>
      <c r="Q619" t="s">
        <v>8314</v>
      </c>
      <c r="R619" t="s">
        <v>8315</v>
      </c>
      <c r="S619" s="18">
        <f t="shared" si="18"/>
        <v>42087.093090277776</v>
      </c>
      <c r="T619" s="18">
        <f t="shared" si="1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(E620/D620)*100</f>
        <v>0</v>
      </c>
      <c r="P620" s="7">
        <f>IF(L620,E620/L620,0)</f>
        <v>0</v>
      </c>
      <c r="Q620" t="s">
        <v>8314</v>
      </c>
      <c r="R620" t="s">
        <v>8315</v>
      </c>
      <c r="S620" s="18">
        <f t="shared" si="18"/>
        <v>42317.560219907406</v>
      </c>
      <c r="T620" s="18">
        <f t="shared" si="1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>(E621/D621)*100</f>
        <v>3.9999999999999996E-5</v>
      </c>
      <c r="P621" s="7">
        <f>IF(L621,E621/L621,0)</f>
        <v>1</v>
      </c>
      <c r="Q621" t="s">
        <v>8314</v>
      </c>
      <c r="R621" t="s">
        <v>8315</v>
      </c>
      <c r="S621" s="18">
        <f t="shared" si="18"/>
        <v>41908.400347222225</v>
      </c>
      <c r="T621" s="18">
        <f t="shared" si="1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>(E622/D622)*100</f>
        <v>1</v>
      </c>
      <c r="P622" s="7">
        <f>IF(L622,E622/L622,0)</f>
        <v>300</v>
      </c>
      <c r="Q622" t="s">
        <v>8314</v>
      </c>
      <c r="R622" t="s">
        <v>8315</v>
      </c>
      <c r="S622" s="18">
        <f t="shared" si="18"/>
        <v>41831.466874999998</v>
      </c>
      <c r="T622" s="18">
        <f t="shared" si="1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>(E623/D623)*100</f>
        <v>1.044</v>
      </c>
      <c r="P623" s="7">
        <f>IF(L623,E623/L623,0)</f>
        <v>87</v>
      </c>
      <c r="Q623" t="s">
        <v>8314</v>
      </c>
      <c r="R623" t="s">
        <v>8315</v>
      </c>
      <c r="S623" s="18">
        <f t="shared" si="18"/>
        <v>42528.737696759257</v>
      </c>
      <c r="T623" s="18">
        <f t="shared" si="1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>(E624/D624)*100</f>
        <v>5.6833333333333336</v>
      </c>
      <c r="P624" s="7">
        <f>IF(L624,E624/L624,0)</f>
        <v>37.888888888888886</v>
      </c>
      <c r="Q624" t="s">
        <v>8314</v>
      </c>
      <c r="R624" t="s">
        <v>8315</v>
      </c>
      <c r="S624" s="18">
        <f t="shared" si="18"/>
        <v>42532.524745370371</v>
      </c>
      <c r="T624" s="18">
        <f t="shared" si="1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>(E625/D625)*100</f>
        <v>0</v>
      </c>
      <c r="P625" s="7">
        <f>IF(L625,E625/L625,0)</f>
        <v>0</v>
      </c>
      <c r="Q625" t="s">
        <v>8314</v>
      </c>
      <c r="R625" t="s">
        <v>8315</v>
      </c>
      <c r="S625" s="18">
        <f t="shared" si="18"/>
        <v>42121.759224537032</v>
      </c>
      <c r="T625" s="18">
        <f t="shared" si="1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>(E626/D626)*100</f>
        <v>0</v>
      </c>
      <c r="P626" s="7">
        <f>IF(L626,E626/L626,0)</f>
        <v>0</v>
      </c>
      <c r="Q626" t="s">
        <v>8314</v>
      </c>
      <c r="R626" t="s">
        <v>8315</v>
      </c>
      <c r="S626" s="18">
        <f t="shared" si="18"/>
        <v>42108.738900462966</v>
      </c>
      <c r="T626" s="18">
        <f t="shared" si="1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>(E627/D627)*100</f>
        <v>0</v>
      </c>
      <c r="P627" s="7">
        <f>IF(L627,E627/L627,0)</f>
        <v>0</v>
      </c>
      <c r="Q627" t="s">
        <v>8314</v>
      </c>
      <c r="R627" t="s">
        <v>8315</v>
      </c>
      <c r="S627" s="18">
        <f t="shared" si="18"/>
        <v>42790.645567129628</v>
      </c>
      <c r="T627" s="18">
        <f t="shared" si="1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>(E628/D628)*100</f>
        <v>17.380000000000003</v>
      </c>
      <c r="P628" s="7">
        <f>IF(L628,E628/L628,0)</f>
        <v>111.41025641025641</v>
      </c>
      <c r="Q628" t="s">
        <v>8314</v>
      </c>
      <c r="R628" t="s">
        <v>8315</v>
      </c>
      <c r="S628" s="18">
        <f t="shared" si="18"/>
        <v>42198.309479166666</v>
      </c>
      <c r="T628" s="18">
        <f t="shared" si="1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>(E629/D629)*100</f>
        <v>0.02</v>
      </c>
      <c r="P629" s="7">
        <f>IF(L629,E629/L629,0)</f>
        <v>90</v>
      </c>
      <c r="Q629" t="s">
        <v>8314</v>
      </c>
      <c r="R629" t="s">
        <v>8315</v>
      </c>
      <c r="S629" s="18">
        <f t="shared" si="18"/>
        <v>42384.056840277779</v>
      </c>
      <c r="T629" s="18">
        <f t="shared" si="1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(E630/D630)*100</f>
        <v>0</v>
      </c>
      <c r="P630" s="7">
        <f>IF(L630,E630/L630,0)</f>
        <v>0</v>
      </c>
      <c r="Q630" t="s">
        <v>8314</v>
      </c>
      <c r="R630" t="s">
        <v>8315</v>
      </c>
      <c r="S630" s="18">
        <f t="shared" si="18"/>
        <v>41803.442789351851</v>
      </c>
      <c r="T630" s="18">
        <f t="shared" si="1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>(E631/D631)*100</f>
        <v>0.17500000000000002</v>
      </c>
      <c r="P631" s="7">
        <f>IF(L631,E631/L631,0)</f>
        <v>116.66666666666667</v>
      </c>
      <c r="Q631" t="s">
        <v>8314</v>
      </c>
      <c r="R631" t="s">
        <v>8315</v>
      </c>
      <c r="S631" s="18">
        <f t="shared" si="18"/>
        <v>42474.387824074074</v>
      </c>
      <c r="T631" s="18">
        <f t="shared" si="1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>(E632/D632)*100</f>
        <v>8.3340278356529712E-2</v>
      </c>
      <c r="P632" s="7">
        <f>IF(L632,E632/L632,0)</f>
        <v>10</v>
      </c>
      <c r="Q632" t="s">
        <v>8314</v>
      </c>
      <c r="R632" t="s">
        <v>8315</v>
      </c>
      <c r="S632" s="18">
        <f t="shared" si="18"/>
        <v>42223.369456018518</v>
      </c>
      <c r="T632" s="18">
        <f t="shared" si="1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>(E633/D633)*100</f>
        <v>1.38</v>
      </c>
      <c r="P633" s="7">
        <f>IF(L633,E633/L633,0)</f>
        <v>76.666666666666671</v>
      </c>
      <c r="Q633" t="s">
        <v>8314</v>
      </c>
      <c r="R633" t="s">
        <v>8315</v>
      </c>
      <c r="S633" s="18">
        <f t="shared" si="18"/>
        <v>42489.522326388891</v>
      </c>
      <c r="T633" s="18">
        <f t="shared" si="1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(E634/D634)*100</f>
        <v>0</v>
      </c>
      <c r="P634" s="7">
        <f>IF(L634,E634/L634,0)</f>
        <v>0</v>
      </c>
      <c r="Q634" t="s">
        <v>8314</v>
      </c>
      <c r="R634" t="s">
        <v>8315</v>
      </c>
      <c r="S634" s="18">
        <f t="shared" si="18"/>
        <v>42303.409317129626</v>
      </c>
      <c r="T634" s="18">
        <f t="shared" si="1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>(E635/D635)*100</f>
        <v>12.45</v>
      </c>
      <c r="P635" s="7">
        <f>IF(L635,E635/L635,0)</f>
        <v>49.8</v>
      </c>
      <c r="Q635" t="s">
        <v>8314</v>
      </c>
      <c r="R635" t="s">
        <v>8315</v>
      </c>
      <c r="S635" s="18">
        <f t="shared" si="18"/>
        <v>42507.049328703702</v>
      </c>
      <c r="T635" s="18">
        <f t="shared" si="1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>(E636/D636)*100</f>
        <v>0.02</v>
      </c>
      <c r="P636" s="7">
        <f>IF(L636,E636/L636,0)</f>
        <v>1</v>
      </c>
      <c r="Q636" t="s">
        <v>8314</v>
      </c>
      <c r="R636" t="s">
        <v>8315</v>
      </c>
      <c r="S636" s="18">
        <f t="shared" si="18"/>
        <v>42031.678576388891</v>
      </c>
      <c r="T636" s="18">
        <f t="shared" si="1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>(E637/D637)*100</f>
        <v>8.0000000000000002E-3</v>
      </c>
      <c r="P637" s="7">
        <f>IF(L637,E637/L637,0)</f>
        <v>2</v>
      </c>
      <c r="Q637" t="s">
        <v>8314</v>
      </c>
      <c r="R637" t="s">
        <v>8315</v>
      </c>
      <c r="S637" s="18">
        <f t="shared" si="18"/>
        <v>42075.842152777783</v>
      </c>
      <c r="T637" s="18">
        <f t="shared" si="1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>(E638/D638)*100</f>
        <v>0.2</v>
      </c>
      <c r="P638" s="7">
        <f>IF(L638,E638/L638,0)</f>
        <v>4</v>
      </c>
      <c r="Q638" t="s">
        <v>8314</v>
      </c>
      <c r="R638" t="s">
        <v>8315</v>
      </c>
      <c r="S638" s="18">
        <f t="shared" si="18"/>
        <v>42131.205439814818</v>
      </c>
      <c r="T638" s="18">
        <f t="shared" si="1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(E639/D639)*100</f>
        <v>0</v>
      </c>
      <c r="P639" s="7">
        <f>IF(L639,E639/L639,0)</f>
        <v>0</v>
      </c>
      <c r="Q639" t="s">
        <v>8314</v>
      </c>
      <c r="R639" t="s">
        <v>8315</v>
      </c>
      <c r="S639" s="18">
        <f t="shared" si="18"/>
        <v>42762.712013888886</v>
      </c>
      <c r="T639" s="18">
        <f t="shared" si="1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>(E640/D640)*100</f>
        <v>9.0000000000000011E-3</v>
      </c>
      <c r="P640" s="7">
        <f>IF(L640,E640/L640,0)</f>
        <v>3</v>
      </c>
      <c r="Q640" t="s">
        <v>8314</v>
      </c>
      <c r="R640" t="s">
        <v>8315</v>
      </c>
      <c r="S640" s="18">
        <f t="shared" si="18"/>
        <v>42759.343310185184</v>
      </c>
      <c r="T640" s="18">
        <f t="shared" si="1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>(E641/D641)*100</f>
        <v>9.9999999999999991E-5</v>
      </c>
      <c r="P641" s="7">
        <f>IF(L641,E641/L641,0)</f>
        <v>1</v>
      </c>
      <c r="Q641" t="s">
        <v>8314</v>
      </c>
      <c r="R641" t="s">
        <v>8315</v>
      </c>
      <c r="S641" s="18">
        <f t="shared" si="18"/>
        <v>41865.333275462966</v>
      </c>
      <c r="T641" s="18">
        <f t="shared" si="1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>(E642/D642)*100</f>
        <v>144.28571428571428</v>
      </c>
      <c r="P642" s="7">
        <f>IF(L642,E642/L642,0)</f>
        <v>50.5</v>
      </c>
      <c r="Q642" t="s">
        <v>8314</v>
      </c>
      <c r="R642" t="s">
        <v>8316</v>
      </c>
      <c r="S642" s="18">
        <f t="shared" ref="S642:S705" si="20">(J642/86400)+25569+(-6/24)</f>
        <v>42683.170312499999</v>
      </c>
      <c r="T642" s="18">
        <f t="shared" ref="T642:T705" si="21">(I642/86400)+25569+(-6/24)</f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>(E643/D643)*100</f>
        <v>119.16249999999999</v>
      </c>
      <c r="P643" s="7">
        <f>IF(L643,E643/L643,0)</f>
        <v>151.31746031746033</v>
      </c>
      <c r="Q643" t="s">
        <v>8314</v>
      </c>
      <c r="R643" t="s">
        <v>8316</v>
      </c>
      <c r="S643" s="18">
        <f t="shared" si="20"/>
        <v>42199.32</v>
      </c>
      <c r="T643" s="18">
        <f t="shared" si="21"/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>(E644/D644)*100</f>
        <v>1460.4850000000001</v>
      </c>
      <c r="P644" s="7">
        <f>IF(L644,E644/L644,0)</f>
        <v>134.3592456301748</v>
      </c>
      <c r="Q644" t="s">
        <v>8314</v>
      </c>
      <c r="R644" t="s">
        <v>8316</v>
      </c>
      <c r="S644" s="18">
        <f t="shared" si="20"/>
        <v>42199.401319444441</v>
      </c>
      <c r="T644" s="18">
        <f t="shared" si="21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>(E645/D645)*100</f>
        <v>105.80799999999999</v>
      </c>
      <c r="P645" s="7">
        <f>IF(L645,E645/L645,0)</f>
        <v>174.02631578947367</v>
      </c>
      <c r="Q645" t="s">
        <v>8314</v>
      </c>
      <c r="R645" t="s">
        <v>8316</v>
      </c>
      <c r="S645" s="18">
        <f t="shared" si="20"/>
        <v>42100.392071759255</v>
      </c>
      <c r="T645" s="18">
        <f t="shared" si="21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>(E646/D646)*100</f>
        <v>300.11791999999997</v>
      </c>
      <c r="P646" s="7">
        <f>IF(L646,E646/L646,0)</f>
        <v>73.486268364348675</v>
      </c>
      <c r="Q646" t="s">
        <v>8314</v>
      </c>
      <c r="R646" t="s">
        <v>8316</v>
      </c>
      <c r="S646" s="18">
        <f t="shared" si="20"/>
        <v>41898.415960648148</v>
      </c>
      <c r="T646" s="18">
        <f t="shared" si="21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>(E647/D647)*100</f>
        <v>278.7</v>
      </c>
      <c r="P647" s="7">
        <f>IF(L647,E647/L647,0)</f>
        <v>23.518987341772153</v>
      </c>
      <c r="Q647" t="s">
        <v>8314</v>
      </c>
      <c r="R647" t="s">
        <v>8316</v>
      </c>
      <c r="S647" s="18">
        <f t="shared" si="20"/>
        <v>42563.776319444441</v>
      </c>
      <c r="T647" s="18">
        <f t="shared" si="21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>(E648/D648)*100</f>
        <v>131.87625</v>
      </c>
      <c r="P648" s="7">
        <f>IF(L648,E648/L648,0)</f>
        <v>39.074444444444445</v>
      </c>
      <c r="Q648" t="s">
        <v>8314</v>
      </c>
      <c r="R648" t="s">
        <v>8316</v>
      </c>
      <c r="S648" s="18">
        <f t="shared" si="20"/>
        <v>41832.602627314816</v>
      </c>
      <c r="T648" s="18">
        <f t="shared" si="21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>(E649/D649)*100</f>
        <v>107.05</v>
      </c>
      <c r="P649" s="7">
        <f>IF(L649,E649/L649,0)</f>
        <v>125.94117647058823</v>
      </c>
      <c r="Q649" t="s">
        <v>8314</v>
      </c>
      <c r="R649" t="s">
        <v>8316</v>
      </c>
      <c r="S649" s="18">
        <f t="shared" si="20"/>
        <v>42416.517928240741</v>
      </c>
      <c r="T649" s="18">
        <f t="shared" si="21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>(E650/D650)*100</f>
        <v>126.82285714285715</v>
      </c>
      <c r="P650" s="7">
        <f>IF(L650,E650/L650,0)</f>
        <v>1644</v>
      </c>
      <c r="Q650" t="s">
        <v>8314</v>
      </c>
      <c r="R650" t="s">
        <v>8316</v>
      </c>
      <c r="S650" s="18">
        <f t="shared" si="20"/>
        <v>41891.443379629629</v>
      </c>
      <c r="T650" s="18">
        <f t="shared" si="21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>(E651/D651)*100</f>
        <v>139.96</v>
      </c>
      <c r="P651" s="7">
        <f>IF(L651,E651/L651,0)</f>
        <v>42.670731707317074</v>
      </c>
      <c r="Q651" t="s">
        <v>8314</v>
      </c>
      <c r="R651" t="s">
        <v>8316</v>
      </c>
      <c r="S651" s="18">
        <f t="shared" si="20"/>
        <v>41877.662187499998</v>
      </c>
      <c r="T651" s="18">
        <f t="shared" si="21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>(E652/D652)*100</f>
        <v>112.4</v>
      </c>
      <c r="P652" s="7">
        <f>IF(L652,E652/L652,0)</f>
        <v>35.125</v>
      </c>
      <c r="Q652" t="s">
        <v>8314</v>
      </c>
      <c r="R652" t="s">
        <v>8316</v>
      </c>
      <c r="S652" s="18">
        <f t="shared" si="20"/>
        <v>41931.786851851852</v>
      </c>
      <c r="T652" s="18">
        <f t="shared" si="21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>(E653/D653)*100</f>
        <v>100.52799999999999</v>
      </c>
      <c r="P653" s="7">
        <f>IF(L653,E653/L653,0)</f>
        <v>239.35238095238094</v>
      </c>
      <c r="Q653" t="s">
        <v>8314</v>
      </c>
      <c r="R653" t="s">
        <v>8316</v>
      </c>
      <c r="S653" s="18">
        <f t="shared" si="20"/>
        <v>41955.767488425925</v>
      </c>
      <c r="T653" s="18">
        <f t="shared" si="21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>(E654/D654)*100</f>
        <v>100.46666666666665</v>
      </c>
      <c r="P654" s="7">
        <f>IF(L654,E654/L654,0)</f>
        <v>107.64285714285714</v>
      </c>
      <c r="Q654" t="s">
        <v>8314</v>
      </c>
      <c r="R654" t="s">
        <v>8316</v>
      </c>
      <c r="S654" s="18">
        <f t="shared" si="20"/>
        <v>42675.440393518518</v>
      </c>
      <c r="T654" s="18">
        <f t="shared" si="21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>(E655/D655)*100</f>
        <v>141.446</v>
      </c>
      <c r="P655" s="7">
        <f>IF(L655,E655/L655,0)</f>
        <v>95.830623306233065</v>
      </c>
      <c r="Q655" t="s">
        <v>8314</v>
      </c>
      <c r="R655" t="s">
        <v>8316</v>
      </c>
      <c r="S655" s="18">
        <f t="shared" si="20"/>
        <v>42199.368518518517</v>
      </c>
      <c r="T655" s="18">
        <f t="shared" si="21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>(E656/D656)*100</f>
        <v>267.29166666666669</v>
      </c>
      <c r="P656" s="7">
        <f>IF(L656,E656/L656,0)</f>
        <v>31.663376110562684</v>
      </c>
      <c r="Q656" t="s">
        <v>8314</v>
      </c>
      <c r="R656" t="s">
        <v>8316</v>
      </c>
      <c r="S656" s="18">
        <f t="shared" si="20"/>
        <v>42163.707326388889</v>
      </c>
      <c r="T656" s="18">
        <f t="shared" si="21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>(E657/D657)*100</f>
        <v>146.88749999999999</v>
      </c>
      <c r="P657" s="7">
        <f>IF(L657,E657/L657,0)</f>
        <v>42.886861313868614</v>
      </c>
      <c r="Q657" t="s">
        <v>8314</v>
      </c>
      <c r="R657" t="s">
        <v>8316</v>
      </c>
      <c r="S657" s="18">
        <f t="shared" si="20"/>
        <v>42045.707314814819</v>
      </c>
      <c r="T657" s="18">
        <f t="shared" si="21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>(E658/D658)*100</f>
        <v>213.56</v>
      </c>
      <c r="P658" s="7">
        <f>IF(L658,E658/L658,0)</f>
        <v>122.73563218390805</v>
      </c>
      <c r="Q658" t="s">
        <v>8314</v>
      </c>
      <c r="R658" t="s">
        <v>8316</v>
      </c>
      <c r="S658" s="18">
        <f t="shared" si="20"/>
        <v>42417.554618055554</v>
      </c>
      <c r="T658" s="18">
        <f t="shared" si="21"/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>(E659/D659)*100</f>
        <v>125.69999999999999</v>
      </c>
      <c r="P659" s="7">
        <f>IF(L659,E659/L659,0)</f>
        <v>190.45454545454547</v>
      </c>
      <c r="Q659" t="s">
        <v>8314</v>
      </c>
      <c r="R659" t="s">
        <v>8316</v>
      </c>
      <c r="S659" s="18">
        <f t="shared" si="20"/>
        <v>42331.59574074074</v>
      </c>
      <c r="T659" s="18">
        <f t="shared" si="21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>(E660/D660)*100</f>
        <v>104.46206037108834</v>
      </c>
      <c r="P660" s="7">
        <f>IF(L660,E660/L660,0)</f>
        <v>109.33695652173913</v>
      </c>
      <c r="Q660" t="s">
        <v>8314</v>
      </c>
      <c r="R660" t="s">
        <v>8316</v>
      </c>
      <c r="S660" s="18">
        <f t="shared" si="20"/>
        <v>42178.910752314812</v>
      </c>
      <c r="T660" s="18">
        <f t="shared" si="21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>(E661/D661)*100</f>
        <v>100.56666666666668</v>
      </c>
      <c r="P661" s="7">
        <f>IF(L661,E661/L661,0)</f>
        <v>143.66666666666666</v>
      </c>
      <c r="Q661" t="s">
        <v>8314</v>
      </c>
      <c r="R661" t="s">
        <v>8316</v>
      </c>
      <c r="S661" s="18">
        <f t="shared" si="20"/>
        <v>42209.343692129631</v>
      </c>
      <c r="T661" s="18">
        <f t="shared" si="21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>(E662/D662)*100</f>
        <v>3.0579999999999998</v>
      </c>
      <c r="P662" s="7">
        <f>IF(L662,E662/L662,0)</f>
        <v>84.944444444444443</v>
      </c>
      <c r="Q662" t="s">
        <v>8314</v>
      </c>
      <c r="R662" t="s">
        <v>8316</v>
      </c>
      <c r="S662" s="18">
        <f t="shared" si="20"/>
        <v>41922.491655092592</v>
      </c>
      <c r="T662" s="18">
        <f t="shared" si="21"/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>(E663/D663)*100</f>
        <v>0.95</v>
      </c>
      <c r="P663" s="7">
        <f>IF(L663,E663/L663,0)</f>
        <v>10.555555555555555</v>
      </c>
      <c r="Q663" t="s">
        <v>8314</v>
      </c>
      <c r="R663" t="s">
        <v>8316</v>
      </c>
      <c r="S663" s="18">
        <f t="shared" si="20"/>
        <v>42636.395358796297</v>
      </c>
      <c r="T663" s="18">
        <f t="shared" si="21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>(E664/D664)*100</f>
        <v>0.4</v>
      </c>
      <c r="P664" s="7">
        <f>IF(L664,E664/L664,0)</f>
        <v>39</v>
      </c>
      <c r="Q664" t="s">
        <v>8314</v>
      </c>
      <c r="R664" t="s">
        <v>8316</v>
      </c>
      <c r="S664" s="18">
        <f t="shared" si="20"/>
        <v>41990.188043981485</v>
      </c>
      <c r="T664" s="18">
        <f t="shared" si="21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>(E665/D665)*100</f>
        <v>0.35000000000000003</v>
      </c>
      <c r="P665" s="7">
        <f>IF(L665,E665/L665,0)</f>
        <v>100</v>
      </c>
      <c r="Q665" t="s">
        <v>8314</v>
      </c>
      <c r="R665" t="s">
        <v>8316</v>
      </c>
      <c r="S665" s="18">
        <f t="shared" si="20"/>
        <v>42173.593240740738</v>
      </c>
      <c r="T665" s="18">
        <f t="shared" si="21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>(E666/D666)*100</f>
        <v>7.5333333333333332</v>
      </c>
      <c r="P666" s="7">
        <f>IF(L666,E666/L666,0)</f>
        <v>31.172413793103448</v>
      </c>
      <c r="Q666" t="s">
        <v>8314</v>
      </c>
      <c r="R666" t="s">
        <v>8316</v>
      </c>
      <c r="S666" s="18">
        <f t="shared" si="20"/>
        <v>42077.416377314818</v>
      </c>
      <c r="T666" s="18">
        <f t="shared" si="21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>(E667/D667)*100</f>
        <v>18.64</v>
      </c>
      <c r="P667" s="7">
        <f>IF(L667,E667/L667,0)</f>
        <v>155.33333333333334</v>
      </c>
      <c r="Q667" t="s">
        <v>8314</v>
      </c>
      <c r="R667" t="s">
        <v>8316</v>
      </c>
      <c r="S667" s="18">
        <f t="shared" si="20"/>
        <v>42688.461354166662</v>
      </c>
      <c r="T667" s="18">
        <f t="shared" si="21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>(E668/D668)*100</f>
        <v>4.0000000000000001E-3</v>
      </c>
      <c r="P668" s="7">
        <f>IF(L668,E668/L668,0)</f>
        <v>2</v>
      </c>
      <c r="Q668" t="s">
        <v>8314</v>
      </c>
      <c r="R668" t="s">
        <v>8316</v>
      </c>
      <c r="S668" s="18">
        <f t="shared" si="20"/>
        <v>41838.582152777773</v>
      </c>
      <c r="T668" s="18">
        <f t="shared" si="21"/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>(E669/D669)*100</f>
        <v>10.02</v>
      </c>
      <c r="P669" s="7">
        <f>IF(L669,E669/L669,0)</f>
        <v>178.92857142857142</v>
      </c>
      <c r="Q669" t="s">
        <v>8314</v>
      </c>
      <c r="R669" t="s">
        <v>8316</v>
      </c>
      <c r="S669" s="18">
        <f t="shared" si="20"/>
        <v>42632.123414351852</v>
      </c>
      <c r="T669" s="18">
        <f t="shared" si="21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>(E670/D670)*100</f>
        <v>4.5600000000000005</v>
      </c>
      <c r="P670" s="7">
        <f>IF(L670,E670/L670,0)</f>
        <v>27.36</v>
      </c>
      <c r="Q670" t="s">
        <v>8314</v>
      </c>
      <c r="R670" t="s">
        <v>8316</v>
      </c>
      <c r="S670" s="18">
        <f t="shared" si="20"/>
        <v>42090.581273148149</v>
      </c>
      <c r="T670" s="18">
        <f t="shared" si="21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>(E671/D671)*100</f>
        <v>21.5075</v>
      </c>
      <c r="P671" s="7">
        <f>IF(L671,E671/L671,0)</f>
        <v>1536.25</v>
      </c>
      <c r="Q671" t="s">
        <v>8314</v>
      </c>
      <c r="R671" t="s">
        <v>8316</v>
      </c>
      <c r="S671" s="18">
        <f t="shared" si="20"/>
        <v>42527.375671296293</v>
      </c>
      <c r="T671" s="18">
        <f t="shared" si="21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>(E672/D672)*100</f>
        <v>29.276666666666667</v>
      </c>
      <c r="P672" s="7">
        <f>IF(L672,E672/L672,0)</f>
        <v>84.99677419354839</v>
      </c>
      <c r="Q672" t="s">
        <v>8314</v>
      </c>
      <c r="R672" t="s">
        <v>8316</v>
      </c>
      <c r="S672" s="18">
        <f t="shared" si="20"/>
        <v>42506.459722222222</v>
      </c>
      <c r="T672" s="18">
        <f t="shared" si="21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>(E673/D673)*100</f>
        <v>39.426666666666662</v>
      </c>
      <c r="P673" s="7">
        <f>IF(L673,E673/L673,0)</f>
        <v>788.5333333333333</v>
      </c>
      <c r="Q673" t="s">
        <v>8314</v>
      </c>
      <c r="R673" t="s">
        <v>8316</v>
      </c>
      <c r="S673" s="18">
        <f t="shared" si="20"/>
        <v>41984.442731481482</v>
      </c>
      <c r="T673" s="18">
        <f t="shared" si="21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>(E674/D674)*100</f>
        <v>21.628</v>
      </c>
      <c r="P674" s="7">
        <f>IF(L674,E674/L674,0)</f>
        <v>50.29767441860465</v>
      </c>
      <c r="Q674" t="s">
        <v>8314</v>
      </c>
      <c r="R674" t="s">
        <v>8316</v>
      </c>
      <c r="S674" s="18">
        <f t="shared" si="20"/>
        <v>41973.969490740739</v>
      </c>
      <c r="T674" s="18">
        <f t="shared" si="21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>(E675/D675)*100</f>
        <v>0.20500000000000002</v>
      </c>
      <c r="P675" s="7">
        <f>IF(L675,E675/L675,0)</f>
        <v>68.333333333333329</v>
      </c>
      <c r="Q675" t="s">
        <v>8314</v>
      </c>
      <c r="R675" t="s">
        <v>8316</v>
      </c>
      <c r="S675" s="18">
        <f t="shared" si="20"/>
        <v>41838.590474537035</v>
      </c>
      <c r="T675" s="18">
        <f t="shared" si="21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>(E676/D676)*100</f>
        <v>0.03</v>
      </c>
      <c r="P676" s="7">
        <f>IF(L676,E676/L676,0)</f>
        <v>7.5</v>
      </c>
      <c r="Q676" t="s">
        <v>8314</v>
      </c>
      <c r="R676" t="s">
        <v>8316</v>
      </c>
      <c r="S676" s="18">
        <f t="shared" si="20"/>
        <v>41802.866053240738</v>
      </c>
      <c r="T676" s="18">
        <f t="shared" si="21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>(E677/D677)*100</f>
        <v>14.85</v>
      </c>
      <c r="P677" s="7">
        <f>IF(L677,E677/L677,0)</f>
        <v>34.269230769230766</v>
      </c>
      <c r="Q677" t="s">
        <v>8314</v>
      </c>
      <c r="R677" t="s">
        <v>8316</v>
      </c>
      <c r="S677" s="18">
        <f t="shared" si="20"/>
        <v>41975.680601851855</v>
      </c>
      <c r="T677" s="18">
        <f t="shared" si="21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>(E678/D678)*100</f>
        <v>1.4710000000000001</v>
      </c>
      <c r="P678" s="7">
        <f>IF(L678,E678/L678,0)</f>
        <v>61.291666666666664</v>
      </c>
      <c r="Q678" t="s">
        <v>8314</v>
      </c>
      <c r="R678" t="s">
        <v>8316</v>
      </c>
      <c r="S678" s="18">
        <f t="shared" si="20"/>
        <v>42012.51829861111</v>
      </c>
      <c r="T678" s="18">
        <f t="shared" si="21"/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>(E679/D679)*100</f>
        <v>25.584</v>
      </c>
      <c r="P679" s="7">
        <f>IF(L679,E679/L679,0)</f>
        <v>133.25</v>
      </c>
      <c r="Q679" t="s">
        <v>8314</v>
      </c>
      <c r="R679" t="s">
        <v>8316</v>
      </c>
      <c r="S679" s="18">
        <f t="shared" si="20"/>
        <v>42504.153877314813</v>
      </c>
      <c r="T679" s="18">
        <f t="shared" si="21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>(E680/D680)*100</f>
        <v>3.8206896551724134</v>
      </c>
      <c r="P680" s="7">
        <f>IF(L680,E680/L680,0)</f>
        <v>65.17647058823529</v>
      </c>
      <c r="Q680" t="s">
        <v>8314</v>
      </c>
      <c r="R680" t="s">
        <v>8316</v>
      </c>
      <c r="S680" s="18">
        <f t="shared" si="20"/>
        <v>42481.126597222217</v>
      </c>
      <c r="T680" s="18">
        <f t="shared" si="21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>(E681/D681)*100</f>
        <v>15.485964912280703</v>
      </c>
      <c r="P681" s="7">
        <f>IF(L681,E681/L681,0)</f>
        <v>93.90425531914893</v>
      </c>
      <c r="Q681" t="s">
        <v>8314</v>
      </c>
      <c r="R681" t="s">
        <v>8316</v>
      </c>
      <c r="S681" s="18">
        <f t="shared" si="20"/>
        <v>42556.445706018523</v>
      </c>
      <c r="T681" s="18">
        <f t="shared" si="21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>(E682/D682)*100</f>
        <v>25.912000000000003</v>
      </c>
      <c r="P682" s="7">
        <f>IF(L682,E682/L682,0)</f>
        <v>150.65116279069767</v>
      </c>
      <c r="Q682" t="s">
        <v>8314</v>
      </c>
      <c r="R682" t="s">
        <v>8316</v>
      </c>
      <c r="S682" s="18">
        <f t="shared" si="20"/>
        <v>41864.251516203702</v>
      </c>
      <c r="T682" s="18">
        <f t="shared" si="21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>(E683/D683)*100</f>
        <v>0.04</v>
      </c>
      <c r="P683" s="7">
        <f>IF(L683,E683/L683,0)</f>
        <v>1</v>
      </c>
      <c r="Q683" t="s">
        <v>8314</v>
      </c>
      <c r="R683" t="s">
        <v>8316</v>
      </c>
      <c r="S683" s="18">
        <f t="shared" si="20"/>
        <v>42639.555601851855</v>
      </c>
      <c r="T683" s="18">
        <f t="shared" si="21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>(E684/D684)*100</f>
        <v>0.106</v>
      </c>
      <c r="P684" s="7">
        <f>IF(L684,E684/L684,0)</f>
        <v>13.25</v>
      </c>
      <c r="Q684" t="s">
        <v>8314</v>
      </c>
      <c r="R684" t="s">
        <v>8316</v>
      </c>
      <c r="S684" s="18">
        <f t="shared" si="20"/>
        <v>42778.515300925923</v>
      </c>
      <c r="T684" s="18">
        <f t="shared" si="21"/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>(E685/D685)*100</f>
        <v>0.85142857142857142</v>
      </c>
      <c r="P685" s="7">
        <f>IF(L685,E685/L685,0)</f>
        <v>99.333333333333329</v>
      </c>
      <c r="Q685" t="s">
        <v>8314</v>
      </c>
      <c r="R685" t="s">
        <v>8316</v>
      </c>
      <c r="S685" s="18">
        <f t="shared" si="20"/>
        <v>42634.650046296301</v>
      </c>
      <c r="T685" s="18">
        <f t="shared" si="21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>(E686/D686)*100</f>
        <v>7.4837500000000006</v>
      </c>
      <c r="P686" s="7">
        <f>IF(L686,E686/L686,0)</f>
        <v>177.39259259259259</v>
      </c>
      <c r="Q686" t="s">
        <v>8314</v>
      </c>
      <c r="R686" t="s">
        <v>8316</v>
      </c>
      <c r="S686" s="18">
        <f t="shared" si="20"/>
        <v>41809.223275462966</v>
      </c>
      <c r="T686" s="18">
        <f t="shared" si="21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>(E687/D687)*100</f>
        <v>27.650000000000002</v>
      </c>
      <c r="P687" s="7">
        <f>IF(L687,E687/L687,0)</f>
        <v>55.3</v>
      </c>
      <c r="Q687" t="s">
        <v>8314</v>
      </c>
      <c r="R687" t="s">
        <v>8316</v>
      </c>
      <c r="S687" s="18">
        <f t="shared" si="20"/>
        <v>41971.616574074069</v>
      </c>
      <c r="T687" s="18">
        <f t="shared" si="21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(E688/D688)*100</f>
        <v>0</v>
      </c>
      <c r="P688" s="7">
        <f>IF(L688,E688/L688,0)</f>
        <v>0</v>
      </c>
      <c r="Q688" t="s">
        <v>8314</v>
      </c>
      <c r="R688" t="s">
        <v>8316</v>
      </c>
      <c r="S688" s="18">
        <f t="shared" si="20"/>
        <v>42189.423263888893</v>
      </c>
      <c r="T688" s="18">
        <f t="shared" si="21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>(E689/D689)*100</f>
        <v>3.55</v>
      </c>
      <c r="P689" s="7">
        <f>IF(L689,E689/L689,0)</f>
        <v>591.66666666666663</v>
      </c>
      <c r="Q689" t="s">
        <v>8314</v>
      </c>
      <c r="R689" t="s">
        <v>8316</v>
      </c>
      <c r="S689" s="18">
        <f t="shared" si="20"/>
        <v>42711.500613425931</v>
      </c>
      <c r="T689" s="18">
        <f t="shared" si="21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>(E690/D690)*100</f>
        <v>72.989999999999995</v>
      </c>
      <c r="P690" s="7">
        <f>IF(L690,E690/L690,0)</f>
        <v>405.5</v>
      </c>
      <c r="Q690" t="s">
        <v>8314</v>
      </c>
      <c r="R690" t="s">
        <v>8316</v>
      </c>
      <c r="S690" s="18">
        <f t="shared" si="20"/>
        <v>42261.854780092588</v>
      </c>
      <c r="T690" s="18">
        <f t="shared" si="21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>(E691/D691)*100</f>
        <v>57.648750000000007</v>
      </c>
      <c r="P691" s="7">
        <f>IF(L691,E691/L691,0)</f>
        <v>343.14732142857144</v>
      </c>
      <c r="Q691" t="s">
        <v>8314</v>
      </c>
      <c r="R691" t="s">
        <v>8316</v>
      </c>
      <c r="S691" s="18">
        <f t="shared" si="20"/>
        <v>42675.41778935185</v>
      </c>
      <c r="T691" s="18">
        <f t="shared" si="21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>(E692/D692)*100</f>
        <v>12.34</v>
      </c>
      <c r="P692" s="7">
        <f>IF(L692,E692/L692,0)</f>
        <v>72.588235294117652</v>
      </c>
      <c r="Q692" t="s">
        <v>8314</v>
      </c>
      <c r="R692" t="s">
        <v>8316</v>
      </c>
      <c r="S692" s="18">
        <f t="shared" si="20"/>
        <v>42579.384733796294</v>
      </c>
      <c r="T692" s="18">
        <f t="shared" si="21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>(E693/D693)*100</f>
        <v>0.52</v>
      </c>
      <c r="P693" s="7">
        <f>IF(L693,E693/L693,0)</f>
        <v>26</v>
      </c>
      <c r="Q693" t="s">
        <v>8314</v>
      </c>
      <c r="R693" t="s">
        <v>8316</v>
      </c>
      <c r="S693" s="18">
        <f t="shared" si="20"/>
        <v>42157.778310185182</v>
      </c>
      <c r="T693" s="18">
        <f t="shared" si="21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>(E694/D694)*100</f>
        <v>6.5299999999999994</v>
      </c>
      <c r="P694" s="7">
        <f>IF(L694,E694/L694,0)</f>
        <v>6.4975124378109452</v>
      </c>
      <c r="Q694" t="s">
        <v>8314</v>
      </c>
      <c r="R694" t="s">
        <v>8316</v>
      </c>
      <c r="S694" s="18">
        <f t="shared" si="20"/>
        <v>42696.12572916667</v>
      </c>
      <c r="T694" s="18">
        <f t="shared" si="21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>(E695/D695)*100</f>
        <v>35.338000000000001</v>
      </c>
      <c r="P695" s="7">
        <f>IF(L695,E695/L695,0)</f>
        <v>119.38513513513513</v>
      </c>
      <c r="Q695" t="s">
        <v>8314</v>
      </c>
      <c r="R695" t="s">
        <v>8316</v>
      </c>
      <c r="S695" s="18">
        <f t="shared" si="20"/>
        <v>42094.558182870373</v>
      </c>
      <c r="T695" s="18">
        <f t="shared" si="21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>(E696/D696)*100</f>
        <v>0.39333333333333331</v>
      </c>
      <c r="P696" s="7">
        <f>IF(L696,E696/L696,0)</f>
        <v>84.285714285714292</v>
      </c>
      <c r="Q696" t="s">
        <v>8314</v>
      </c>
      <c r="R696" t="s">
        <v>8316</v>
      </c>
      <c r="S696" s="18">
        <f t="shared" si="20"/>
        <v>42737.413877314815</v>
      </c>
      <c r="T696" s="18">
        <f t="shared" si="21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>(E697/D697)*100</f>
        <v>1.06</v>
      </c>
      <c r="P697" s="7">
        <f>IF(L697,E697/L697,0)</f>
        <v>90.857142857142861</v>
      </c>
      <c r="Q697" t="s">
        <v>8314</v>
      </c>
      <c r="R697" t="s">
        <v>8316</v>
      </c>
      <c r="S697" s="18">
        <f t="shared" si="20"/>
        <v>41913.271064814813</v>
      </c>
      <c r="T697" s="18">
        <f t="shared" si="21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>(E698/D698)*100</f>
        <v>5.7142857142857147E-4</v>
      </c>
      <c r="P698" s="7">
        <f>IF(L698,E698/L698,0)</f>
        <v>1</v>
      </c>
      <c r="Q698" t="s">
        <v>8314</v>
      </c>
      <c r="R698" t="s">
        <v>8316</v>
      </c>
      <c r="S698" s="18">
        <f t="shared" si="20"/>
        <v>41815.677106481482</v>
      </c>
      <c r="T698" s="18">
        <f t="shared" si="21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>(E699/D699)*100</f>
        <v>46.379999999999995</v>
      </c>
      <c r="P699" s="7">
        <f>IF(L699,E699/L699,0)</f>
        <v>20.342105263157894</v>
      </c>
      <c r="Q699" t="s">
        <v>8314</v>
      </c>
      <c r="R699" t="s">
        <v>8316</v>
      </c>
      <c r="S699" s="18">
        <f t="shared" si="20"/>
        <v>42388.273020833338</v>
      </c>
      <c r="T699" s="18">
        <f t="shared" si="21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>(E700/D700)*100</f>
        <v>15.39</v>
      </c>
      <c r="P700" s="7">
        <f>IF(L700,E700/L700,0)</f>
        <v>530.68965517241384</v>
      </c>
      <c r="Q700" t="s">
        <v>8314</v>
      </c>
      <c r="R700" t="s">
        <v>8316</v>
      </c>
      <c r="S700" s="18">
        <f t="shared" si="20"/>
        <v>41866.681076388893</v>
      </c>
      <c r="T700" s="18">
        <f t="shared" si="21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>(E701/D701)*100</f>
        <v>82.422107692307705</v>
      </c>
      <c r="P701" s="7">
        <f>IF(L701,E701/L701,0)</f>
        <v>120.39184269662923</v>
      </c>
      <c r="Q701" t="s">
        <v>8314</v>
      </c>
      <c r="R701" t="s">
        <v>8316</v>
      </c>
      <c r="S701" s="18">
        <f t="shared" si="20"/>
        <v>41563.235509259262</v>
      </c>
      <c r="T701" s="18">
        <f t="shared" si="21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>(E702/D702)*100</f>
        <v>2.6866666666666665</v>
      </c>
      <c r="P702" s="7">
        <f>IF(L702,E702/L702,0)</f>
        <v>13</v>
      </c>
      <c r="Q702" t="s">
        <v>8314</v>
      </c>
      <c r="R702" t="s">
        <v>8316</v>
      </c>
      <c r="S702" s="18">
        <f t="shared" si="20"/>
        <v>42715.438437500001</v>
      </c>
      <c r="T702" s="18">
        <f t="shared" si="21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>(E703/D703)*100</f>
        <v>26.6</v>
      </c>
      <c r="P703" s="7">
        <f>IF(L703,E703/L703,0)</f>
        <v>291.33333333333331</v>
      </c>
      <c r="Q703" t="s">
        <v>8314</v>
      </c>
      <c r="R703" t="s">
        <v>8316</v>
      </c>
      <c r="S703" s="18">
        <f t="shared" si="20"/>
        <v>41813.412962962961</v>
      </c>
      <c r="T703" s="18">
        <f t="shared" si="21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>(E704/D704)*100</f>
        <v>30.813400000000001</v>
      </c>
      <c r="P704" s="7">
        <f>IF(L704,E704/L704,0)</f>
        <v>124.9191891891892</v>
      </c>
      <c r="Q704" t="s">
        <v>8314</v>
      </c>
      <c r="R704" t="s">
        <v>8316</v>
      </c>
      <c r="S704" s="18">
        <f t="shared" si="20"/>
        <v>42668.476701388892</v>
      </c>
      <c r="T704" s="18">
        <f t="shared" si="21"/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>(E705/D705)*100</f>
        <v>5.58</v>
      </c>
      <c r="P705" s="7">
        <f>IF(L705,E705/L705,0)</f>
        <v>119.57142857142857</v>
      </c>
      <c r="Q705" t="s">
        <v>8314</v>
      </c>
      <c r="R705" t="s">
        <v>8316</v>
      </c>
      <c r="S705" s="18">
        <f t="shared" si="20"/>
        <v>42711.700798611113</v>
      </c>
      <c r="T705" s="18">
        <f t="shared" si="21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>(E706/D706)*100</f>
        <v>0.87454545454545463</v>
      </c>
      <c r="P706" s="7">
        <f>IF(L706,E706/L706,0)</f>
        <v>120.25</v>
      </c>
      <c r="Q706" t="s">
        <v>8314</v>
      </c>
      <c r="R706" t="s">
        <v>8316</v>
      </c>
      <c r="S706" s="18">
        <f t="shared" ref="S706:S769" si="22">(J706/86400)+25569+(-6/24)</f>
        <v>42725.942916666667</v>
      </c>
      <c r="T706" s="18">
        <f t="shared" ref="T706:T769" si="23">(I706/86400)+25569+(-6/24)</f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>(E707/D707)*100</f>
        <v>0.97699999999999987</v>
      </c>
      <c r="P707" s="7">
        <f>IF(L707,E707/L707,0)</f>
        <v>195.4</v>
      </c>
      <c r="Q707" t="s">
        <v>8314</v>
      </c>
      <c r="R707" t="s">
        <v>8316</v>
      </c>
      <c r="S707" s="18">
        <f t="shared" si="22"/>
        <v>42726.241643518515</v>
      </c>
      <c r="T707" s="18">
        <f t="shared" si="23"/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(E708/D708)*100</f>
        <v>0</v>
      </c>
      <c r="P708" s="7">
        <f>IF(L708,E708/L708,0)</f>
        <v>0</v>
      </c>
      <c r="Q708" t="s">
        <v>8314</v>
      </c>
      <c r="R708" t="s">
        <v>8316</v>
      </c>
      <c r="S708" s="18">
        <f t="shared" si="22"/>
        <v>42676.745173611111</v>
      </c>
      <c r="T708" s="18">
        <f t="shared" si="23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>(E709/D709)*100</f>
        <v>78.927352941176466</v>
      </c>
      <c r="P709" s="7">
        <f>IF(L709,E709/L709,0)</f>
        <v>117.69868421052631</v>
      </c>
      <c r="Q709" t="s">
        <v>8314</v>
      </c>
      <c r="R709" t="s">
        <v>8316</v>
      </c>
      <c r="S709" s="18">
        <f t="shared" si="22"/>
        <v>42696.413506944446</v>
      </c>
      <c r="T709" s="18">
        <f t="shared" si="23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>(E710/D710)*100</f>
        <v>22.092500000000001</v>
      </c>
      <c r="P710" s="7">
        <f>IF(L710,E710/L710,0)</f>
        <v>23.948509485094849</v>
      </c>
      <c r="Q710" t="s">
        <v>8314</v>
      </c>
      <c r="R710" t="s">
        <v>8316</v>
      </c>
      <c r="S710" s="18">
        <f t="shared" si="22"/>
        <v>41835.331018518518</v>
      </c>
      <c r="T710" s="18">
        <f t="shared" si="23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>(E711/D711)*100</f>
        <v>0.40666666666666662</v>
      </c>
      <c r="P711" s="7">
        <f>IF(L711,E711/L711,0)</f>
        <v>30.5</v>
      </c>
      <c r="Q711" t="s">
        <v>8314</v>
      </c>
      <c r="R711" t="s">
        <v>8316</v>
      </c>
      <c r="S711" s="18">
        <f t="shared" si="22"/>
        <v>41947.791192129633</v>
      </c>
      <c r="T711" s="18">
        <f t="shared" si="23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(E712/D712)*100</f>
        <v>0</v>
      </c>
      <c r="P712" s="7">
        <f>IF(L712,E712/L712,0)</f>
        <v>0</v>
      </c>
      <c r="Q712" t="s">
        <v>8314</v>
      </c>
      <c r="R712" t="s">
        <v>8316</v>
      </c>
      <c r="S712" s="18">
        <f t="shared" si="22"/>
        <v>41837.734976851854</v>
      </c>
      <c r="T712" s="18">
        <f t="shared" si="23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>(E713/D713)*100</f>
        <v>33.790999999999997</v>
      </c>
      <c r="P713" s="7">
        <f>IF(L713,E713/L713,0)</f>
        <v>99.973372781065095</v>
      </c>
      <c r="Q713" t="s">
        <v>8314</v>
      </c>
      <c r="R713" t="s">
        <v>8316</v>
      </c>
      <c r="S713" s="18">
        <f t="shared" si="22"/>
        <v>42678.209120370375</v>
      </c>
      <c r="T713" s="18">
        <f t="shared" si="23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>(E714/D714)*100</f>
        <v>0.21649484536082475</v>
      </c>
      <c r="P714" s="7">
        <f>IF(L714,E714/L714,0)</f>
        <v>26.25</v>
      </c>
      <c r="Q714" t="s">
        <v>8314</v>
      </c>
      <c r="R714" t="s">
        <v>8316</v>
      </c>
      <c r="S714" s="18">
        <f t="shared" si="22"/>
        <v>42384.430925925924</v>
      </c>
      <c r="T714" s="18">
        <f t="shared" si="23"/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>(E715/D715)*100</f>
        <v>0.79600000000000004</v>
      </c>
      <c r="P715" s="7">
        <f>IF(L715,E715/L715,0)</f>
        <v>199</v>
      </c>
      <c r="Q715" t="s">
        <v>8314</v>
      </c>
      <c r="R715" t="s">
        <v>8316</v>
      </c>
      <c r="S715" s="18">
        <f t="shared" si="22"/>
        <v>42496.279305555552</v>
      </c>
      <c r="T715" s="18">
        <f t="shared" si="23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>(E716/D716)*100</f>
        <v>14.993333333333334</v>
      </c>
      <c r="P716" s="7">
        <f>IF(L716,E716/L716,0)</f>
        <v>80.321428571428569</v>
      </c>
      <c r="Q716" t="s">
        <v>8314</v>
      </c>
      <c r="R716" t="s">
        <v>8316</v>
      </c>
      <c r="S716" s="18">
        <f t="shared" si="22"/>
        <v>42734.537986111114</v>
      </c>
      <c r="T716" s="18">
        <f t="shared" si="23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>(E717/D717)*100</f>
        <v>5.0509090909090908</v>
      </c>
      <c r="P717" s="7">
        <f>IF(L717,E717/L717,0)</f>
        <v>115.75</v>
      </c>
      <c r="Q717" t="s">
        <v>8314</v>
      </c>
      <c r="R717" t="s">
        <v>8316</v>
      </c>
      <c r="S717" s="18">
        <f t="shared" si="22"/>
        <v>42272.840740740736</v>
      </c>
      <c r="T717" s="18">
        <f t="shared" si="23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>(E718/D718)*100</f>
        <v>10.214285714285715</v>
      </c>
      <c r="P718" s="7">
        <f>IF(L718,E718/L718,0)</f>
        <v>44.6875</v>
      </c>
      <c r="Q718" t="s">
        <v>8314</v>
      </c>
      <c r="R718" t="s">
        <v>8316</v>
      </c>
      <c r="S718" s="18">
        <f t="shared" si="22"/>
        <v>41940.408645833333</v>
      </c>
      <c r="T718" s="18">
        <f t="shared" si="23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>(E719/D719)*100</f>
        <v>0.30499999999999999</v>
      </c>
      <c r="P719" s="7">
        <f>IF(L719,E719/L719,0)</f>
        <v>76.25</v>
      </c>
      <c r="Q719" t="s">
        <v>8314</v>
      </c>
      <c r="R719" t="s">
        <v>8316</v>
      </c>
      <c r="S719" s="18">
        <f t="shared" si="22"/>
        <v>41857.604189814811</v>
      </c>
      <c r="T719" s="18">
        <f t="shared" si="23"/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>(E720/D720)*100</f>
        <v>0.75</v>
      </c>
      <c r="P720" s="7">
        <f>IF(L720,E720/L720,0)</f>
        <v>22.5</v>
      </c>
      <c r="Q720" t="s">
        <v>8314</v>
      </c>
      <c r="R720" t="s">
        <v>8316</v>
      </c>
      <c r="S720" s="18">
        <f t="shared" si="22"/>
        <v>42752.595451388886</v>
      </c>
      <c r="T720" s="18">
        <f t="shared" si="23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>(E721/D721)*100</f>
        <v>1.2933333333333332</v>
      </c>
      <c r="P721" s="7">
        <f>IF(L721,E721/L721,0)</f>
        <v>19.399999999999999</v>
      </c>
      <c r="Q721" t="s">
        <v>8314</v>
      </c>
      <c r="R721" t="s">
        <v>8316</v>
      </c>
      <c r="S721" s="18">
        <f t="shared" si="22"/>
        <v>42408.790231481486</v>
      </c>
      <c r="T721" s="18">
        <f t="shared" si="23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>(E722/D722)*100</f>
        <v>143.94736842105263</v>
      </c>
      <c r="P722" s="7">
        <f>IF(L722,E722/L722,0)</f>
        <v>66.707317073170728</v>
      </c>
      <c r="Q722" t="s">
        <v>8317</v>
      </c>
      <c r="R722" t="s">
        <v>8353</v>
      </c>
      <c r="S722" s="18">
        <f t="shared" si="22"/>
        <v>40909.399201388893</v>
      </c>
      <c r="T722" s="18">
        <f t="shared" si="23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>(E723/D723)*100</f>
        <v>122.10975609756099</v>
      </c>
      <c r="P723" s="7">
        <f>IF(L723,E723/L723,0)</f>
        <v>84.142857142857139</v>
      </c>
      <c r="Q723" t="s">
        <v>8317</v>
      </c>
      <c r="R723" t="s">
        <v>8353</v>
      </c>
      <c r="S723" s="18">
        <f t="shared" si="22"/>
        <v>41807.321840277778</v>
      </c>
      <c r="T723" s="18">
        <f t="shared" si="23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>(E724/D724)*100</f>
        <v>132.024</v>
      </c>
      <c r="P724" s="7">
        <f>IF(L724,E724/L724,0)</f>
        <v>215.72549019607843</v>
      </c>
      <c r="Q724" t="s">
        <v>8317</v>
      </c>
      <c r="R724" t="s">
        <v>8353</v>
      </c>
      <c r="S724" s="18">
        <f t="shared" si="22"/>
        <v>40977.555300925924</v>
      </c>
      <c r="T724" s="18">
        <f t="shared" si="23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>(E725/D725)*100</f>
        <v>109.38000000000001</v>
      </c>
      <c r="P725" s="7">
        <f>IF(L725,E725/L725,0)</f>
        <v>54.69</v>
      </c>
      <c r="Q725" t="s">
        <v>8317</v>
      </c>
      <c r="R725" t="s">
        <v>8353</v>
      </c>
      <c r="S725" s="18">
        <f t="shared" si="22"/>
        <v>42184.56653935185</v>
      </c>
      <c r="T725" s="18">
        <f t="shared" si="23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>(E726/D726)*100</f>
        <v>105.47157142857144</v>
      </c>
      <c r="P726" s="7">
        <f>IF(L726,E726/L726,0)</f>
        <v>51.62944055944056</v>
      </c>
      <c r="Q726" t="s">
        <v>8317</v>
      </c>
      <c r="R726" t="s">
        <v>8353</v>
      </c>
      <c r="S726" s="18">
        <f t="shared" si="22"/>
        <v>40694.388460648144</v>
      </c>
      <c r="T726" s="18">
        <f t="shared" si="23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>(E727/D727)*100</f>
        <v>100.35000000000001</v>
      </c>
      <c r="P727" s="7">
        <f>IF(L727,E727/L727,0)</f>
        <v>143.35714285714286</v>
      </c>
      <c r="Q727" t="s">
        <v>8317</v>
      </c>
      <c r="R727" t="s">
        <v>8353</v>
      </c>
      <c r="S727" s="18">
        <f t="shared" si="22"/>
        <v>42321.376296296294</v>
      </c>
      <c r="T727" s="18">
        <f t="shared" si="23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>(E728/D728)*100</f>
        <v>101.4</v>
      </c>
      <c r="P728" s="7">
        <f>IF(L728,E728/L728,0)</f>
        <v>72.428571428571431</v>
      </c>
      <c r="Q728" t="s">
        <v>8317</v>
      </c>
      <c r="R728" t="s">
        <v>8353</v>
      </c>
      <c r="S728" s="18">
        <f t="shared" si="22"/>
        <v>41345.792673611111</v>
      </c>
      <c r="T728" s="18">
        <f t="shared" si="23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>(E729/D729)*100</f>
        <v>155.51428571428571</v>
      </c>
      <c r="P729" s="7">
        <f>IF(L729,E729/L729,0)</f>
        <v>36.530201342281877</v>
      </c>
      <c r="Q729" t="s">
        <v>8317</v>
      </c>
      <c r="R729" t="s">
        <v>8353</v>
      </c>
      <c r="S729" s="18">
        <f t="shared" si="22"/>
        <v>41246.770243055558</v>
      </c>
      <c r="T729" s="18">
        <f t="shared" si="23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>(E730/D730)*100</f>
        <v>105.566</v>
      </c>
      <c r="P730" s="7">
        <f>IF(L730,E730/L730,0)</f>
        <v>60.903461538461535</v>
      </c>
      <c r="Q730" t="s">
        <v>8317</v>
      </c>
      <c r="R730" t="s">
        <v>8353</v>
      </c>
      <c r="S730" s="18">
        <f t="shared" si="22"/>
        <v>40731.587465277778</v>
      </c>
      <c r="T730" s="18">
        <f t="shared" si="23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>(E731/D731)*100</f>
        <v>130.65</v>
      </c>
      <c r="P731" s="7">
        <f>IF(L731,E731/L731,0)</f>
        <v>43.55</v>
      </c>
      <c r="Q731" t="s">
        <v>8317</v>
      </c>
      <c r="R731" t="s">
        <v>8353</v>
      </c>
      <c r="S731" s="18">
        <f t="shared" si="22"/>
        <v>41110.935891203706</v>
      </c>
      <c r="T731" s="18">
        <f t="shared" si="23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>(E732/D732)*100</f>
        <v>132.19</v>
      </c>
      <c r="P732" s="7">
        <f>IF(L732,E732/L732,0)</f>
        <v>99.766037735849054</v>
      </c>
      <c r="Q732" t="s">
        <v>8317</v>
      </c>
      <c r="R732" t="s">
        <v>8353</v>
      </c>
      <c r="S732" s="18">
        <f t="shared" si="22"/>
        <v>40854.495266203703</v>
      </c>
      <c r="T732" s="18">
        <f t="shared" si="23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>(E733/D733)*100</f>
        <v>126</v>
      </c>
      <c r="P733" s="7">
        <f>IF(L733,E733/L733,0)</f>
        <v>88.732394366197184</v>
      </c>
      <c r="Q733" t="s">
        <v>8317</v>
      </c>
      <c r="R733" t="s">
        <v>8353</v>
      </c>
      <c r="S733" s="18">
        <f t="shared" si="22"/>
        <v>40879.545682870368</v>
      </c>
      <c r="T733" s="18">
        <f t="shared" si="23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>(E734/D734)*100</f>
        <v>160</v>
      </c>
      <c r="P734" s="7">
        <f>IF(L734,E734/L734,0)</f>
        <v>4.9230769230769234</v>
      </c>
      <c r="Q734" t="s">
        <v>8317</v>
      </c>
      <c r="R734" t="s">
        <v>8353</v>
      </c>
      <c r="S734" s="18">
        <f t="shared" si="22"/>
        <v>41486.174317129626</v>
      </c>
      <c r="T734" s="18">
        <f t="shared" si="23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>(E735/D735)*100</f>
        <v>120.48</v>
      </c>
      <c r="P735" s="7">
        <f>IF(L735,E735/L735,0)</f>
        <v>17.822485207100591</v>
      </c>
      <c r="Q735" t="s">
        <v>8317</v>
      </c>
      <c r="R735" t="s">
        <v>8353</v>
      </c>
      <c r="S735" s="18">
        <f t="shared" si="22"/>
        <v>41598.170046296298</v>
      </c>
      <c r="T735" s="18">
        <f t="shared" si="23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>(E736/D736)*100</f>
        <v>125.52941176470588</v>
      </c>
      <c r="P736" s="7">
        <f>IF(L736,E736/L736,0)</f>
        <v>187.19298245614036</v>
      </c>
      <c r="Q736" t="s">
        <v>8317</v>
      </c>
      <c r="R736" t="s">
        <v>8353</v>
      </c>
      <c r="S736" s="18">
        <f t="shared" si="22"/>
        <v>42101.914583333331</v>
      </c>
      <c r="T736" s="18">
        <f t="shared" si="23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>(E737/D737)*100</f>
        <v>114.40638297872341</v>
      </c>
      <c r="P737" s="7">
        <f>IF(L737,E737/L737,0)</f>
        <v>234.80786026200875</v>
      </c>
      <c r="Q737" t="s">
        <v>8317</v>
      </c>
      <c r="R737" t="s">
        <v>8353</v>
      </c>
      <c r="S737" s="18">
        <f t="shared" si="22"/>
        <v>41945.779467592591</v>
      </c>
      <c r="T737" s="18">
        <f t="shared" si="23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>(E738/D738)*100</f>
        <v>315.13888888888891</v>
      </c>
      <c r="P738" s="7">
        <f>IF(L738,E738/L738,0)</f>
        <v>105.04629629629629</v>
      </c>
      <c r="Q738" t="s">
        <v>8317</v>
      </c>
      <c r="R738" t="s">
        <v>8353</v>
      </c>
      <c r="S738" s="18">
        <f t="shared" si="22"/>
        <v>41579.484259259261</v>
      </c>
      <c r="T738" s="18">
        <f t="shared" si="23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>(E739/D739)*100</f>
        <v>122.39999999999999</v>
      </c>
      <c r="P739" s="7">
        <f>IF(L739,E739/L739,0)</f>
        <v>56.666666666666664</v>
      </c>
      <c r="Q739" t="s">
        <v>8317</v>
      </c>
      <c r="R739" t="s">
        <v>8353</v>
      </c>
      <c r="S739" s="18">
        <f t="shared" si="22"/>
        <v>41667.025312500002</v>
      </c>
      <c r="T739" s="18">
        <f t="shared" si="23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>(E740/D740)*100</f>
        <v>106.73333333333332</v>
      </c>
      <c r="P740" s="7">
        <f>IF(L740,E740/L740,0)</f>
        <v>39.048780487804876</v>
      </c>
      <c r="Q740" t="s">
        <v>8317</v>
      </c>
      <c r="R740" t="s">
        <v>8353</v>
      </c>
      <c r="S740" s="18">
        <f t="shared" si="22"/>
        <v>41943.354097222225</v>
      </c>
      <c r="T740" s="18">
        <f t="shared" si="23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>(E741/D741)*100</f>
        <v>158.33333333333331</v>
      </c>
      <c r="P741" s="7">
        <f>IF(L741,E741/L741,0)</f>
        <v>68.345323741007192</v>
      </c>
      <c r="Q741" t="s">
        <v>8317</v>
      </c>
      <c r="R741" t="s">
        <v>8353</v>
      </c>
      <c r="S741" s="18">
        <f t="shared" si="22"/>
        <v>41829.252650462964</v>
      </c>
      <c r="T741" s="18">
        <f t="shared" si="23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>(E742/D742)*100</f>
        <v>107.4</v>
      </c>
      <c r="P742" s="7">
        <f>IF(L742,E742/L742,0)</f>
        <v>169.57894736842104</v>
      </c>
      <c r="Q742" t="s">
        <v>8317</v>
      </c>
      <c r="R742" t="s">
        <v>8353</v>
      </c>
      <c r="S742" s="18">
        <f t="shared" si="22"/>
        <v>42161.896782407406</v>
      </c>
      <c r="T742" s="18">
        <f t="shared" si="23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>(E743/D743)*100</f>
        <v>102.25999999999999</v>
      </c>
      <c r="P743" s="7">
        <f>IF(L743,E743/L743,0)</f>
        <v>141.42340425531913</v>
      </c>
      <c r="Q743" t="s">
        <v>8317</v>
      </c>
      <c r="R743" t="s">
        <v>8353</v>
      </c>
      <c r="S743" s="18">
        <f t="shared" si="22"/>
        <v>41401.398217592592</v>
      </c>
      <c r="T743" s="18">
        <f t="shared" si="23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>(E744/D744)*100</f>
        <v>110.71428571428572</v>
      </c>
      <c r="P744" s="7">
        <f>IF(L744,E744/L744,0)</f>
        <v>67.391304347826093</v>
      </c>
      <c r="Q744" t="s">
        <v>8317</v>
      </c>
      <c r="R744" t="s">
        <v>8353</v>
      </c>
      <c r="S744" s="18">
        <f t="shared" si="22"/>
        <v>41689.667962962965</v>
      </c>
      <c r="T744" s="18">
        <f t="shared" si="23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>(E745/D745)*100</f>
        <v>148</v>
      </c>
      <c r="P745" s="7">
        <f>IF(L745,E745/L745,0)</f>
        <v>54.266666666666666</v>
      </c>
      <c r="Q745" t="s">
        <v>8317</v>
      </c>
      <c r="R745" t="s">
        <v>8353</v>
      </c>
      <c r="S745" s="18">
        <f t="shared" si="22"/>
        <v>40990.459317129629</v>
      </c>
      <c r="T745" s="18">
        <f t="shared" si="23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>(E746/D746)*100</f>
        <v>102.32000000000001</v>
      </c>
      <c r="P746" s="7">
        <f>IF(L746,E746/L746,0)</f>
        <v>82.516129032258064</v>
      </c>
      <c r="Q746" t="s">
        <v>8317</v>
      </c>
      <c r="R746" t="s">
        <v>8353</v>
      </c>
      <c r="S746" s="18">
        <f t="shared" si="22"/>
        <v>41226.70721064815</v>
      </c>
      <c r="T746" s="18">
        <f t="shared" si="23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>(E747/D747)*100</f>
        <v>179.09909909909908</v>
      </c>
      <c r="P747" s="7">
        <f>IF(L747,E747/L747,0)</f>
        <v>53.729729729729726</v>
      </c>
      <c r="Q747" t="s">
        <v>8317</v>
      </c>
      <c r="R747" t="s">
        <v>8353</v>
      </c>
      <c r="S747" s="18">
        <f t="shared" si="22"/>
        <v>41367.322280092594</v>
      </c>
      <c r="T747" s="18">
        <f t="shared" si="23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>(E748/D748)*100</f>
        <v>111.08135252761969</v>
      </c>
      <c r="P748" s="7">
        <f>IF(L748,E748/L748,0)</f>
        <v>34.206185567010309</v>
      </c>
      <c r="Q748" t="s">
        <v>8317</v>
      </c>
      <c r="R748" t="s">
        <v>8353</v>
      </c>
      <c r="S748" s="18">
        <f t="shared" si="22"/>
        <v>41156.792928240742</v>
      </c>
      <c r="T748" s="18">
        <f t="shared" si="23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>(E749/D749)*100</f>
        <v>100.04285714285714</v>
      </c>
      <c r="P749" s="7">
        <f>IF(L749,E749/L749,0)</f>
        <v>127.32727272727273</v>
      </c>
      <c r="Q749" t="s">
        <v>8317</v>
      </c>
      <c r="R749" t="s">
        <v>8353</v>
      </c>
      <c r="S749" s="18">
        <f t="shared" si="22"/>
        <v>41988.298831018517</v>
      </c>
      <c r="T749" s="18">
        <f t="shared" si="23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>(E750/D750)*100</f>
        <v>100.25</v>
      </c>
      <c r="P750" s="7">
        <f>IF(L750,E750/L750,0)</f>
        <v>45.56818181818182</v>
      </c>
      <c r="Q750" t="s">
        <v>8317</v>
      </c>
      <c r="R750" t="s">
        <v>8353</v>
      </c>
      <c r="S750" s="18">
        <f t="shared" si="22"/>
        <v>41831.596828703703</v>
      </c>
      <c r="T750" s="18">
        <f t="shared" si="23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>(E751/D751)*100</f>
        <v>105.56</v>
      </c>
      <c r="P751" s="7">
        <f>IF(L751,E751/L751,0)</f>
        <v>95.963636363636368</v>
      </c>
      <c r="Q751" t="s">
        <v>8317</v>
      </c>
      <c r="R751" t="s">
        <v>8353</v>
      </c>
      <c r="S751" s="18">
        <f t="shared" si="22"/>
        <v>42733.69131944445</v>
      </c>
      <c r="T751" s="18">
        <f t="shared" si="23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>(E752/D752)*100</f>
        <v>102.58775877587757</v>
      </c>
      <c r="P752" s="7">
        <f>IF(L752,E752/L752,0)</f>
        <v>77.271186440677965</v>
      </c>
      <c r="Q752" t="s">
        <v>8317</v>
      </c>
      <c r="R752" t="s">
        <v>8353</v>
      </c>
      <c r="S752" s="18">
        <f t="shared" si="22"/>
        <v>41299.628148148149</v>
      </c>
      <c r="T752" s="18">
        <f t="shared" si="23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>(E753/D753)*100</f>
        <v>118.5</v>
      </c>
      <c r="P753" s="7">
        <f>IF(L753,E753/L753,0)</f>
        <v>57.338709677419352</v>
      </c>
      <c r="Q753" t="s">
        <v>8317</v>
      </c>
      <c r="R753" t="s">
        <v>8353</v>
      </c>
      <c r="S753" s="18">
        <f t="shared" si="22"/>
        <v>40713.380497685182</v>
      </c>
      <c r="T753" s="18">
        <f t="shared" si="23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>(E754/D754)*100</f>
        <v>111.7</v>
      </c>
      <c r="P754" s="7">
        <f>IF(L754,E754/L754,0)</f>
        <v>53.19047619047619</v>
      </c>
      <c r="Q754" t="s">
        <v>8317</v>
      </c>
      <c r="R754" t="s">
        <v>8353</v>
      </c>
      <c r="S754" s="18">
        <f t="shared" si="22"/>
        <v>42639.171493055561</v>
      </c>
      <c r="T754" s="18">
        <f t="shared" si="23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>(E755/D755)*100</f>
        <v>128</v>
      </c>
      <c r="P755" s="7">
        <f>IF(L755,E755/L755,0)</f>
        <v>492.30769230769232</v>
      </c>
      <c r="Q755" t="s">
        <v>8317</v>
      </c>
      <c r="R755" t="s">
        <v>8353</v>
      </c>
      <c r="S755" s="18">
        <f t="shared" si="22"/>
        <v>42019.340173611112</v>
      </c>
      <c r="T755" s="18">
        <f t="shared" si="23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>(E756/D756)*100</f>
        <v>103.75000000000001</v>
      </c>
      <c r="P756" s="7">
        <f>IF(L756,E756/L756,0)</f>
        <v>42.346938775510203</v>
      </c>
      <c r="Q756" t="s">
        <v>8317</v>
      </c>
      <c r="R756" t="s">
        <v>8353</v>
      </c>
      <c r="S756" s="18">
        <f t="shared" si="22"/>
        <v>41249.499085648145</v>
      </c>
      <c r="T756" s="18">
        <f t="shared" si="23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>(E757/D757)*100</f>
        <v>101.9076</v>
      </c>
      <c r="P757" s="7">
        <f>IF(L757,E757/L757,0)</f>
        <v>37.466029411764708</v>
      </c>
      <c r="Q757" t="s">
        <v>8317</v>
      </c>
      <c r="R757" t="s">
        <v>8353</v>
      </c>
      <c r="S757" s="18">
        <f t="shared" si="22"/>
        <v>41383.355057870373</v>
      </c>
      <c r="T757" s="18">
        <f t="shared" si="23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>(E758/D758)*100</f>
        <v>117.71428571428571</v>
      </c>
      <c r="P758" s="7">
        <f>IF(L758,E758/L758,0)</f>
        <v>37.454545454545453</v>
      </c>
      <c r="Q758" t="s">
        <v>8317</v>
      </c>
      <c r="R758" t="s">
        <v>8353</v>
      </c>
      <c r="S758" s="18">
        <f t="shared" si="22"/>
        <v>40590.516886574071</v>
      </c>
      <c r="T758" s="18">
        <f t="shared" si="23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>(E759/D759)*100</f>
        <v>238</v>
      </c>
      <c r="P759" s="7">
        <f>IF(L759,E759/L759,0)</f>
        <v>33.055555555555557</v>
      </c>
      <c r="Q759" t="s">
        <v>8317</v>
      </c>
      <c r="R759" t="s">
        <v>8353</v>
      </c>
      <c r="S759" s="18">
        <f t="shared" si="22"/>
        <v>41234.804560185185</v>
      </c>
      <c r="T759" s="18">
        <f t="shared" si="23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>(E760/D760)*100</f>
        <v>102</v>
      </c>
      <c r="P760" s="7">
        <f>IF(L760,E760/L760,0)</f>
        <v>134.21052631578948</v>
      </c>
      <c r="Q760" t="s">
        <v>8317</v>
      </c>
      <c r="R760" t="s">
        <v>8353</v>
      </c>
      <c r="S760" s="18">
        <f t="shared" si="22"/>
        <v>40429.586435185185</v>
      </c>
      <c r="T760" s="18">
        <f t="shared" si="23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>(E761/D761)*100</f>
        <v>101.92000000000002</v>
      </c>
      <c r="P761" s="7">
        <f>IF(L761,E761/L761,0)</f>
        <v>51.474747474747474</v>
      </c>
      <c r="Q761" t="s">
        <v>8317</v>
      </c>
      <c r="R761" t="s">
        <v>8353</v>
      </c>
      <c r="S761" s="18">
        <f t="shared" si="22"/>
        <v>41789.080312500002</v>
      </c>
      <c r="T761" s="18">
        <f t="shared" si="23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>(E762/D762)*100</f>
        <v>0</v>
      </c>
      <c r="P762" s="7">
        <f>IF(L762,E762/L762,0)</f>
        <v>0</v>
      </c>
      <c r="Q762" t="s">
        <v>8317</v>
      </c>
      <c r="R762" t="s">
        <v>8318</v>
      </c>
      <c r="S762" s="18">
        <f t="shared" si="22"/>
        <v>42670.514039351852</v>
      </c>
      <c r="T762" s="18">
        <f t="shared" si="23"/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(E763/D763)*100</f>
        <v>4.7</v>
      </c>
      <c r="P763" s="7">
        <f>IF(L763,E763/L763,0)</f>
        <v>39.166666666666664</v>
      </c>
      <c r="Q763" t="s">
        <v>8317</v>
      </c>
      <c r="R763" t="s">
        <v>8318</v>
      </c>
      <c r="S763" s="18">
        <f t="shared" si="22"/>
        <v>41642.501458333332</v>
      </c>
      <c r="T763" s="18">
        <f t="shared" si="23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(E764/D764)*100</f>
        <v>0</v>
      </c>
      <c r="P764" s="7">
        <f>IF(L764,E764/L764,0)</f>
        <v>0</v>
      </c>
      <c r="Q764" t="s">
        <v>8317</v>
      </c>
      <c r="R764" t="s">
        <v>8318</v>
      </c>
      <c r="S764" s="18">
        <f t="shared" si="22"/>
        <v>42690.608449074076</v>
      </c>
      <c r="T764" s="18">
        <f t="shared" si="23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(E765/D765)*100</f>
        <v>0.11655011655011654</v>
      </c>
      <c r="P765" s="7">
        <f>IF(L765,E765/L765,0)</f>
        <v>5</v>
      </c>
      <c r="Q765" t="s">
        <v>8317</v>
      </c>
      <c r="R765" t="s">
        <v>8318</v>
      </c>
      <c r="S765" s="18">
        <f t="shared" si="22"/>
        <v>41471.196851851855</v>
      </c>
      <c r="T765" s="18">
        <f t="shared" si="23"/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(E766/D766)*100</f>
        <v>0</v>
      </c>
      <c r="P766" s="7">
        <f>IF(L766,E766/L766,0)</f>
        <v>0</v>
      </c>
      <c r="Q766" t="s">
        <v>8317</v>
      </c>
      <c r="R766" t="s">
        <v>8318</v>
      </c>
      <c r="S766" s="18">
        <f t="shared" si="22"/>
        <v>42226.923159722224</v>
      </c>
      <c r="T766" s="18">
        <f t="shared" si="23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(E767/D767)*100</f>
        <v>36.014285714285712</v>
      </c>
      <c r="P767" s="7">
        <f>IF(L767,E767/L767,0)</f>
        <v>57.295454545454547</v>
      </c>
      <c r="Q767" t="s">
        <v>8317</v>
      </c>
      <c r="R767" t="s">
        <v>8318</v>
      </c>
      <c r="S767" s="18">
        <f t="shared" si="22"/>
        <v>41901.292638888888</v>
      </c>
      <c r="T767" s="18">
        <f t="shared" si="23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(E768/D768)*100</f>
        <v>0</v>
      </c>
      <c r="P768" s="7">
        <f>IF(L768,E768/L768,0)</f>
        <v>0</v>
      </c>
      <c r="Q768" t="s">
        <v>8317</v>
      </c>
      <c r="R768" t="s">
        <v>8318</v>
      </c>
      <c r="S768" s="18">
        <f t="shared" si="22"/>
        <v>42021.533368055556</v>
      </c>
      <c r="T768" s="18">
        <f t="shared" si="23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(E769/D769)*100</f>
        <v>3.54</v>
      </c>
      <c r="P769" s="7">
        <f>IF(L769,E769/L769,0)</f>
        <v>59</v>
      </c>
      <c r="Q769" t="s">
        <v>8317</v>
      </c>
      <c r="R769" t="s">
        <v>8318</v>
      </c>
      <c r="S769" s="18">
        <f t="shared" si="22"/>
        <v>42114.893634259264</v>
      </c>
      <c r="T769" s="18">
        <f t="shared" si="23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(E770/D770)*100</f>
        <v>0</v>
      </c>
      <c r="P770" s="7">
        <f>IF(L770,E770/L770,0)</f>
        <v>0</v>
      </c>
      <c r="Q770" t="s">
        <v>8317</v>
      </c>
      <c r="R770" t="s">
        <v>8318</v>
      </c>
      <c r="S770" s="18">
        <f t="shared" ref="S770:S833" si="24">(J770/86400)+25569+(-6/24)</f>
        <v>41593.957060185188</v>
      </c>
      <c r="T770" s="18">
        <f t="shared" ref="T770:T833" si="25">(I770/86400)+25569+(-6/24)</f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(E771/D771)*100</f>
        <v>41.4</v>
      </c>
      <c r="P771" s="7">
        <f>IF(L771,E771/L771,0)</f>
        <v>31.846153846153847</v>
      </c>
      <c r="Q771" t="s">
        <v>8317</v>
      </c>
      <c r="R771" t="s">
        <v>8318</v>
      </c>
      <c r="S771" s="18">
        <f t="shared" si="24"/>
        <v>41604.746458333335</v>
      </c>
      <c r="T771" s="18">
        <f t="shared" si="25"/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(E772/D772)*100</f>
        <v>0</v>
      </c>
      <c r="P772" s="7">
        <f>IF(L772,E772/L772,0)</f>
        <v>0</v>
      </c>
      <c r="Q772" t="s">
        <v>8317</v>
      </c>
      <c r="R772" t="s">
        <v>8318</v>
      </c>
      <c r="S772" s="18">
        <f t="shared" si="24"/>
        <v>41289.7496412037</v>
      </c>
      <c r="T772" s="18">
        <f t="shared" si="25"/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>(E773/D773)*100</f>
        <v>2.6315789473684209E-2</v>
      </c>
      <c r="P773" s="7">
        <f>IF(L773,E773/L773,0)</f>
        <v>10</v>
      </c>
      <c r="Q773" t="s">
        <v>8317</v>
      </c>
      <c r="R773" t="s">
        <v>8318</v>
      </c>
      <c r="S773" s="18">
        <f t="shared" si="24"/>
        <v>42349.574097222227</v>
      </c>
      <c r="T773" s="18">
        <f t="shared" si="25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>(E774/D774)*100</f>
        <v>3.3333333333333335</v>
      </c>
      <c r="P774" s="7">
        <f>IF(L774,E774/L774,0)</f>
        <v>50</v>
      </c>
      <c r="Q774" t="s">
        <v>8317</v>
      </c>
      <c r="R774" t="s">
        <v>8318</v>
      </c>
      <c r="S774" s="18">
        <f t="shared" si="24"/>
        <v>40067.806932870371</v>
      </c>
      <c r="T774" s="18">
        <f t="shared" si="25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>(E775/D775)*100</f>
        <v>0.85129023676509719</v>
      </c>
      <c r="P775" s="7">
        <f>IF(L775,E775/L775,0)</f>
        <v>16</v>
      </c>
      <c r="Q775" t="s">
        <v>8317</v>
      </c>
      <c r="R775" t="s">
        <v>8318</v>
      </c>
      <c r="S775" s="18">
        <f t="shared" si="24"/>
        <v>42100.485937500001</v>
      </c>
      <c r="T775" s="18">
        <f t="shared" si="25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>(E776/D776)*100</f>
        <v>70.199999999999989</v>
      </c>
      <c r="P776" s="7">
        <f>IF(L776,E776/L776,0)</f>
        <v>39</v>
      </c>
      <c r="Q776" t="s">
        <v>8317</v>
      </c>
      <c r="R776" t="s">
        <v>8318</v>
      </c>
      <c r="S776" s="18">
        <f t="shared" si="24"/>
        <v>41663.530300925922</v>
      </c>
      <c r="T776" s="18">
        <f t="shared" si="25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>(E777/D777)*100</f>
        <v>1.7000000000000002</v>
      </c>
      <c r="P777" s="7">
        <f>IF(L777,E777/L777,0)</f>
        <v>34</v>
      </c>
      <c r="Q777" t="s">
        <v>8317</v>
      </c>
      <c r="R777" t="s">
        <v>8318</v>
      </c>
      <c r="S777" s="18">
        <f t="shared" si="24"/>
        <v>40862.810127314813</v>
      </c>
      <c r="T777" s="18">
        <f t="shared" si="25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>(E778/D778)*100</f>
        <v>51.4</v>
      </c>
      <c r="P778" s="7">
        <f>IF(L778,E778/L778,0)</f>
        <v>63.122807017543863</v>
      </c>
      <c r="Q778" t="s">
        <v>8317</v>
      </c>
      <c r="R778" t="s">
        <v>8318</v>
      </c>
      <c r="S778" s="18">
        <f t="shared" si="24"/>
        <v>42250.435706018514</v>
      </c>
      <c r="T778" s="18">
        <f t="shared" si="25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>(E779/D779)*100</f>
        <v>0.70000000000000007</v>
      </c>
      <c r="P779" s="7">
        <f>IF(L779,E779/L779,0)</f>
        <v>7</v>
      </c>
      <c r="Q779" t="s">
        <v>8317</v>
      </c>
      <c r="R779" t="s">
        <v>8318</v>
      </c>
      <c r="S779" s="18">
        <f t="shared" si="24"/>
        <v>41456.731215277774</v>
      </c>
      <c r="T779" s="18">
        <f t="shared" si="25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>(E780/D780)*100</f>
        <v>0.4</v>
      </c>
      <c r="P780" s="7">
        <f>IF(L780,E780/L780,0)</f>
        <v>2</v>
      </c>
      <c r="Q780" t="s">
        <v>8317</v>
      </c>
      <c r="R780" t="s">
        <v>8318</v>
      </c>
      <c r="S780" s="18">
        <f t="shared" si="24"/>
        <v>41729.452314814815</v>
      </c>
      <c r="T780" s="18">
        <f t="shared" si="25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>(E781/D781)*100</f>
        <v>2.666666666666667</v>
      </c>
      <c r="P781" s="7">
        <f>IF(L781,E781/L781,0)</f>
        <v>66.666666666666671</v>
      </c>
      <c r="Q781" t="s">
        <v>8317</v>
      </c>
      <c r="R781" t="s">
        <v>8318</v>
      </c>
      <c r="S781" s="18">
        <f t="shared" si="24"/>
        <v>40436.43408564815</v>
      </c>
      <c r="T781" s="18">
        <f t="shared" si="25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>(E782/D782)*100</f>
        <v>104</v>
      </c>
      <c r="P782" s="7">
        <f>IF(L782,E782/L782,0)</f>
        <v>38.518518518518519</v>
      </c>
      <c r="Q782" t="s">
        <v>8319</v>
      </c>
      <c r="R782" t="s">
        <v>8351</v>
      </c>
      <c r="S782" s="18">
        <f t="shared" si="24"/>
        <v>40636.423900462964</v>
      </c>
      <c r="T782" s="18">
        <f t="shared" si="25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>(E783/D783)*100</f>
        <v>133.15375</v>
      </c>
      <c r="P783" s="7">
        <f>IF(L783,E783/L783,0)</f>
        <v>42.609200000000001</v>
      </c>
      <c r="Q783" t="s">
        <v>8319</v>
      </c>
      <c r="R783" t="s">
        <v>8351</v>
      </c>
      <c r="S783" s="18">
        <f t="shared" si="24"/>
        <v>41402.750856481478</v>
      </c>
      <c r="T783" s="18">
        <f t="shared" si="25"/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>(E784/D784)*100</f>
        <v>100</v>
      </c>
      <c r="P784" s="7">
        <f>IF(L784,E784/L784,0)</f>
        <v>50</v>
      </c>
      <c r="Q784" t="s">
        <v>8319</v>
      </c>
      <c r="R784" t="s">
        <v>8351</v>
      </c>
      <c r="S784" s="18">
        <f t="shared" si="24"/>
        <v>41116.508125</v>
      </c>
      <c r="T784" s="18">
        <f t="shared" si="25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>(E785/D785)*100</f>
        <v>148.13333333333333</v>
      </c>
      <c r="P785" s="7">
        <f>IF(L785,E785/L785,0)</f>
        <v>63.485714285714288</v>
      </c>
      <c r="Q785" t="s">
        <v>8319</v>
      </c>
      <c r="R785" t="s">
        <v>8351</v>
      </c>
      <c r="S785" s="18">
        <f t="shared" si="24"/>
        <v>40987.523715277777</v>
      </c>
      <c r="T785" s="18">
        <f t="shared" si="25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>(E786/D786)*100</f>
        <v>102.49999999999999</v>
      </c>
      <c r="P786" s="7">
        <f>IF(L786,E786/L786,0)</f>
        <v>102.5</v>
      </c>
      <c r="Q786" t="s">
        <v>8319</v>
      </c>
      <c r="R786" t="s">
        <v>8351</v>
      </c>
      <c r="S786" s="18">
        <f t="shared" si="24"/>
        <v>41674.899525462963</v>
      </c>
      <c r="T786" s="18">
        <f t="shared" si="25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>(E787/D787)*100</f>
        <v>180.62799999999999</v>
      </c>
      <c r="P787" s="7">
        <f>IF(L787,E787/L787,0)</f>
        <v>31.142758620689655</v>
      </c>
      <c r="Q787" t="s">
        <v>8319</v>
      </c>
      <c r="R787" t="s">
        <v>8351</v>
      </c>
      <c r="S787" s="18">
        <f t="shared" si="24"/>
        <v>41303.343923611115</v>
      </c>
      <c r="T787" s="18">
        <f t="shared" si="25"/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>(E788/D788)*100</f>
        <v>142.79999999999998</v>
      </c>
      <c r="P788" s="7">
        <f>IF(L788,E788/L788,0)</f>
        <v>162.27272727272728</v>
      </c>
      <c r="Q788" t="s">
        <v>8319</v>
      </c>
      <c r="R788" t="s">
        <v>8351</v>
      </c>
      <c r="S788" s="18">
        <f t="shared" si="24"/>
        <v>40982.805949074071</v>
      </c>
      <c r="T788" s="18">
        <f t="shared" si="25"/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>(E789/D789)*100</f>
        <v>114.16666666666666</v>
      </c>
      <c r="P789" s="7">
        <f>IF(L789,E789/L789,0)</f>
        <v>80.588235294117652</v>
      </c>
      <c r="Q789" t="s">
        <v>8319</v>
      </c>
      <c r="R789" t="s">
        <v>8351</v>
      </c>
      <c r="S789" s="18">
        <f t="shared" si="24"/>
        <v>41549.377615740741</v>
      </c>
      <c r="T789" s="18">
        <f t="shared" si="25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>(E790/D790)*100</f>
        <v>203.505</v>
      </c>
      <c r="P790" s="7">
        <f>IF(L790,E790/L790,0)</f>
        <v>59.85441176470588</v>
      </c>
      <c r="Q790" t="s">
        <v>8319</v>
      </c>
      <c r="R790" t="s">
        <v>8351</v>
      </c>
      <c r="S790" s="18">
        <f t="shared" si="24"/>
        <v>41058.756805555553</v>
      </c>
      <c r="T790" s="18">
        <f t="shared" si="25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>(E791/D791)*100</f>
        <v>109.41176470588236</v>
      </c>
      <c r="P791" s="7">
        <f>IF(L791,E791/L791,0)</f>
        <v>132.85714285714286</v>
      </c>
      <c r="Q791" t="s">
        <v>8319</v>
      </c>
      <c r="R791" t="s">
        <v>8351</v>
      </c>
      <c r="S791" s="18">
        <f t="shared" si="24"/>
        <v>41276.936111111107</v>
      </c>
      <c r="T791" s="18">
        <f t="shared" si="25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>(E792/D792)*100</f>
        <v>144.37459999999999</v>
      </c>
      <c r="P792" s="7">
        <f>IF(L792,E792/L792,0)</f>
        <v>92.547820512820508</v>
      </c>
      <c r="Q792" t="s">
        <v>8319</v>
      </c>
      <c r="R792" t="s">
        <v>8351</v>
      </c>
      <c r="S792" s="18">
        <f t="shared" si="24"/>
        <v>41275.797905092593</v>
      </c>
      <c r="T792" s="18">
        <f t="shared" si="25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>(E793/D793)*100</f>
        <v>103.86666666666666</v>
      </c>
      <c r="P793" s="7">
        <f>IF(L793,E793/L793,0)</f>
        <v>60.859375</v>
      </c>
      <c r="Q793" t="s">
        <v>8319</v>
      </c>
      <c r="R793" t="s">
        <v>8351</v>
      </c>
      <c r="S793" s="18">
        <f t="shared" si="24"/>
        <v>41557.530624999999</v>
      </c>
      <c r="T793" s="18">
        <f t="shared" si="25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>(E794/D794)*100</f>
        <v>100.44440000000002</v>
      </c>
      <c r="P794" s="7">
        <f>IF(L794,E794/L794,0)</f>
        <v>41.851833333333339</v>
      </c>
      <c r="Q794" t="s">
        <v>8319</v>
      </c>
      <c r="R794" t="s">
        <v>8351</v>
      </c>
      <c r="S794" s="18">
        <f t="shared" si="24"/>
        <v>41555.62364583333</v>
      </c>
      <c r="T794" s="18">
        <f t="shared" si="25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>(E795/D795)*100</f>
        <v>102.77927272727271</v>
      </c>
      <c r="P795" s="7">
        <f>IF(L795,E795/L795,0)</f>
        <v>88.325937499999995</v>
      </c>
      <c r="Q795" t="s">
        <v>8319</v>
      </c>
      <c r="R795" t="s">
        <v>8351</v>
      </c>
      <c r="S795" s="18">
        <f t="shared" si="24"/>
        <v>41442.491249999999</v>
      </c>
      <c r="T795" s="18">
        <f t="shared" si="25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>(E796/D796)*100</f>
        <v>105.31250000000001</v>
      </c>
      <c r="P796" s="7">
        <f>IF(L796,E796/L796,0)</f>
        <v>158.96226415094338</v>
      </c>
      <c r="Q796" t="s">
        <v>8319</v>
      </c>
      <c r="R796" t="s">
        <v>8351</v>
      </c>
      <c r="S796" s="18">
        <f t="shared" si="24"/>
        <v>40735.865011574075</v>
      </c>
      <c r="T796" s="18">
        <f t="shared" si="25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>(E797/D797)*100</f>
        <v>111.78571428571429</v>
      </c>
      <c r="P797" s="7">
        <f>IF(L797,E797/L797,0)</f>
        <v>85.054347826086953</v>
      </c>
      <c r="Q797" t="s">
        <v>8319</v>
      </c>
      <c r="R797" t="s">
        <v>8351</v>
      </c>
      <c r="S797" s="18">
        <f t="shared" si="24"/>
        <v>40963.363032407404</v>
      </c>
      <c r="T797" s="18">
        <f t="shared" si="25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>(E798/D798)*100</f>
        <v>101.35000000000001</v>
      </c>
      <c r="P798" s="7">
        <f>IF(L798,E798/L798,0)</f>
        <v>112.61111111111111</v>
      </c>
      <c r="Q798" t="s">
        <v>8319</v>
      </c>
      <c r="R798" t="s">
        <v>8351</v>
      </c>
      <c r="S798" s="18">
        <f t="shared" si="24"/>
        <v>41502.632928240739</v>
      </c>
      <c r="T798" s="18">
        <f t="shared" si="25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>(E799/D799)*100</f>
        <v>107.53333333333333</v>
      </c>
      <c r="P799" s="7">
        <f>IF(L799,E799/L799,0)</f>
        <v>45.436619718309856</v>
      </c>
      <c r="Q799" t="s">
        <v>8319</v>
      </c>
      <c r="R799" t="s">
        <v>8351</v>
      </c>
      <c r="S799" s="18">
        <f t="shared" si="24"/>
        <v>40996.744074074071</v>
      </c>
      <c r="T799" s="18">
        <f t="shared" si="25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>(E800/D800)*100</f>
        <v>114.88571428571429</v>
      </c>
      <c r="P800" s="7">
        <f>IF(L800,E800/L800,0)</f>
        <v>46.218390804597703</v>
      </c>
      <c r="Q800" t="s">
        <v>8319</v>
      </c>
      <c r="R800" t="s">
        <v>8351</v>
      </c>
      <c r="S800" s="18">
        <f t="shared" si="24"/>
        <v>41882.340127314819</v>
      </c>
      <c r="T800" s="18">
        <f t="shared" si="25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>(E801/D801)*100</f>
        <v>100.02</v>
      </c>
      <c r="P801" s="7">
        <f>IF(L801,E801/L801,0)</f>
        <v>178.60714285714286</v>
      </c>
      <c r="Q801" t="s">
        <v>8319</v>
      </c>
      <c r="R801" t="s">
        <v>8351</v>
      </c>
      <c r="S801" s="18">
        <f t="shared" si="24"/>
        <v>40996.417199074072</v>
      </c>
      <c r="T801" s="18">
        <f t="shared" si="25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>(E802/D802)*100</f>
        <v>152.13333333333335</v>
      </c>
      <c r="P802" s="7">
        <f>IF(L802,E802/L802,0)</f>
        <v>40.75</v>
      </c>
      <c r="Q802" t="s">
        <v>8319</v>
      </c>
      <c r="R802" t="s">
        <v>8351</v>
      </c>
      <c r="S802" s="18">
        <f t="shared" si="24"/>
        <v>41863.183495370373</v>
      </c>
      <c r="T802" s="18">
        <f t="shared" si="25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>(E803/D803)*100</f>
        <v>111.52149999999999</v>
      </c>
      <c r="P803" s="7">
        <f>IF(L803,E803/L803,0)</f>
        <v>43.733921568627444</v>
      </c>
      <c r="Q803" t="s">
        <v>8319</v>
      </c>
      <c r="R803" t="s">
        <v>8351</v>
      </c>
      <c r="S803" s="18">
        <f t="shared" si="24"/>
        <v>40695.545370370368</v>
      </c>
      <c r="T803" s="18">
        <f t="shared" si="25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>(E804/D804)*100</f>
        <v>101.33333333333334</v>
      </c>
      <c r="P804" s="7">
        <f>IF(L804,E804/L804,0)</f>
        <v>81.066666666666663</v>
      </c>
      <c r="Q804" t="s">
        <v>8319</v>
      </c>
      <c r="R804" t="s">
        <v>8351</v>
      </c>
      <c r="S804" s="18">
        <f t="shared" si="24"/>
        <v>41122.772268518514</v>
      </c>
      <c r="T804" s="18">
        <f t="shared" si="25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>(E805/D805)*100</f>
        <v>123.2608695652174</v>
      </c>
      <c r="P805" s="7">
        <f>IF(L805,E805/L805,0)</f>
        <v>74.60526315789474</v>
      </c>
      <c r="Q805" t="s">
        <v>8319</v>
      </c>
      <c r="R805" t="s">
        <v>8351</v>
      </c>
      <c r="S805" s="18">
        <f t="shared" si="24"/>
        <v>40665.699976851851</v>
      </c>
      <c r="T805" s="18">
        <f t="shared" si="25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>(E806/D806)*100</f>
        <v>100</v>
      </c>
      <c r="P806" s="7">
        <f>IF(L806,E806/L806,0)</f>
        <v>305.55555555555554</v>
      </c>
      <c r="Q806" t="s">
        <v>8319</v>
      </c>
      <c r="R806" t="s">
        <v>8351</v>
      </c>
      <c r="S806" s="18">
        <f t="shared" si="24"/>
        <v>40729.855624999997</v>
      </c>
      <c r="T806" s="18">
        <f t="shared" si="25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>(E807/D807)*100</f>
        <v>105</v>
      </c>
      <c r="P807" s="7">
        <f>IF(L807,E807/L807,0)</f>
        <v>58.333333333333336</v>
      </c>
      <c r="Q807" t="s">
        <v>8319</v>
      </c>
      <c r="R807" t="s">
        <v>8351</v>
      </c>
      <c r="S807" s="18">
        <f t="shared" si="24"/>
        <v>40690.573055555556</v>
      </c>
      <c r="T807" s="18">
        <f t="shared" si="25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>(E808/D808)*100</f>
        <v>104.4375</v>
      </c>
      <c r="P808" s="7">
        <f>IF(L808,E808/L808,0)</f>
        <v>117.67605633802818</v>
      </c>
      <c r="Q808" t="s">
        <v>8319</v>
      </c>
      <c r="R808" t="s">
        <v>8351</v>
      </c>
      <c r="S808" s="18">
        <f t="shared" si="24"/>
        <v>40763.441423611112</v>
      </c>
      <c r="T808" s="18">
        <f t="shared" si="25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>(E809/D809)*100</f>
        <v>105.125</v>
      </c>
      <c r="P809" s="7">
        <f>IF(L809,E809/L809,0)</f>
        <v>73.771929824561397</v>
      </c>
      <c r="Q809" t="s">
        <v>8319</v>
      </c>
      <c r="R809" t="s">
        <v>8351</v>
      </c>
      <c r="S809" s="18">
        <f t="shared" si="24"/>
        <v>42759.378599537042</v>
      </c>
      <c r="T809" s="18">
        <f t="shared" si="25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>(E810/D810)*100</f>
        <v>100</v>
      </c>
      <c r="P810" s="7">
        <f>IF(L810,E810/L810,0)</f>
        <v>104.65116279069767</v>
      </c>
      <c r="Q810" t="s">
        <v>8319</v>
      </c>
      <c r="R810" t="s">
        <v>8351</v>
      </c>
      <c r="S810" s="18">
        <f t="shared" si="24"/>
        <v>41961.850532407407</v>
      </c>
      <c r="T810" s="18">
        <f t="shared" si="25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>(E811/D811)*100</f>
        <v>103.77499999999999</v>
      </c>
      <c r="P811" s="7">
        <f>IF(L811,E811/L811,0)</f>
        <v>79.82692307692308</v>
      </c>
      <c r="Q811" t="s">
        <v>8319</v>
      </c>
      <c r="R811" t="s">
        <v>8351</v>
      </c>
      <c r="S811" s="18">
        <f t="shared" si="24"/>
        <v>41628.583680555559</v>
      </c>
      <c r="T811" s="18">
        <f t="shared" si="25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>(E812/D812)*100</f>
        <v>105</v>
      </c>
      <c r="P812" s="7">
        <f>IF(L812,E812/L812,0)</f>
        <v>58.333333333333336</v>
      </c>
      <c r="Q812" t="s">
        <v>8319</v>
      </c>
      <c r="R812" t="s">
        <v>8351</v>
      </c>
      <c r="S812" s="18">
        <f t="shared" si="24"/>
        <v>41122.806273148148</v>
      </c>
      <c r="T812" s="18">
        <f t="shared" si="25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>(E813/D813)*100</f>
        <v>104</v>
      </c>
      <c r="P813" s="7">
        <f>IF(L813,E813/L813,0)</f>
        <v>86.666666666666671</v>
      </c>
      <c r="Q813" t="s">
        <v>8319</v>
      </c>
      <c r="R813" t="s">
        <v>8351</v>
      </c>
      <c r="S813" s="18">
        <f t="shared" si="24"/>
        <v>41443.393541666665</v>
      </c>
      <c r="T813" s="18">
        <f t="shared" si="25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>(E814/D814)*100</f>
        <v>151.83333333333334</v>
      </c>
      <c r="P814" s="7">
        <f>IF(L814,E814/L814,0)</f>
        <v>27.606060606060606</v>
      </c>
      <c r="Q814" t="s">
        <v>8319</v>
      </c>
      <c r="R814" t="s">
        <v>8351</v>
      </c>
      <c r="S814" s="18">
        <f t="shared" si="24"/>
        <v>41281.767962962964</v>
      </c>
      <c r="T814" s="18">
        <f t="shared" si="25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>(E815/D815)*100</f>
        <v>159.99600000000001</v>
      </c>
      <c r="P815" s="7">
        <f>IF(L815,E815/L815,0)</f>
        <v>24.999375000000001</v>
      </c>
      <c r="Q815" t="s">
        <v>8319</v>
      </c>
      <c r="R815" t="s">
        <v>8351</v>
      </c>
      <c r="S815" s="18">
        <f t="shared" si="24"/>
        <v>41080.710243055553</v>
      </c>
      <c r="T815" s="18">
        <f t="shared" si="25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>(E816/D816)*100</f>
        <v>127.3</v>
      </c>
      <c r="P816" s="7">
        <f>IF(L816,E816/L816,0)</f>
        <v>45.464285714285715</v>
      </c>
      <c r="Q816" t="s">
        <v>8319</v>
      </c>
      <c r="R816" t="s">
        <v>8351</v>
      </c>
      <c r="S816" s="18">
        <f t="shared" si="24"/>
        <v>40679.493067129632</v>
      </c>
      <c r="T816" s="18">
        <f t="shared" si="25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>(E817/D817)*100</f>
        <v>107</v>
      </c>
      <c r="P817" s="7">
        <f>IF(L817,E817/L817,0)</f>
        <v>99.534883720930239</v>
      </c>
      <c r="Q817" t="s">
        <v>8319</v>
      </c>
      <c r="R817" t="s">
        <v>8351</v>
      </c>
      <c r="S817" s="18">
        <f t="shared" si="24"/>
        <v>41914.667858796296</v>
      </c>
      <c r="T817" s="18">
        <f t="shared" si="25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>(E818/D818)*100</f>
        <v>115.12214285714286</v>
      </c>
      <c r="P818" s="7">
        <f>IF(L818,E818/L818,0)</f>
        <v>39.31</v>
      </c>
      <c r="Q818" t="s">
        <v>8319</v>
      </c>
      <c r="R818" t="s">
        <v>8351</v>
      </c>
      <c r="S818" s="18">
        <f t="shared" si="24"/>
        <v>41341.620868055557</v>
      </c>
      <c r="T818" s="18">
        <f t="shared" si="25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>(E819/D819)*100</f>
        <v>137.11066666666665</v>
      </c>
      <c r="P819" s="7">
        <f>IF(L819,E819/L819,0)</f>
        <v>89.419999999999987</v>
      </c>
      <c r="Q819" t="s">
        <v>8319</v>
      </c>
      <c r="R819" t="s">
        <v>8351</v>
      </c>
      <c r="S819" s="18">
        <f t="shared" si="24"/>
        <v>40925.349664351852</v>
      </c>
      <c r="T819" s="18">
        <f t="shared" si="25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>(E820/D820)*100</f>
        <v>155.71428571428572</v>
      </c>
      <c r="P820" s="7">
        <f>IF(L820,E820/L820,0)</f>
        <v>28.684210526315791</v>
      </c>
      <c r="Q820" t="s">
        <v>8319</v>
      </c>
      <c r="R820" t="s">
        <v>8351</v>
      </c>
      <c r="S820" s="18">
        <f t="shared" si="24"/>
        <v>41120.632881944446</v>
      </c>
      <c r="T820" s="18">
        <f t="shared" si="25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>(E821/D821)*100</f>
        <v>108.74999999999999</v>
      </c>
      <c r="P821" s="7">
        <f>IF(L821,E821/L821,0)</f>
        <v>31.071428571428573</v>
      </c>
      <c r="Q821" t="s">
        <v>8319</v>
      </c>
      <c r="R821" t="s">
        <v>8351</v>
      </c>
      <c r="S821" s="18">
        <f t="shared" si="24"/>
        <v>41619.748310185183</v>
      </c>
      <c r="T821" s="18">
        <f t="shared" si="25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>(E822/D822)*100</f>
        <v>134.05000000000001</v>
      </c>
      <c r="P822" s="7">
        <f>IF(L822,E822/L822,0)</f>
        <v>70.55263157894737</v>
      </c>
      <c r="Q822" t="s">
        <v>8319</v>
      </c>
      <c r="R822" t="s">
        <v>8351</v>
      </c>
      <c r="S822" s="18">
        <f t="shared" si="24"/>
        <v>41768.591921296298</v>
      </c>
      <c r="T822" s="18">
        <f t="shared" si="25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>(E823/D823)*100</f>
        <v>100</v>
      </c>
      <c r="P823" s="7">
        <f>IF(L823,E823/L823,0)</f>
        <v>224.12820512820514</v>
      </c>
      <c r="Q823" t="s">
        <v>8319</v>
      </c>
      <c r="R823" t="s">
        <v>8351</v>
      </c>
      <c r="S823" s="18">
        <f t="shared" si="24"/>
        <v>42093.672048611115</v>
      </c>
      <c r="T823" s="18">
        <f t="shared" si="25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>(E824/D824)*100</f>
        <v>119.16666666666667</v>
      </c>
      <c r="P824" s="7">
        <f>IF(L824,E824/L824,0)</f>
        <v>51.811594202898547</v>
      </c>
      <c r="Q824" t="s">
        <v>8319</v>
      </c>
      <c r="R824" t="s">
        <v>8351</v>
      </c>
      <c r="S824" s="18">
        <f t="shared" si="24"/>
        <v>41157.697337962964</v>
      </c>
      <c r="T824" s="18">
        <f t="shared" si="25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>(E825/D825)*100</f>
        <v>179.5</v>
      </c>
      <c r="P825" s="7">
        <f>IF(L825,E825/L825,0)</f>
        <v>43.515151515151516</v>
      </c>
      <c r="Q825" t="s">
        <v>8319</v>
      </c>
      <c r="R825" t="s">
        <v>8351</v>
      </c>
      <c r="S825" s="18">
        <f t="shared" si="24"/>
        <v>42055.722824074073</v>
      </c>
      <c r="T825" s="18">
        <f t="shared" si="25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>(E826/D826)*100</f>
        <v>134.38124999999999</v>
      </c>
      <c r="P826" s="7">
        <f>IF(L826,E826/L826,0)</f>
        <v>39.816666666666663</v>
      </c>
      <c r="Q826" t="s">
        <v>8319</v>
      </c>
      <c r="R826" t="s">
        <v>8351</v>
      </c>
      <c r="S826" s="18">
        <f t="shared" si="24"/>
        <v>40249.992106481484</v>
      </c>
      <c r="T826" s="18">
        <f t="shared" si="25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>(E827/D827)*100</f>
        <v>100.43200000000002</v>
      </c>
      <c r="P827" s="7">
        <f>IF(L827,E827/L827,0)</f>
        <v>126.8080808080808</v>
      </c>
      <c r="Q827" t="s">
        <v>8319</v>
      </c>
      <c r="R827" t="s">
        <v>8351</v>
      </c>
      <c r="S827" s="18">
        <f t="shared" si="24"/>
        <v>41186.056527777779</v>
      </c>
      <c r="T827" s="18">
        <f t="shared" si="25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>(E828/D828)*100</f>
        <v>101.45454545454547</v>
      </c>
      <c r="P828" s="7">
        <f>IF(L828,E828/L828,0)</f>
        <v>113.87755102040816</v>
      </c>
      <c r="Q828" t="s">
        <v>8319</v>
      </c>
      <c r="R828" t="s">
        <v>8351</v>
      </c>
      <c r="S828" s="18">
        <f t="shared" si="24"/>
        <v>40972.788541666669</v>
      </c>
      <c r="T828" s="18">
        <f t="shared" si="25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>(E829/D829)*100</f>
        <v>103.33333333333334</v>
      </c>
      <c r="P829" s="7">
        <f>IF(L829,E829/L829,0)</f>
        <v>28.181818181818183</v>
      </c>
      <c r="Q829" t="s">
        <v>8319</v>
      </c>
      <c r="R829" t="s">
        <v>8351</v>
      </c>
      <c r="S829" s="18">
        <f t="shared" si="24"/>
        <v>40927.223460648151</v>
      </c>
      <c r="T829" s="18">
        <f t="shared" si="25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>(E830/D830)*100</f>
        <v>107</v>
      </c>
      <c r="P830" s="7">
        <f>IF(L830,E830/L830,0)</f>
        <v>36.60526315789474</v>
      </c>
      <c r="Q830" t="s">
        <v>8319</v>
      </c>
      <c r="R830" t="s">
        <v>8351</v>
      </c>
      <c r="S830" s="18">
        <f t="shared" si="24"/>
        <v>41072.800717592589</v>
      </c>
      <c r="T830" s="18">
        <f t="shared" si="25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>(E831/D831)*100</f>
        <v>104</v>
      </c>
      <c r="P831" s="7">
        <f>IF(L831,E831/L831,0)</f>
        <v>32.5</v>
      </c>
      <c r="Q831" t="s">
        <v>8319</v>
      </c>
      <c r="R831" t="s">
        <v>8351</v>
      </c>
      <c r="S831" s="18">
        <f t="shared" si="24"/>
        <v>42504.551388888889</v>
      </c>
      <c r="T831" s="18">
        <f t="shared" si="25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>(E832/D832)*100</f>
        <v>107.83333333333334</v>
      </c>
      <c r="P832" s="7">
        <f>IF(L832,E832/L832,0)</f>
        <v>60.65625</v>
      </c>
      <c r="Q832" t="s">
        <v>8319</v>
      </c>
      <c r="R832" t="s">
        <v>8351</v>
      </c>
      <c r="S832" s="18">
        <f t="shared" si="24"/>
        <v>41325.275752314818</v>
      </c>
      <c r="T832" s="18">
        <f t="shared" si="25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>(E833/D833)*100</f>
        <v>233.33333333333334</v>
      </c>
      <c r="P833" s="7">
        <f>IF(L833,E833/L833,0)</f>
        <v>175</v>
      </c>
      <c r="Q833" t="s">
        <v>8319</v>
      </c>
      <c r="R833" t="s">
        <v>8351</v>
      </c>
      <c r="S833" s="18">
        <f t="shared" si="24"/>
        <v>40996.396921296298</v>
      </c>
      <c r="T833" s="18">
        <f t="shared" si="25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>(E834/D834)*100</f>
        <v>100.60706666666665</v>
      </c>
      <c r="P834" s="7">
        <f>IF(L834,E834/L834,0)</f>
        <v>97.993896103896105</v>
      </c>
      <c r="Q834" t="s">
        <v>8319</v>
      </c>
      <c r="R834" t="s">
        <v>8351</v>
      </c>
      <c r="S834" s="18">
        <f t="shared" ref="S834:S897" si="26">(J834/86400)+25569+(-6/24)</f>
        <v>40869.425173611111</v>
      </c>
      <c r="T834" s="18">
        <f t="shared" ref="T834:T897" si="27">(I834/86400)+25569+(-6/24)</f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>(E835/D835)*100</f>
        <v>101.66666666666666</v>
      </c>
      <c r="P835" s="7">
        <f>IF(L835,E835/L835,0)</f>
        <v>148.78048780487805</v>
      </c>
      <c r="Q835" t="s">
        <v>8319</v>
      </c>
      <c r="R835" t="s">
        <v>8351</v>
      </c>
      <c r="S835" s="18">
        <f t="shared" si="26"/>
        <v>41718.628182870372</v>
      </c>
      <c r="T835" s="18">
        <f t="shared" si="27"/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>(E836/D836)*100</f>
        <v>131.0181818181818</v>
      </c>
      <c r="P836" s="7">
        <f>IF(L836,E836/L836,0)</f>
        <v>96.08</v>
      </c>
      <c r="Q836" t="s">
        <v>8319</v>
      </c>
      <c r="R836" t="s">
        <v>8351</v>
      </c>
      <c r="S836" s="18">
        <f t="shared" si="26"/>
        <v>41422.572824074072</v>
      </c>
      <c r="T836" s="18">
        <f t="shared" si="27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>(E837/D837)*100</f>
        <v>117.25000000000001</v>
      </c>
      <c r="P837" s="7">
        <f>IF(L837,E837/L837,0)</f>
        <v>58.625</v>
      </c>
      <c r="Q837" t="s">
        <v>8319</v>
      </c>
      <c r="R837" t="s">
        <v>8351</v>
      </c>
      <c r="S837" s="18">
        <f t="shared" si="26"/>
        <v>41005.20784722222</v>
      </c>
      <c r="T837" s="18">
        <f t="shared" si="27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>(E838/D838)*100</f>
        <v>100.93039999999999</v>
      </c>
      <c r="P838" s="7">
        <f>IF(L838,E838/L838,0)</f>
        <v>109.70695652173914</v>
      </c>
      <c r="Q838" t="s">
        <v>8319</v>
      </c>
      <c r="R838" t="s">
        <v>8351</v>
      </c>
      <c r="S838" s="18">
        <f t="shared" si="26"/>
        <v>41523.806921296295</v>
      </c>
      <c r="T838" s="18">
        <f t="shared" si="27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>(E839/D839)*100</f>
        <v>121.8</v>
      </c>
      <c r="P839" s="7">
        <f>IF(L839,E839/L839,0)</f>
        <v>49.112903225806448</v>
      </c>
      <c r="Q839" t="s">
        <v>8319</v>
      </c>
      <c r="R839" t="s">
        <v>8351</v>
      </c>
      <c r="S839" s="18">
        <f t="shared" si="26"/>
        <v>41730.748402777775</v>
      </c>
      <c r="T839" s="18">
        <f t="shared" si="27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>(E840/D840)*100</f>
        <v>145.4</v>
      </c>
      <c r="P840" s="7">
        <f>IF(L840,E840/L840,0)</f>
        <v>47.672131147540981</v>
      </c>
      <c r="Q840" t="s">
        <v>8319</v>
      </c>
      <c r="R840" t="s">
        <v>8351</v>
      </c>
      <c r="S840" s="18">
        <f t="shared" si="26"/>
        <v>40895.647974537038</v>
      </c>
      <c r="T840" s="18">
        <f t="shared" si="27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>(E841/D841)*100</f>
        <v>116.61660000000001</v>
      </c>
      <c r="P841" s="7">
        <f>IF(L841,E841/L841,0)</f>
        <v>60.737812499999997</v>
      </c>
      <c r="Q841" t="s">
        <v>8319</v>
      </c>
      <c r="R841" t="s">
        <v>8351</v>
      </c>
      <c r="S841" s="18">
        <f t="shared" si="26"/>
        <v>41144.513379629629</v>
      </c>
      <c r="T841" s="18">
        <f t="shared" si="27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>(E842/D842)*100</f>
        <v>120.4166</v>
      </c>
      <c r="P842" s="7">
        <f>IF(L842,E842/L842,0)</f>
        <v>63.37715789473684</v>
      </c>
      <c r="Q842" t="s">
        <v>8319</v>
      </c>
      <c r="R842" t="s">
        <v>8352</v>
      </c>
      <c r="S842" s="18">
        <f t="shared" si="26"/>
        <v>42606.976701388892</v>
      </c>
      <c r="T842" s="18">
        <f t="shared" si="27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>(E843/D843)*100</f>
        <v>101.32000000000001</v>
      </c>
      <c r="P843" s="7">
        <f>IF(L843,E843/L843,0)</f>
        <v>53.893617021276597</v>
      </c>
      <c r="Q843" t="s">
        <v>8319</v>
      </c>
      <c r="R843" t="s">
        <v>8352</v>
      </c>
      <c r="S843" s="18">
        <f t="shared" si="26"/>
        <v>41923.588692129633</v>
      </c>
      <c r="T843" s="18">
        <f t="shared" si="27"/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>(E844/D844)*100</f>
        <v>104.32</v>
      </c>
      <c r="P844" s="7">
        <f>IF(L844,E844/L844,0)</f>
        <v>66.871794871794876</v>
      </c>
      <c r="Q844" t="s">
        <v>8319</v>
      </c>
      <c r="R844" t="s">
        <v>8352</v>
      </c>
      <c r="S844" s="18">
        <f t="shared" si="26"/>
        <v>41526.34239583333</v>
      </c>
      <c r="T844" s="18">
        <f t="shared" si="27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>(E845/D845)*100</f>
        <v>267.13333333333333</v>
      </c>
      <c r="P845" s="7">
        <f>IF(L845,E845/L845,0)</f>
        <v>63.102362204724407</v>
      </c>
      <c r="Q845" t="s">
        <v>8319</v>
      </c>
      <c r="R845" t="s">
        <v>8352</v>
      </c>
      <c r="S845" s="18">
        <f t="shared" si="26"/>
        <v>42695.007870370369</v>
      </c>
      <c r="T845" s="18">
        <f t="shared" si="27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>(E846/D846)*100</f>
        <v>194.13333333333333</v>
      </c>
      <c r="P846" s="7">
        <f>IF(L846,E846/L846,0)</f>
        <v>36.628930817610062</v>
      </c>
      <c r="Q846" t="s">
        <v>8319</v>
      </c>
      <c r="R846" t="s">
        <v>8352</v>
      </c>
      <c r="S846" s="18">
        <f t="shared" si="26"/>
        <v>41905.434629629628</v>
      </c>
      <c r="T846" s="18">
        <f t="shared" si="27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>(E847/D847)*100</f>
        <v>120.3802</v>
      </c>
      <c r="P847" s="7">
        <f>IF(L847,E847/L847,0)</f>
        <v>34.005706214689269</v>
      </c>
      <c r="Q847" t="s">
        <v>8319</v>
      </c>
      <c r="R847" t="s">
        <v>8352</v>
      </c>
      <c r="S847" s="18">
        <f t="shared" si="26"/>
        <v>42577.955972222218</v>
      </c>
      <c r="T847" s="18">
        <f t="shared" si="27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>(E848/D848)*100</f>
        <v>122.00090909090908</v>
      </c>
      <c r="P848" s="7">
        <f>IF(L848,E848/L848,0)</f>
        <v>28.553404255319148</v>
      </c>
      <c r="Q848" t="s">
        <v>8319</v>
      </c>
      <c r="R848" t="s">
        <v>8352</v>
      </c>
      <c r="S848" s="18">
        <f t="shared" si="26"/>
        <v>41694.141840277778</v>
      </c>
      <c r="T848" s="18">
        <f t="shared" si="27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>(E849/D849)*100</f>
        <v>100</v>
      </c>
      <c r="P849" s="7">
        <f>IF(L849,E849/L849,0)</f>
        <v>10</v>
      </c>
      <c r="Q849" t="s">
        <v>8319</v>
      </c>
      <c r="R849" t="s">
        <v>8352</v>
      </c>
      <c r="S849" s="18">
        <f t="shared" si="26"/>
        <v>42165.548333333332</v>
      </c>
      <c r="T849" s="18">
        <f t="shared" si="27"/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>(E850/D850)*100</f>
        <v>100</v>
      </c>
      <c r="P850" s="7">
        <f>IF(L850,E850/L850,0)</f>
        <v>18.75</v>
      </c>
      <c r="Q850" t="s">
        <v>8319</v>
      </c>
      <c r="R850" t="s">
        <v>8352</v>
      </c>
      <c r="S850" s="18">
        <f t="shared" si="26"/>
        <v>42078.542048611111</v>
      </c>
      <c r="T850" s="18">
        <f t="shared" si="27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>(E851/D851)*100</f>
        <v>119.9</v>
      </c>
      <c r="P851" s="7">
        <f>IF(L851,E851/L851,0)</f>
        <v>41.704347826086959</v>
      </c>
      <c r="Q851" t="s">
        <v>8319</v>
      </c>
      <c r="R851" t="s">
        <v>8352</v>
      </c>
      <c r="S851" s="18">
        <f t="shared" si="26"/>
        <v>42050.898888888885</v>
      </c>
      <c r="T851" s="18">
        <f t="shared" si="27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>(E852/D852)*100</f>
        <v>155.17499999999998</v>
      </c>
      <c r="P852" s="7">
        <f>IF(L852,E852/L852,0)</f>
        <v>46.669172932330824</v>
      </c>
      <c r="Q852" t="s">
        <v>8319</v>
      </c>
      <c r="R852" t="s">
        <v>8352</v>
      </c>
      <c r="S852" s="18">
        <f t="shared" si="26"/>
        <v>42452.577743055561</v>
      </c>
      <c r="T852" s="18">
        <f t="shared" si="27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>(E853/D853)*100</f>
        <v>130.44999999999999</v>
      </c>
      <c r="P853" s="7">
        <f>IF(L853,E853/L853,0)</f>
        <v>37.271428571428572</v>
      </c>
      <c r="Q853" t="s">
        <v>8319</v>
      </c>
      <c r="R853" t="s">
        <v>8352</v>
      </c>
      <c r="S853" s="18">
        <f t="shared" si="26"/>
        <v>42522.630243055552</v>
      </c>
      <c r="T853" s="18">
        <f t="shared" si="27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>(E854/D854)*100</f>
        <v>104.97142857142859</v>
      </c>
      <c r="P854" s="7">
        <f>IF(L854,E854/L854,0)</f>
        <v>59.258064516129032</v>
      </c>
      <c r="Q854" t="s">
        <v>8319</v>
      </c>
      <c r="R854" t="s">
        <v>8352</v>
      </c>
      <c r="S854" s="18">
        <f t="shared" si="26"/>
        <v>42656.555497685185</v>
      </c>
      <c r="T854" s="18">
        <f t="shared" si="27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>(E855/D855)*100</f>
        <v>100</v>
      </c>
      <c r="P855" s="7">
        <f>IF(L855,E855/L855,0)</f>
        <v>30</v>
      </c>
      <c r="Q855" t="s">
        <v>8319</v>
      </c>
      <c r="R855" t="s">
        <v>8352</v>
      </c>
      <c r="S855" s="18">
        <f t="shared" si="26"/>
        <v>42021.582280092596</v>
      </c>
      <c r="T855" s="18">
        <f t="shared" si="27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>(E856/D856)*100</f>
        <v>118.2205035971223</v>
      </c>
      <c r="P856" s="7">
        <f>IF(L856,E856/L856,0)</f>
        <v>65.8623246492986</v>
      </c>
      <c r="Q856" t="s">
        <v>8319</v>
      </c>
      <c r="R856" t="s">
        <v>8352</v>
      </c>
      <c r="S856" s="18">
        <f t="shared" si="26"/>
        <v>42701.962337962963</v>
      </c>
      <c r="T856" s="18">
        <f t="shared" si="27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>(E857/D857)*100</f>
        <v>103.44827586206897</v>
      </c>
      <c r="P857" s="7">
        <f>IF(L857,E857/L857,0)</f>
        <v>31.914893617021278</v>
      </c>
      <c r="Q857" t="s">
        <v>8319</v>
      </c>
      <c r="R857" t="s">
        <v>8352</v>
      </c>
      <c r="S857" s="18">
        <f t="shared" si="26"/>
        <v>42544.875196759254</v>
      </c>
      <c r="T857" s="18">
        <f t="shared" si="27"/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>(E858/D858)*100</f>
        <v>218.00000000000003</v>
      </c>
      <c r="P858" s="7">
        <f>IF(L858,E858/L858,0)</f>
        <v>19.464285714285715</v>
      </c>
      <c r="Q858" t="s">
        <v>8319</v>
      </c>
      <c r="R858" t="s">
        <v>8352</v>
      </c>
      <c r="S858" s="18">
        <f t="shared" si="26"/>
        <v>42609.061990740738</v>
      </c>
      <c r="T858" s="18">
        <f t="shared" si="27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>(E859/D859)*100</f>
        <v>100</v>
      </c>
      <c r="P859" s="7">
        <f>IF(L859,E859/L859,0)</f>
        <v>50</v>
      </c>
      <c r="Q859" t="s">
        <v>8319</v>
      </c>
      <c r="R859" t="s">
        <v>8352</v>
      </c>
      <c r="S859" s="18">
        <f t="shared" si="26"/>
        <v>42291.331377314811</v>
      </c>
      <c r="T859" s="18">
        <f t="shared" si="27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>(E860/D860)*100</f>
        <v>144.00583333333333</v>
      </c>
      <c r="P860" s="7">
        <f>IF(L860,E860/L860,0)</f>
        <v>22.737763157894737</v>
      </c>
      <c r="Q860" t="s">
        <v>8319</v>
      </c>
      <c r="R860" t="s">
        <v>8352</v>
      </c>
      <c r="S860" s="18">
        <f t="shared" si="26"/>
        <v>42079.495578703703</v>
      </c>
      <c r="T860" s="18">
        <f t="shared" si="27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>(E861/D861)*100</f>
        <v>104.67500000000001</v>
      </c>
      <c r="P861" s="7">
        <f>IF(L861,E861/L861,0)</f>
        <v>42.724489795918366</v>
      </c>
      <c r="Q861" t="s">
        <v>8319</v>
      </c>
      <c r="R861" t="s">
        <v>8352</v>
      </c>
      <c r="S861" s="18">
        <f t="shared" si="26"/>
        <v>42128.570231481484</v>
      </c>
      <c r="T861" s="18">
        <f t="shared" si="27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>(E862/D862)*100</f>
        <v>18.142857142857142</v>
      </c>
      <c r="P862" s="7">
        <f>IF(L862,E862/L862,0)</f>
        <v>52.916666666666664</v>
      </c>
      <c r="Q862" t="s">
        <v>8319</v>
      </c>
      <c r="R862" t="s">
        <v>8320</v>
      </c>
      <c r="S862" s="18">
        <f t="shared" si="26"/>
        <v>41570.232789351852</v>
      </c>
      <c r="T862" s="18">
        <f t="shared" si="27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>(E863/D863)*100</f>
        <v>2.2444444444444445</v>
      </c>
      <c r="P863" s="7">
        <f>IF(L863,E863/L863,0)</f>
        <v>50.5</v>
      </c>
      <c r="Q863" t="s">
        <v>8319</v>
      </c>
      <c r="R863" t="s">
        <v>8320</v>
      </c>
      <c r="S863" s="18">
        <f t="shared" si="26"/>
        <v>42599.715324074074</v>
      </c>
      <c r="T863" s="18">
        <f t="shared" si="27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>(E864/D864)*100</f>
        <v>0.33999999999999997</v>
      </c>
      <c r="P864" s="7">
        <f>IF(L864,E864/L864,0)</f>
        <v>42.5</v>
      </c>
      <c r="Q864" t="s">
        <v>8319</v>
      </c>
      <c r="R864" t="s">
        <v>8320</v>
      </c>
      <c r="S864" s="18">
        <f t="shared" si="26"/>
        <v>41559.3049537037</v>
      </c>
      <c r="T864" s="18">
        <f t="shared" si="27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>(E865/D865)*100</f>
        <v>4.5</v>
      </c>
      <c r="P865" s="7">
        <f>IF(L865,E865/L865,0)</f>
        <v>18</v>
      </c>
      <c r="Q865" t="s">
        <v>8319</v>
      </c>
      <c r="R865" t="s">
        <v>8320</v>
      </c>
      <c r="S865" s="18">
        <f t="shared" si="26"/>
        <v>40920.867662037039</v>
      </c>
      <c r="T865" s="18">
        <f t="shared" si="27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>(E866/D866)*100</f>
        <v>41.53846153846154</v>
      </c>
      <c r="P866" s="7">
        <f>IF(L866,E866/L866,0)</f>
        <v>34.177215189873415</v>
      </c>
      <c r="Q866" t="s">
        <v>8319</v>
      </c>
      <c r="R866" t="s">
        <v>8320</v>
      </c>
      <c r="S866" s="18">
        <f t="shared" si="26"/>
        <v>41540.856921296298</v>
      </c>
      <c r="T866" s="18">
        <f t="shared" si="27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>(E867/D867)*100</f>
        <v>2.0454545454545454</v>
      </c>
      <c r="P867" s="7">
        <f>IF(L867,E867/L867,0)</f>
        <v>22.5</v>
      </c>
      <c r="Q867" t="s">
        <v>8319</v>
      </c>
      <c r="R867" t="s">
        <v>8320</v>
      </c>
      <c r="S867" s="18">
        <f t="shared" si="26"/>
        <v>41230.523113425923</v>
      </c>
      <c r="T867" s="18">
        <f t="shared" si="27"/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>(E868/D868)*100</f>
        <v>18.285714285714285</v>
      </c>
      <c r="P868" s="7">
        <f>IF(L868,E868/L868,0)</f>
        <v>58.18181818181818</v>
      </c>
      <c r="Q868" t="s">
        <v>8319</v>
      </c>
      <c r="R868" t="s">
        <v>8320</v>
      </c>
      <c r="S868" s="18">
        <f t="shared" si="26"/>
        <v>42025.387939814813</v>
      </c>
      <c r="T868" s="18">
        <f t="shared" si="27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>(E869/D869)*100</f>
        <v>24.02</v>
      </c>
      <c r="P869" s="7">
        <f>IF(L869,E869/L869,0)</f>
        <v>109.18181818181819</v>
      </c>
      <c r="Q869" t="s">
        <v>8319</v>
      </c>
      <c r="R869" t="s">
        <v>8320</v>
      </c>
      <c r="S869" s="18">
        <f t="shared" si="26"/>
        <v>40087.855393518519</v>
      </c>
      <c r="T869" s="18">
        <f t="shared" si="27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>(E870/D870)*100</f>
        <v>0.1111111111111111</v>
      </c>
      <c r="P870" s="7">
        <f>IF(L870,E870/L870,0)</f>
        <v>50</v>
      </c>
      <c r="Q870" t="s">
        <v>8319</v>
      </c>
      <c r="R870" t="s">
        <v>8320</v>
      </c>
      <c r="S870" s="18">
        <f t="shared" si="26"/>
        <v>41615.777754629627</v>
      </c>
      <c r="T870" s="18">
        <f t="shared" si="27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>(E871/D871)*100</f>
        <v>11.818181818181818</v>
      </c>
      <c r="P871" s="7">
        <f>IF(L871,E871/L871,0)</f>
        <v>346.66666666666669</v>
      </c>
      <c r="Q871" t="s">
        <v>8319</v>
      </c>
      <c r="R871" t="s">
        <v>8320</v>
      </c>
      <c r="S871" s="18">
        <f t="shared" si="26"/>
        <v>41342.595567129625</v>
      </c>
      <c r="T871" s="18">
        <f t="shared" si="27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>(E872/D872)*100</f>
        <v>0.31</v>
      </c>
      <c r="P872" s="7">
        <f>IF(L872,E872/L872,0)</f>
        <v>12.4</v>
      </c>
      <c r="Q872" t="s">
        <v>8319</v>
      </c>
      <c r="R872" t="s">
        <v>8320</v>
      </c>
      <c r="S872" s="18">
        <f t="shared" si="26"/>
        <v>41487.772256944445</v>
      </c>
      <c r="T872" s="18">
        <f t="shared" si="27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>(E873/D873)*100</f>
        <v>5.416666666666667</v>
      </c>
      <c r="P873" s="7">
        <f>IF(L873,E873/L873,0)</f>
        <v>27.083333333333332</v>
      </c>
      <c r="Q873" t="s">
        <v>8319</v>
      </c>
      <c r="R873" t="s">
        <v>8320</v>
      </c>
      <c r="S873" s="18">
        <f t="shared" si="26"/>
        <v>41577.311284722222</v>
      </c>
      <c r="T873" s="18">
        <f t="shared" si="27"/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>(E874/D874)*100</f>
        <v>0.8125</v>
      </c>
      <c r="P874" s="7">
        <f>IF(L874,E874/L874,0)</f>
        <v>32.5</v>
      </c>
      <c r="Q874" t="s">
        <v>8319</v>
      </c>
      <c r="R874" t="s">
        <v>8320</v>
      </c>
      <c r="S874" s="18">
        <f t="shared" si="26"/>
        <v>40567.575543981482</v>
      </c>
      <c r="T874" s="18">
        <f t="shared" si="27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>(E875/D875)*100</f>
        <v>1.2857142857142856</v>
      </c>
      <c r="P875" s="7">
        <f>IF(L875,E875/L875,0)</f>
        <v>9</v>
      </c>
      <c r="Q875" t="s">
        <v>8319</v>
      </c>
      <c r="R875" t="s">
        <v>8320</v>
      </c>
      <c r="S875" s="18">
        <f t="shared" si="26"/>
        <v>41183.917129629626</v>
      </c>
      <c r="T875" s="18">
        <f t="shared" si="27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>(E876/D876)*100</f>
        <v>24.333333333333336</v>
      </c>
      <c r="P876" s="7">
        <f>IF(L876,E876/L876,0)</f>
        <v>34.761904761904759</v>
      </c>
      <c r="Q876" t="s">
        <v>8319</v>
      </c>
      <c r="R876" t="s">
        <v>8320</v>
      </c>
      <c r="S876" s="18">
        <f t="shared" si="26"/>
        <v>41368.333726851852</v>
      </c>
      <c r="T876" s="18">
        <f t="shared" si="27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(E877/D877)*100</f>
        <v>0</v>
      </c>
      <c r="P877" s="7">
        <f>IF(L877,E877/L877,0)</f>
        <v>0</v>
      </c>
      <c r="Q877" t="s">
        <v>8319</v>
      </c>
      <c r="R877" t="s">
        <v>8320</v>
      </c>
      <c r="S877" s="18">
        <f t="shared" si="26"/>
        <v>42248.473738425921</v>
      </c>
      <c r="T877" s="18">
        <f t="shared" si="27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>(E878/D878)*100</f>
        <v>40.799492385786799</v>
      </c>
      <c r="P878" s="7">
        <f>IF(L878,E878/L878,0)</f>
        <v>28.577777777777779</v>
      </c>
      <c r="Q878" t="s">
        <v>8319</v>
      </c>
      <c r="R878" t="s">
        <v>8320</v>
      </c>
      <c r="S878" s="18">
        <f t="shared" si="26"/>
        <v>41276.246840277774</v>
      </c>
      <c r="T878" s="18">
        <f t="shared" si="27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>(E879/D879)*100</f>
        <v>67.55</v>
      </c>
      <c r="P879" s="7">
        <f>IF(L879,E879/L879,0)</f>
        <v>46.586206896551722</v>
      </c>
      <c r="Q879" t="s">
        <v>8319</v>
      </c>
      <c r="R879" t="s">
        <v>8320</v>
      </c>
      <c r="S879" s="18">
        <f t="shared" si="26"/>
        <v>41597.538888888885</v>
      </c>
      <c r="T879" s="18">
        <f t="shared" si="27"/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>(E880/D880)*100</f>
        <v>1.3</v>
      </c>
      <c r="P880" s="7">
        <f>IF(L880,E880/L880,0)</f>
        <v>32.5</v>
      </c>
      <c r="Q880" t="s">
        <v>8319</v>
      </c>
      <c r="R880" t="s">
        <v>8320</v>
      </c>
      <c r="S880" s="18">
        <f t="shared" si="26"/>
        <v>40504.982916666668</v>
      </c>
      <c r="T880" s="18">
        <f t="shared" si="27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>(E881/D881)*100</f>
        <v>30.666666666666664</v>
      </c>
      <c r="P881" s="7">
        <f>IF(L881,E881/L881,0)</f>
        <v>21.466666666666665</v>
      </c>
      <c r="Q881" t="s">
        <v>8319</v>
      </c>
      <c r="R881" t="s">
        <v>8320</v>
      </c>
      <c r="S881" s="18">
        <f t="shared" si="26"/>
        <v>41037.579918981479</v>
      </c>
      <c r="T881" s="18">
        <f t="shared" si="27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>(E882/D882)*100</f>
        <v>2.9894179894179893</v>
      </c>
      <c r="P882" s="7">
        <f>IF(L882,E882/L882,0)</f>
        <v>14.125</v>
      </c>
      <c r="Q882" t="s">
        <v>8319</v>
      </c>
      <c r="R882" t="s">
        <v>8321</v>
      </c>
      <c r="S882" s="18">
        <f t="shared" si="26"/>
        <v>41179.07104166667</v>
      </c>
      <c r="T882" s="18">
        <f t="shared" si="27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>(E883/D883)*100</f>
        <v>0.8</v>
      </c>
      <c r="P883" s="7">
        <f>IF(L883,E883/L883,0)</f>
        <v>30</v>
      </c>
      <c r="Q883" t="s">
        <v>8319</v>
      </c>
      <c r="R883" t="s">
        <v>8321</v>
      </c>
      <c r="S883" s="18">
        <f t="shared" si="26"/>
        <v>40877.00099537037</v>
      </c>
      <c r="T883" s="18">
        <f t="shared" si="27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>(E884/D884)*100</f>
        <v>20.133333333333333</v>
      </c>
      <c r="P884" s="7">
        <f>IF(L884,E884/L884,0)</f>
        <v>21.571428571428573</v>
      </c>
      <c r="Q884" t="s">
        <v>8319</v>
      </c>
      <c r="R884" t="s">
        <v>8321</v>
      </c>
      <c r="S884" s="18">
        <f t="shared" si="26"/>
        <v>40759.610532407409</v>
      </c>
      <c r="T884" s="18">
        <f t="shared" si="27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>(E885/D885)*100</f>
        <v>40.020000000000003</v>
      </c>
      <c r="P885" s="7">
        <f>IF(L885,E885/L885,0)</f>
        <v>83.375</v>
      </c>
      <c r="Q885" t="s">
        <v>8319</v>
      </c>
      <c r="R885" t="s">
        <v>8321</v>
      </c>
      <c r="S885" s="18">
        <f t="shared" si="26"/>
        <v>42371.685590277775</v>
      </c>
      <c r="T885" s="18">
        <f t="shared" si="27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>(E886/D886)*100</f>
        <v>1</v>
      </c>
      <c r="P886" s="7">
        <f>IF(L886,E886/L886,0)</f>
        <v>10</v>
      </c>
      <c r="Q886" t="s">
        <v>8319</v>
      </c>
      <c r="R886" t="s">
        <v>8321</v>
      </c>
      <c r="S886" s="18">
        <f t="shared" si="26"/>
        <v>40981.552615740744</v>
      </c>
      <c r="T886" s="18">
        <f t="shared" si="27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>(E887/D887)*100</f>
        <v>75</v>
      </c>
      <c r="P887" s="7">
        <f>IF(L887,E887/L887,0)</f>
        <v>35.714285714285715</v>
      </c>
      <c r="Q887" t="s">
        <v>8319</v>
      </c>
      <c r="R887" t="s">
        <v>8321</v>
      </c>
      <c r="S887" s="18">
        <f t="shared" si="26"/>
        <v>42713.691099537042</v>
      </c>
      <c r="T887" s="18">
        <f t="shared" si="27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>(E888/D888)*100</f>
        <v>41</v>
      </c>
      <c r="P888" s="7">
        <f>IF(L888,E888/L888,0)</f>
        <v>29.285714285714285</v>
      </c>
      <c r="Q888" t="s">
        <v>8319</v>
      </c>
      <c r="R888" t="s">
        <v>8321</v>
      </c>
      <c r="S888" s="18">
        <f t="shared" si="26"/>
        <v>42603.620520833334</v>
      </c>
      <c r="T888" s="18">
        <f t="shared" si="27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(E889/D889)*100</f>
        <v>0</v>
      </c>
      <c r="P889" s="7">
        <f>IF(L889,E889/L889,0)</f>
        <v>0</v>
      </c>
      <c r="Q889" t="s">
        <v>8319</v>
      </c>
      <c r="R889" t="s">
        <v>8321</v>
      </c>
      <c r="S889" s="18">
        <f t="shared" si="26"/>
        <v>41026.708969907406</v>
      </c>
      <c r="T889" s="18">
        <f t="shared" si="27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>(E890/D890)*100</f>
        <v>7.1999999999999993</v>
      </c>
      <c r="P890" s="7">
        <f>IF(L890,E890/L890,0)</f>
        <v>18</v>
      </c>
      <c r="Q890" t="s">
        <v>8319</v>
      </c>
      <c r="R890" t="s">
        <v>8321</v>
      </c>
      <c r="S890" s="18">
        <f t="shared" si="26"/>
        <v>40751.503298611111</v>
      </c>
      <c r="T890" s="18">
        <f t="shared" si="27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>(E891/D891)*100</f>
        <v>9.4412800000000008</v>
      </c>
      <c r="P891" s="7">
        <f>IF(L891,E891/L891,0)</f>
        <v>73.760000000000005</v>
      </c>
      <c r="Q891" t="s">
        <v>8319</v>
      </c>
      <c r="R891" t="s">
        <v>8321</v>
      </c>
      <c r="S891" s="18">
        <f t="shared" si="26"/>
        <v>41887.534062500003</v>
      </c>
      <c r="T891" s="18">
        <f t="shared" si="27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>(E892/D892)*100</f>
        <v>4.1666666666666661</v>
      </c>
      <c r="P892" s="7">
        <f>IF(L892,E892/L892,0)</f>
        <v>31.25</v>
      </c>
      <c r="Q892" t="s">
        <v>8319</v>
      </c>
      <c r="R892" t="s">
        <v>8321</v>
      </c>
      <c r="S892" s="18">
        <f t="shared" si="26"/>
        <v>41569.448831018519</v>
      </c>
      <c r="T892" s="18">
        <f t="shared" si="27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>(E893/D893)*100</f>
        <v>3.25</v>
      </c>
      <c r="P893" s="7">
        <f>IF(L893,E893/L893,0)</f>
        <v>28.888888888888889</v>
      </c>
      <c r="Q893" t="s">
        <v>8319</v>
      </c>
      <c r="R893" t="s">
        <v>8321</v>
      </c>
      <c r="S893" s="18">
        <f t="shared" si="26"/>
        <v>41841.781597222223</v>
      </c>
      <c r="T893" s="18">
        <f t="shared" si="27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>(E894/D894)*100</f>
        <v>40.75</v>
      </c>
      <c r="P894" s="7">
        <f>IF(L894,E894/L894,0)</f>
        <v>143.8235294117647</v>
      </c>
      <c r="Q894" t="s">
        <v>8319</v>
      </c>
      <c r="R894" t="s">
        <v>8321</v>
      </c>
      <c r="S894" s="18">
        <f t="shared" si="26"/>
        <v>40303.95003472222</v>
      </c>
      <c r="T894" s="18">
        <f t="shared" si="27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>(E895/D895)*100</f>
        <v>10</v>
      </c>
      <c r="P895" s="7">
        <f>IF(L895,E895/L895,0)</f>
        <v>40</v>
      </c>
      <c r="Q895" t="s">
        <v>8319</v>
      </c>
      <c r="R895" t="s">
        <v>8321</v>
      </c>
      <c r="S895" s="18">
        <f t="shared" si="26"/>
        <v>42065.647719907407</v>
      </c>
      <c r="T895" s="18">
        <f t="shared" si="27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>(E896/D896)*100</f>
        <v>39.17</v>
      </c>
      <c r="P896" s="7">
        <f>IF(L896,E896/L896,0)</f>
        <v>147.81132075471697</v>
      </c>
      <c r="Q896" t="s">
        <v>8319</v>
      </c>
      <c r="R896" t="s">
        <v>8321</v>
      </c>
      <c r="S896" s="18">
        <f t="shared" si="26"/>
        <v>42496.73159722222</v>
      </c>
      <c r="T896" s="18">
        <f t="shared" si="27"/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>(E897/D897)*100</f>
        <v>2.4375</v>
      </c>
      <c r="P897" s="7">
        <f>IF(L897,E897/L897,0)</f>
        <v>27.857142857142858</v>
      </c>
      <c r="Q897" t="s">
        <v>8319</v>
      </c>
      <c r="R897" t="s">
        <v>8321</v>
      </c>
      <c r="S897" s="18">
        <f t="shared" si="26"/>
        <v>40430.877650462964</v>
      </c>
      <c r="T897" s="18">
        <f t="shared" si="27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>(E898/D898)*100</f>
        <v>40</v>
      </c>
      <c r="P898" s="7">
        <f>IF(L898,E898/L898,0)</f>
        <v>44.444444444444443</v>
      </c>
      <c r="Q898" t="s">
        <v>8319</v>
      </c>
      <c r="R898" t="s">
        <v>8321</v>
      </c>
      <c r="S898" s="18">
        <f t="shared" ref="S898:S961" si="28">(J898/86400)+25569+(-6/24)</f>
        <v>42218.622986111106</v>
      </c>
      <c r="T898" s="18">
        <f t="shared" ref="T898:T961" si="29">(I898/86400)+25569+(-6/24)</f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(E899/D899)*100</f>
        <v>0</v>
      </c>
      <c r="P899" s="7">
        <f>IF(L899,E899/L899,0)</f>
        <v>0</v>
      </c>
      <c r="Q899" t="s">
        <v>8319</v>
      </c>
      <c r="R899" t="s">
        <v>8321</v>
      </c>
      <c r="S899" s="18">
        <f t="shared" si="28"/>
        <v>41211.438750000001</v>
      </c>
      <c r="T899" s="18">
        <f t="shared" si="29"/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>(E900/D900)*100</f>
        <v>2.8000000000000003</v>
      </c>
      <c r="P900" s="7">
        <f>IF(L900,E900/L900,0)</f>
        <v>35</v>
      </c>
      <c r="Q900" t="s">
        <v>8319</v>
      </c>
      <c r="R900" t="s">
        <v>8321</v>
      </c>
      <c r="S900" s="18">
        <f t="shared" si="28"/>
        <v>40878.508217592593</v>
      </c>
      <c r="T900" s="18">
        <f t="shared" si="2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>(E901/D901)*100</f>
        <v>37.333333333333336</v>
      </c>
      <c r="P901" s="7">
        <f>IF(L901,E901/L901,0)</f>
        <v>35</v>
      </c>
      <c r="Q901" t="s">
        <v>8319</v>
      </c>
      <c r="R901" t="s">
        <v>8321</v>
      </c>
      <c r="S901" s="18">
        <f t="shared" si="28"/>
        <v>40645.849097222221</v>
      </c>
      <c r="T901" s="18">
        <f t="shared" si="2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>(E902/D902)*100</f>
        <v>0.42</v>
      </c>
      <c r="P902" s="7">
        <f>IF(L902,E902/L902,0)</f>
        <v>10.5</v>
      </c>
      <c r="Q902" t="s">
        <v>8319</v>
      </c>
      <c r="R902" t="s">
        <v>8320</v>
      </c>
      <c r="S902" s="18">
        <f t="shared" si="28"/>
        <v>42429.59956018519</v>
      </c>
      <c r="T902" s="18">
        <f t="shared" si="2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(E903/D903)*100</f>
        <v>0</v>
      </c>
      <c r="P903" s="7">
        <f>IF(L903,E903/L903,0)</f>
        <v>0</v>
      </c>
      <c r="Q903" t="s">
        <v>8319</v>
      </c>
      <c r="R903" t="s">
        <v>8320</v>
      </c>
      <c r="S903" s="18">
        <f t="shared" si="28"/>
        <v>40291.56150462963</v>
      </c>
      <c r="T903" s="18">
        <f t="shared" si="2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>(E904/D904)*100</f>
        <v>0.3</v>
      </c>
      <c r="P904" s="7">
        <f>IF(L904,E904/L904,0)</f>
        <v>30</v>
      </c>
      <c r="Q904" t="s">
        <v>8319</v>
      </c>
      <c r="R904" t="s">
        <v>8320</v>
      </c>
      <c r="S904" s="18">
        <f t="shared" si="28"/>
        <v>41829.715532407405</v>
      </c>
      <c r="T904" s="18">
        <f t="shared" si="2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>(E905/D905)*100</f>
        <v>3.2</v>
      </c>
      <c r="P905" s="7">
        <f>IF(L905,E905/L905,0)</f>
        <v>40</v>
      </c>
      <c r="Q905" t="s">
        <v>8319</v>
      </c>
      <c r="R905" t="s">
        <v>8320</v>
      </c>
      <c r="S905" s="18">
        <f t="shared" si="28"/>
        <v>41149.546064814815</v>
      </c>
      <c r="T905" s="18">
        <f t="shared" si="2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>(E906/D906)*100</f>
        <v>0.30199999999999999</v>
      </c>
      <c r="P906" s="7">
        <f>IF(L906,E906/L906,0)</f>
        <v>50.333333333333336</v>
      </c>
      <c r="Q906" t="s">
        <v>8319</v>
      </c>
      <c r="R906" t="s">
        <v>8320</v>
      </c>
      <c r="S906" s="18">
        <f t="shared" si="28"/>
        <v>42341.830289351856</v>
      </c>
      <c r="T906" s="18">
        <f t="shared" si="2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>(E907/D907)*100</f>
        <v>3.0153846153846153</v>
      </c>
      <c r="P907" s="7">
        <f>IF(L907,E907/L907,0)</f>
        <v>32.666666666666664</v>
      </c>
      <c r="Q907" t="s">
        <v>8319</v>
      </c>
      <c r="R907" t="s">
        <v>8320</v>
      </c>
      <c r="S907" s="18">
        <f t="shared" si="28"/>
        <v>40506.989884259259</v>
      </c>
      <c r="T907" s="18">
        <f t="shared" si="2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>(E908/D908)*100</f>
        <v>0</v>
      </c>
      <c r="P908" s="7">
        <f>IF(L908,E908/L908,0)</f>
        <v>0</v>
      </c>
      <c r="Q908" t="s">
        <v>8319</v>
      </c>
      <c r="R908" t="s">
        <v>8320</v>
      </c>
      <c r="S908" s="18">
        <f t="shared" si="28"/>
        <v>41680.939699074072</v>
      </c>
      <c r="T908" s="18">
        <f t="shared" si="2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>(E909/D909)*100</f>
        <v>0</v>
      </c>
      <c r="P909" s="7">
        <f>IF(L909,E909/L909,0)</f>
        <v>0</v>
      </c>
      <c r="Q909" t="s">
        <v>8319</v>
      </c>
      <c r="R909" t="s">
        <v>8320</v>
      </c>
      <c r="S909" s="18">
        <f t="shared" si="28"/>
        <v>40766.942395833335</v>
      </c>
      <c r="T909" s="18">
        <f t="shared" si="2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>(E910/D910)*100</f>
        <v>0</v>
      </c>
      <c r="P910" s="7">
        <f>IF(L910,E910/L910,0)</f>
        <v>0</v>
      </c>
      <c r="Q910" t="s">
        <v>8319</v>
      </c>
      <c r="R910" t="s">
        <v>8320</v>
      </c>
      <c r="S910" s="18">
        <f t="shared" si="28"/>
        <v>40340.551562499997</v>
      </c>
      <c r="T910" s="18">
        <f t="shared" si="2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>(E911/D911)*100</f>
        <v>3.25</v>
      </c>
      <c r="P911" s="7">
        <f>IF(L911,E911/L911,0)</f>
        <v>65</v>
      </c>
      <c r="Q911" t="s">
        <v>8319</v>
      </c>
      <c r="R911" t="s">
        <v>8320</v>
      </c>
      <c r="S911" s="18">
        <f t="shared" si="28"/>
        <v>41081.44027777778</v>
      </c>
      <c r="T911" s="18">
        <f t="shared" si="2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>(E912/D912)*100</f>
        <v>22.363636363636363</v>
      </c>
      <c r="P912" s="7">
        <f>IF(L912,E912/L912,0)</f>
        <v>24.6</v>
      </c>
      <c r="Q912" t="s">
        <v>8319</v>
      </c>
      <c r="R912" t="s">
        <v>8320</v>
      </c>
      <c r="S912" s="18">
        <f t="shared" si="28"/>
        <v>42737.295358796298</v>
      </c>
      <c r="T912" s="18">
        <f t="shared" si="2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(E913/D913)*100</f>
        <v>0</v>
      </c>
      <c r="P913" s="7">
        <f>IF(L913,E913/L913,0)</f>
        <v>0</v>
      </c>
      <c r="Q913" t="s">
        <v>8319</v>
      </c>
      <c r="R913" t="s">
        <v>8320</v>
      </c>
      <c r="S913" s="18">
        <f t="shared" si="28"/>
        <v>41641.755150462966</v>
      </c>
      <c r="T913" s="18">
        <f t="shared" si="2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>(E914/D914)*100</f>
        <v>0.85714285714285721</v>
      </c>
      <c r="P914" s="7">
        <f>IF(L914,E914/L914,0)</f>
        <v>15</v>
      </c>
      <c r="Q914" t="s">
        <v>8319</v>
      </c>
      <c r="R914" t="s">
        <v>8320</v>
      </c>
      <c r="S914" s="18">
        <f t="shared" si="28"/>
        <v>41193.859340277777</v>
      </c>
      <c r="T914" s="18">
        <f t="shared" si="29"/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>(E915/D915)*100</f>
        <v>6.6066666666666665</v>
      </c>
      <c r="P915" s="7">
        <f>IF(L915,E915/L915,0)</f>
        <v>82.583333333333329</v>
      </c>
      <c r="Q915" t="s">
        <v>8319</v>
      </c>
      <c r="R915" t="s">
        <v>8320</v>
      </c>
      <c r="S915" s="18">
        <f t="shared" si="28"/>
        <v>41003.889108796298</v>
      </c>
      <c r="T915" s="18">
        <f t="shared" si="2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(E916/D916)*100</f>
        <v>0</v>
      </c>
      <c r="P916" s="7">
        <f>IF(L916,E916/L916,0)</f>
        <v>0</v>
      </c>
      <c r="Q916" t="s">
        <v>8319</v>
      </c>
      <c r="R916" t="s">
        <v>8320</v>
      </c>
      <c r="S916" s="18">
        <f t="shared" si="28"/>
        <v>41116.513275462959</v>
      </c>
      <c r="T916" s="18">
        <f t="shared" si="29"/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(E917/D917)*100</f>
        <v>5.7692307692307692</v>
      </c>
      <c r="P917" s="7">
        <f>IF(L917,E917/L917,0)</f>
        <v>41.666666666666664</v>
      </c>
      <c r="Q917" t="s">
        <v>8319</v>
      </c>
      <c r="R917" t="s">
        <v>8320</v>
      </c>
      <c r="S917" s="18">
        <f t="shared" si="28"/>
        <v>40937.429560185185</v>
      </c>
      <c r="T917" s="18">
        <f t="shared" si="2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(E918/D918)*100</f>
        <v>0</v>
      </c>
      <c r="P918" s="7">
        <f>IF(L918,E918/L918,0)</f>
        <v>0</v>
      </c>
      <c r="Q918" t="s">
        <v>8319</v>
      </c>
      <c r="R918" t="s">
        <v>8320</v>
      </c>
      <c r="S918" s="18">
        <f t="shared" si="28"/>
        <v>40434.603402777779</v>
      </c>
      <c r="T918" s="18">
        <f t="shared" si="2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>(E919/D919)*100</f>
        <v>0.6</v>
      </c>
      <c r="P919" s="7">
        <f>IF(L919,E919/L919,0)</f>
        <v>30</v>
      </c>
      <c r="Q919" t="s">
        <v>8319</v>
      </c>
      <c r="R919" t="s">
        <v>8320</v>
      </c>
      <c r="S919" s="18">
        <f t="shared" si="28"/>
        <v>41802.69363425926</v>
      </c>
      <c r="T919" s="18">
        <f t="shared" si="2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>(E920/D920)*100</f>
        <v>5.0256410256410255</v>
      </c>
      <c r="P920" s="7">
        <f>IF(L920,E920/L920,0)</f>
        <v>19.600000000000001</v>
      </c>
      <c r="Q920" t="s">
        <v>8319</v>
      </c>
      <c r="R920" t="s">
        <v>8320</v>
      </c>
      <c r="S920" s="18">
        <f t="shared" si="28"/>
        <v>41944.666215277779</v>
      </c>
      <c r="T920" s="18">
        <f t="shared" si="2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>(E921/D921)*100</f>
        <v>0.5</v>
      </c>
      <c r="P921" s="7">
        <f>IF(L921,E921/L921,0)</f>
        <v>100</v>
      </c>
      <c r="Q921" t="s">
        <v>8319</v>
      </c>
      <c r="R921" t="s">
        <v>8320</v>
      </c>
      <c r="S921" s="18">
        <f t="shared" si="28"/>
        <v>41227.391724537039</v>
      </c>
      <c r="T921" s="18">
        <f t="shared" si="2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(E922/D922)*100</f>
        <v>0</v>
      </c>
      <c r="P922" s="7">
        <f>IF(L922,E922/L922,0)</f>
        <v>0</v>
      </c>
      <c r="Q922" t="s">
        <v>8319</v>
      </c>
      <c r="R922" t="s">
        <v>8320</v>
      </c>
      <c r="S922" s="18">
        <f t="shared" si="28"/>
        <v>41562.421550925923</v>
      </c>
      <c r="T922" s="18">
        <f t="shared" si="2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>(E923/D923)*100</f>
        <v>30.9</v>
      </c>
      <c r="P923" s="7">
        <f>IF(L923,E923/L923,0)</f>
        <v>231.75</v>
      </c>
      <c r="Q923" t="s">
        <v>8319</v>
      </c>
      <c r="R923" t="s">
        <v>8320</v>
      </c>
      <c r="S923" s="18">
        <f t="shared" si="28"/>
        <v>40846.921018518522</v>
      </c>
      <c r="T923" s="18">
        <f t="shared" si="2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>(E924/D924)*100</f>
        <v>21.037037037037038</v>
      </c>
      <c r="P924" s="7">
        <f>IF(L924,E924/L924,0)</f>
        <v>189.33333333333334</v>
      </c>
      <c r="Q924" t="s">
        <v>8319</v>
      </c>
      <c r="R924" t="s">
        <v>8320</v>
      </c>
      <c r="S924" s="18">
        <f t="shared" si="28"/>
        <v>41878.280011574076</v>
      </c>
      <c r="T924" s="18">
        <f t="shared" si="2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>(E925/D925)*100</f>
        <v>2.1999999999999997</v>
      </c>
      <c r="P925" s="7">
        <f>IF(L925,E925/L925,0)</f>
        <v>55</v>
      </c>
      <c r="Q925" t="s">
        <v>8319</v>
      </c>
      <c r="R925" t="s">
        <v>8320</v>
      </c>
      <c r="S925" s="18">
        <f t="shared" si="28"/>
        <v>41934.709756944445</v>
      </c>
      <c r="T925" s="18">
        <f t="shared" si="2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>(E926/D926)*100</f>
        <v>10.9</v>
      </c>
      <c r="P926" s="7">
        <f>IF(L926,E926/L926,0)</f>
        <v>21.8</v>
      </c>
      <c r="Q926" t="s">
        <v>8319</v>
      </c>
      <c r="R926" t="s">
        <v>8320</v>
      </c>
      <c r="S926" s="18">
        <f t="shared" si="28"/>
        <v>41288.692928240736</v>
      </c>
      <c r="T926" s="18">
        <f t="shared" si="29"/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>(E927/D927)*100</f>
        <v>2.666666666666667</v>
      </c>
      <c r="P927" s="7">
        <f>IF(L927,E927/L927,0)</f>
        <v>32</v>
      </c>
      <c r="Q927" t="s">
        <v>8319</v>
      </c>
      <c r="R927" t="s">
        <v>8320</v>
      </c>
      <c r="S927" s="18">
        <f t="shared" si="28"/>
        <v>41575.630914351852</v>
      </c>
      <c r="T927" s="18">
        <f t="shared" si="2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>(E928/D928)*100</f>
        <v>0</v>
      </c>
      <c r="P928" s="7">
        <f>IF(L928,E928/L928,0)</f>
        <v>0</v>
      </c>
      <c r="Q928" t="s">
        <v>8319</v>
      </c>
      <c r="R928" t="s">
        <v>8320</v>
      </c>
      <c r="S928" s="18">
        <f t="shared" si="28"/>
        <v>40337.77002314815</v>
      </c>
      <c r="T928" s="18">
        <f t="shared" si="2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>(E929/D929)*100</f>
        <v>0</v>
      </c>
      <c r="P929" s="7">
        <f>IF(L929,E929/L929,0)</f>
        <v>0</v>
      </c>
      <c r="Q929" t="s">
        <v>8319</v>
      </c>
      <c r="R929" t="s">
        <v>8320</v>
      </c>
      <c r="S929" s="18">
        <f t="shared" si="28"/>
        <v>41013.572858796295</v>
      </c>
      <c r="T929" s="18">
        <f t="shared" si="2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(E930/D930)*100</f>
        <v>10.86206896551724</v>
      </c>
      <c r="P930" s="7">
        <f>IF(L930,E930/L930,0)</f>
        <v>56.25</v>
      </c>
      <c r="Q930" t="s">
        <v>8319</v>
      </c>
      <c r="R930" t="s">
        <v>8320</v>
      </c>
      <c r="S930" s="18">
        <f t="shared" si="28"/>
        <v>41180.61241898148</v>
      </c>
      <c r="T930" s="18">
        <f t="shared" si="2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(E931/D931)*100</f>
        <v>0</v>
      </c>
      <c r="P931" s="7">
        <f>IF(L931,E931/L931,0)</f>
        <v>0</v>
      </c>
      <c r="Q931" t="s">
        <v>8319</v>
      </c>
      <c r="R931" t="s">
        <v>8320</v>
      </c>
      <c r="S931" s="18">
        <f t="shared" si="28"/>
        <v>40977.988067129627</v>
      </c>
      <c r="T931" s="18">
        <f t="shared" si="2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>(E932/D932)*100</f>
        <v>38.333333333333336</v>
      </c>
      <c r="P932" s="7">
        <f>IF(L932,E932/L932,0)</f>
        <v>69</v>
      </c>
      <c r="Q932" t="s">
        <v>8319</v>
      </c>
      <c r="R932" t="s">
        <v>8320</v>
      </c>
      <c r="S932" s="18">
        <f t="shared" si="28"/>
        <v>40312.665578703702</v>
      </c>
      <c r="T932" s="18">
        <f t="shared" si="2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>(E933/D933)*100</f>
        <v>6.5500000000000007</v>
      </c>
      <c r="P933" s="7">
        <f>IF(L933,E933/L933,0)</f>
        <v>18.714285714285715</v>
      </c>
      <c r="Q933" t="s">
        <v>8319</v>
      </c>
      <c r="R933" t="s">
        <v>8320</v>
      </c>
      <c r="S933" s="18">
        <f t="shared" si="28"/>
        <v>41680.109976851854</v>
      </c>
      <c r="T933" s="18">
        <f t="shared" si="2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>(E934/D934)*100</f>
        <v>14.536842105263158</v>
      </c>
      <c r="P934" s="7">
        <f>IF(L934,E934/L934,0)</f>
        <v>46.033333333333331</v>
      </c>
      <c r="Q934" t="s">
        <v>8319</v>
      </c>
      <c r="R934" t="s">
        <v>8320</v>
      </c>
      <c r="S934" s="18">
        <f t="shared" si="28"/>
        <v>41310.719270833331</v>
      </c>
      <c r="T934" s="18">
        <f t="shared" si="2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>(E935/D935)*100</f>
        <v>6</v>
      </c>
      <c r="P935" s="7">
        <f>IF(L935,E935/L935,0)</f>
        <v>60</v>
      </c>
      <c r="Q935" t="s">
        <v>8319</v>
      </c>
      <c r="R935" t="s">
        <v>8320</v>
      </c>
      <c r="S935" s="18">
        <f t="shared" si="28"/>
        <v>41710.919085648144</v>
      </c>
      <c r="T935" s="18">
        <f t="shared" si="29"/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>(E936/D936)*100</f>
        <v>30.4</v>
      </c>
      <c r="P936" s="7">
        <f>IF(L936,E936/L936,0)</f>
        <v>50.666666666666664</v>
      </c>
      <c r="Q936" t="s">
        <v>8319</v>
      </c>
      <c r="R936" t="s">
        <v>8320</v>
      </c>
      <c r="S936" s="18">
        <f t="shared" si="28"/>
        <v>41733.487083333333</v>
      </c>
      <c r="T936" s="18">
        <f t="shared" si="2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>(E937/D937)*100</f>
        <v>1.4285714285714286</v>
      </c>
      <c r="P937" s="7">
        <f>IF(L937,E937/L937,0)</f>
        <v>25</v>
      </c>
      <c r="Q937" t="s">
        <v>8319</v>
      </c>
      <c r="R937" t="s">
        <v>8320</v>
      </c>
      <c r="S937" s="18">
        <f t="shared" si="28"/>
        <v>42368.083668981482</v>
      </c>
      <c r="T937" s="18">
        <f t="shared" si="2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(E938/D938)*100</f>
        <v>0</v>
      </c>
      <c r="P938" s="7">
        <f>IF(L938,E938/L938,0)</f>
        <v>0</v>
      </c>
      <c r="Q938" t="s">
        <v>8319</v>
      </c>
      <c r="R938" t="s">
        <v>8320</v>
      </c>
      <c r="S938" s="18">
        <f t="shared" si="28"/>
        <v>40882.774178240739</v>
      </c>
      <c r="T938" s="18">
        <f t="shared" si="2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>(E939/D939)*100</f>
        <v>1.1428571428571428</v>
      </c>
      <c r="P939" s="7">
        <f>IF(L939,E939/L939,0)</f>
        <v>20</v>
      </c>
      <c r="Q939" t="s">
        <v>8319</v>
      </c>
      <c r="R939" t="s">
        <v>8320</v>
      </c>
      <c r="S939" s="18">
        <f t="shared" si="28"/>
        <v>41551.548113425924</v>
      </c>
      <c r="T939" s="18">
        <f t="shared" si="29"/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>(E940/D940)*100</f>
        <v>0.35714285714285715</v>
      </c>
      <c r="P940" s="7">
        <f>IF(L940,E940/L940,0)</f>
        <v>25</v>
      </c>
      <c r="Q940" t="s">
        <v>8319</v>
      </c>
      <c r="R940" t="s">
        <v>8320</v>
      </c>
      <c r="S940" s="18">
        <f t="shared" si="28"/>
        <v>41124.229722222226</v>
      </c>
      <c r="T940" s="18">
        <f t="shared" si="2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>(E941/D941)*100</f>
        <v>1.4545454545454546</v>
      </c>
      <c r="P941" s="7">
        <f>IF(L941,E941/L941,0)</f>
        <v>20</v>
      </c>
      <c r="Q941" t="s">
        <v>8319</v>
      </c>
      <c r="R941" t="s">
        <v>8320</v>
      </c>
      <c r="S941" s="18">
        <f t="shared" si="28"/>
        <v>41416.513171296298</v>
      </c>
      <c r="T941" s="18">
        <f t="shared" si="2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>(E942/D942)*100</f>
        <v>17.155555555555555</v>
      </c>
      <c r="P942" s="7">
        <f>IF(L942,E942/L942,0)</f>
        <v>110.28571428571429</v>
      </c>
      <c r="Q942" t="s">
        <v>8314</v>
      </c>
      <c r="R942" t="s">
        <v>8316</v>
      </c>
      <c r="S942" s="18">
        <f t="shared" si="28"/>
        <v>42181.758402777778</v>
      </c>
      <c r="T942" s="18">
        <f t="shared" si="2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>(E943/D943)*100</f>
        <v>2.3220000000000001</v>
      </c>
      <c r="P943" s="7">
        <f>IF(L943,E943/L943,0)</f>
        <v>37.451612903225808</v>
      </c>
      <c r="Q943" t="s">
        <v>8314</v>
      </c>
      <c r="R943" t="s">
        <v>8316</v>
      </c>
      <c r="S943" s="18">
        <f t="shared" si="28"/>
        <v>42745.846585648149</v>
      </c>
      <c r="T943" s="18">
        <f t="shared" si="2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>(E944/D944)*100</f>
        <v>8.9066666666666663</v>
      </c>
      <c r="P944" s="7">
        <f>IF(L944,E944/L944,0)</f>
        <v>41.75</v>
      </c>
      <c r="Q944" t="s">
        <v>8314</v>
      </c>
      <c r="R944" t="s">
        <v>8316</v>
      </c>
      <c r="S944" s="18">
        <f t="shared" si="28"/>
        <v>42382.593287037038</v>
      </c>
      <c r="T944" s="18">
        <f t="shared" si="29"/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>(E945/D945)*100</f>
        <v>9.6333333333333346</v>
      </c>
      <c r="P945" s="7">
        <f>IF(L945,E945/L945,0)</f>
        <v>24.083333333333332</v>
      </c>
      <c r="Q945" t="s">
        <v>8314</v>
      </c>
      <c r="R945" t="s">
        <v>8316</v>
      </c>
      <c r="S945" s="18">
        <f t="shared" si="28"/>
        <v>42673.41788194445</v>
      </c>
      <c r="T945" s="18">
        <f t="shared" si="2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>(E946/D946)*100</f>
        <v>13.325999999999999</v>
      </c>
      <c r="P946" s="7">
        <f>IF(L946,E946/L946,0)</f>
        <v>69.40625</v>
      </c>
      <c r="Q946" t="s">
        <v>8314</v>
      </c>
      <c r="R946" t="s">
        <v>8316</v>
      </c>
      <c r="S946" s="18">
        <f t="shared" si="28"/>
        <v>42444.333912037036</v>
      </c>
      <c r="T946" s="18">
        <f t="shared" si="2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>(E947/D947)*100</f>
        <v>2.484</v>
      </c>
      <c r="P947" s="7">
        <f>IF(L947,E947/L947,0)</f>
        <v>155.25</v>
      </c>
      <c r="Q947" t="s">
        <v>8314</v>
      </c>
      <c r="R947" t="s">
        <v>8316</v>
      </c>
      <c r="S947" s="18">
        <f t="shared" si="28"/>
        <v>42732.622986111106</v>
      </c>
      <c r="T947" s="18">
        <f t="shared" si="2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>(E948/D948)*100</f>
        <v>1.9066666666666665</v>
      </c>
      <c r="P948" s="7">
        <f>IF(L948,E948/L948,0)</f>
        <v>57.2</v>
      </c>
      <c r="Q948" t="s">
        <v>8314</v>
      </c>
      <c r="R948" t="s">
        <v>8316</v>
      </c>
      <c r="S948" s="18">
        <f t="shared" si="28"/>
        <v>42592.500555555554</v>
      </c>
      <c r="T948" s="18">
        <f t="shared" si="2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(E949/D949)*100</f>
        <v>0</v>
      </c>
      <c r="P949" s="7">
        <f>IF(L949,E949/L949,0)</f>
        <v>0</v>
      </c>
      <c r="Q949" t="s">
        <v>8314</v>
      </c>
      <c r="R949" t="s">
        <v>8316</v>
      </c>
      <c r="S949" s="18">
        <f t="shared" si="28"/>
        <v>42491.531319444446</v>
      </c>
      <c r="T949" s="18">
        <f t="shared" si="2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>(E950/D950)*100</f>
        <v>12</v>
      </c>
      <c r="P950" s="7">
        <f>IF(L950,E950/L950,0)</f>
        <v>60</v>
      </c>
      <c r="Q950" t="s">
        <v>8314</v>
      </c>
      <c r="R950" t="s">
        <v>8316</v>
      </c>
      <c r="S950" s="18">
        <f t="shared" si="28"/>
        <v>42411.578287037039</v>
      </c>
      <c r="T950" s="18">
        <f t="shared" si="2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>(E951/D951)*100</f>
        <v>1.365</v>
      </c>
      <c r="P951" s="7">
        <f>IF(L951,E951/L951,0)</f>
        <v>39</v>
      </c>
      <c r="Q951" t="s">
        <v>8314</v>
      </c>
      <c r="R951" t="s">
        <v>8316</v>
      </c>
      <c r="S951" s="18">
        <f t="shared" si="28"/>
        <v>42360.793703703705</v>
      </c>
      <c r="T951" s="18">
        <f t="shared" si="2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>(E952/D952)*100</f>
        <v>28.04</v>
      </c>
      <c r="P952" s="7">
        <f>IF(L952,E952/L952,0)</f>
        <v>58.416666666666664</v>
      </c>
      <c r="Q952" t="s">
        <v>8314</v>
      </c>
      <c r="R952" t="s">
        <v>8316</v>
      </c>
      <c r="S952" s="18">
        <f t="shared" si="28"/>
        <v>42356.500706018516</v>
      </c>
      <c r="T952" s="18">
        <f t="shared" si="2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>(E953/D953)*100</f>
        <v>38.39</v>
      </c>
      <c r="P953" s="7">
        <f>IF(L953,E953/L953,0)</f>
        <v>158.63636363636363</v>
      </c>
      <c r="Q953" t="s">
        <v>8314</v>
      </c>
      <c r="R953" t="s">
        <v>8316</v>
      </c>
      <c r="S953" s="18">
        <f t="shared" si="28"/>
        <v>42480.403611111113</v>
      </c>
      <c r="T953" s="18">
        <f t="shared" si="29"/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>(E954/D954)*100</f>
        <v>39.942857142857143</v>
      </c>
      <c r="P954" s="7">
        <f>IF(L954,E954/L954,0)</f>
        <v>99.857142857142861</v>
      </c>
      <c r="Q954" t="s">
        <v>8314</v>
      </c>
      <c r="R954" t="s">
        <v>8316</v>
      </c>
      <c r="S954" s="18">
        <f t="shared" si="28"/>
        <v>42662.363564814819</v>
      </c>
      <c r="T954" s="18">
        <f t="shared" si="29"/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>(E955/D955)*100</f>
        <v>0.84</v>
      </c>
      <c r="P955" s="7">
        <f>IF(L955,E955/L955,0)</f>
        <v>25.2</v>
      </c>
      <c r="Q955" t="s">
        <v>8314</v>
      </c>
      <c r="R955" t="s">
        <v>8316</v>
      </c>
      <c r="S955" s="18">
        <f t="shared" si="28"/>
        <v>41998.914340277777</v>
      </c>
      <c r="T955" s="18">
        <f t="shared" si="2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>(E956/D956)*100</f>
        <v>43.406666666666666</v>
      </c>
      <c r="P956" s="7">
        <f>IF(L956,E956/L956,0)</f>
        <v>89.191780821917803</v>
      </c>
      <c r="Q956" t="s">
        <v>8314</v>
      </c>
      <c r="R956" t="s">
        <v>8316</v>
      </c>
      <c r="S956" s="18">
        <f t="shared" si="28"/>
        <v>42194.583784722221</v>
      </c>
      <c r="T956" s="18">
        <f t="shared" si="2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>(E957/D957)*100</f>
        <v>5.6613333333333333</v>
      </c>
      <c r="P957" s="7">
        <f>IF(L957,E957/L957,0)</f>
        <v>182.6236559139785</v>
      </c>
      <c r="Q957" t="s">
        <v>8314</v>
      </c>
      <c r="R957" t="s">
        <v>8316</v>
      </c>
      <c r="S957" s="18">
        <f t="shared" si="28"/>
        <v>42586.045138888891</v>
      </c>
      <c r="T957" s="18">
        <f t="shared" si="2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>(E958/D958)*100</f>
        <v>1.722</v>
      </c>
      <c r="P958" s="7">
        <f>IF(L958,E958/L958,0)</f>
        <v>50.647058823529413</v>
      </c>
      <c r="Q958" t="s">
        <v>8314</v>
      </c>
      <c r="R958" t="s">
        <v>8316</v>
      </c>
      <c r="S958" s="18">
        <f t="shared" si="28"/>
        <v>42060.663877314815</v>
      </c>
      <c r="T958" s="18">
        <f t="shared" si="2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>(E959/D959)*100</f>
        <v>1.9416666666666664</v>
      </c>
      <c r="P959" s="7">
        <f>IF(L959,E959/L959,0)</f>
        <v>33.285714285714285</v>
      </c>
      <c r="Q959" t="s">
        <v>8314</v>
      </c>
      <c r="R959" t="s">
        <v>8316</v>
      </c>
      <c r="S959" s="18">
        <f t="shared" si="28"/>
        <v>42660.302465277782</v>
      </c>
      <c r="T959" s="18">
        <f t="shared" si="2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>(E960/D960)*100</f>
        <v>11.328275684711327</v>
      </c>
      <c r="P960" s="7">
        <f>IF(L960,E960/L960,0)</f>
        <v>51.823529411764703</v>
      </c>
      <c r="Q960" t="s">
        <v>8314</v>
      </c>
      <c r="R960" t="s">
        <v>8316</v>
      </c>
      <c r="S960" s="18">
        <f t="shared" si="28"/>
        <v>42082.552812499998</v>
      </c>
      <c r="T960" s="18">
        <f t="shared" si="2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>(E961/D961)*100</f>
        <v>38.86</v>
      </c>
      <c r="P961" s="7">
        <f>IF(L961,E961/L961,0)</f>
        <v>113.62573099415205</v>
      </c>
      <c r="Q961" t="s">
        <v>8314</v>
      </c>
      <c r="R961" t="s">
        <v>8316</v>
      </c>
      <c r="S961" s="18">
        <f t="shared" si="28"/>
        <v>41992.924363425926</v>
      </c>
      <c r="T961" s="18">
        <f t="shared" si="2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>(E962/D962)*100</f>
        <v>46.100628930817614</v>
      </c>
      <c r="P962" s="7">
        <f>IF(L962,E962/L962,0)</f>
        <v>136.46276595744681</v>
      </c>
      <c r="Q962" t="s">
        <v>8314</v>
      </c>
      <c r="R962" t="s">
        <v>8316</v>
      </c>
      <c r="S962" s="18">
        <f t="shared" ref="S962:S1025" si="30">(J962/86400)+25569+(-6/24)</f>
        <v>42766.376793981486</v>
      </c>
      <c r="T962" s="18">
        <f t="shared" ref="T962:T1025" si="31">(I962/86400)+25569+(-6/24)</f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>(E963/D963)*100</f>
        <v>42.188421052631583</v>
      </c>
      <c r="P963" s="7">
        <f>IF(L963,E963/L963,0)</f>
        <v>364.35454545454547</v>
      </c>
      <c r="Q963" t="s">
        <v>8314</v>
      </c>
      <c r="R963" t="s">
        <v>8316</v>
      </c>
      <c r="S963" s="18">
        <f t="shared" si="30"/>
        <v>42740.443692129629</v>
      </c>
      <c r="T963" s="18">
        <f t="shared" si="31"/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>(E964/D964)*100</f>
        <v>28.48</v>
      </c>
      <c r="P964" s="7">
        <f>IF(L964,E964/L964,0)</f>
        <v>19.243243243243242</v>
      </c>
      <c r="Q964" t="s">
        <v>8314</v>
      </c>
      <c r="R964" t="s">
        <v>8316</v>
      </c>
      <c r="S964" s="18">
        <f t="shared" si="30"/>
        <v>42373.462418981479</v>
      </c>
      <c r="T964" s="18">
        <f t="shared" si="31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>(E965/D965)*100</f>
        <v>1.077142857142857</v>
      </c>
      <c r="P965" s="7">
        <f>IF(L965,E965/L965,0)</f>
        <v>41.888888888888886</v>
      </c>
      <c r="Q965" t="s">
        <v>8314</v>
      </c>
      <c r="R965" t="s">
        <v>8316</v>
      </c>
      <c r="S965" s="18">
        <f t="shared" si="30"/>
        <v>42625.385636574079</v>
      </c>
      <c r="T965" s="18">
        <f t="shared" si="31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>(E966/D966)*100</f>
        <v>0.79909090909090907</v>
      </c>
      <c r="P966" s="7">
        <f>IF(L966,E966/L966,0)</f>
        <v>30.310344827586206</v>
      </c>
      <c r="Q966" t="s">
        <v>8314</v>
      </c>
      <c r="R966" t="s">
        <v>8316</v>
      </c>
      <c r="S966" s="18">
        <f t="shared" si="30"/>
        <v>42208.378692129627</v>
      </c>
      <c r="T966" s="18">
        <f t="shared" si="31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>(E967/D967)*100</f>
        <v>1.1919999999999999</v>
      </c>
      <c r="P967" s="7">
        <f>IF(L967,E967/L967,0)</f>
        <v>49.666666666666664</v>
      </c>
      <c r="Q967" t="s">
        <v>8314</v>
      </c>
      <c r="R967" t="s">
        <v>8316</v>
      </c>
      <c r="S967" s="18">
        <f t="shared" si="30"/>
        <v>42636.766736111109</v>
      </c>
      <c r="T967" s="18">
        <f t="shared" si="31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>(E968/D968)*100</f>
        <v>14.799999999999999</v>
      </c>
      <c r="P968" s="7">
        <f>IF(L968,E968/L968,0)</f>
        <v>59.2</v>
      </c>
      <c r="Q968" t="s">
        <v>8314</v>
      </c>
      <c r="R968" t="s">
        <v>8316</v>
      </c>
      <c r="S968" s="18">
        <f t="shared" si="30"/>
        <v>42619.385787037041</v>
      </c>
      <c r="T968" s="18">
        <f t="shared" si="31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>(E969/D969)*100</f>
        <v>17.810000000000002</v>
      </c>
      <c r="P969" s="7">
        <f>IF(L969,E969/L969,0)</f>
        <v>43.97530864197531</v>
      </c>
      <c r="Q969" t="s">
        <v>8314</v>
      </c>
      <c r="R969" t="s">
        <v>8316</v>
      </c>
      <c r="S969" s="18">
        <f t="shared" si="30"/>
        <v>42422.004328703704</v>
      </c>
      <c r="T969" s="18">
        <f t="shared" si="31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>(E970/D970)*100</f>
        <v>1.325</v>
      </c>
      <c r="P970" s="7">
        <f>IF(L970,E970/L970,0)</f>
        <v>26.5</v>
      </c>
      <c r="Q970" t="s">
        <v>8314</v>
      </c>
      <c r="R970" t="s">
        <v>8316</v>
      </c>
      <c r="S970" s="18">
        <f t="shared" si="30"/>
        <v>41836.597615740742</v>
      </c>
      <c r="T970" s="18">
        <f t="shared" si="31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>(E971/D971)*100</f>
        <v>46.666666666666664</v>
      </c>
      <c r="P971" s="7">
        <f>IF(L971,E971/L971,0)</f>
        <v>1272.7272727272727</v>
      </c>
      <c r="Q971" t="s">
        <v>8314</v>
      </c>
      <c r="R971" t="s">
        <v>8316</v>
      </c>
      <c r="S971" s="18">
        <f t="shared" si="30"/>
        <v>42742.05332175926</v>
      </c>
      <c r="T971" s="18">
        <f t="shared" si="31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>(E972/D972)*100</f>
        <v>45.92</v>
      </c>
      <c r="P972" s="7">
        <f>IF(L972,E972/L972,0)</f>
        <v>164</v>
      </c>
      <c r="Q972" t="s">
        <v>8314</v>
      </c>
      <c r="R972" t="s">
        <v>8316</v>
      </c>
      <c r="S972" s="18">
        <f t="shared" si="30"/>
        <v>42720.970520833333</v>
      </c>
      <c r="T972" s="18">
        <f t="shared" si="31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>(E973/D973)*100</f>
        <v>0.22599999999999998</v>
      </c>
      <c r="P973" s="7">
        <f>IF(L973,E973/L973,0)</f>
        <v>45.2</v>
      </c>
      <c r="Q973" t="s">
        <v>8314</v>
      </c>
      <c r="R973" t="s">
        <v>8316</v>
      </c>
      <c r="S973" s="18">
        <f t="shared" si="30"/>
        <v>42111.459027777775</v>
      </c>
      <c r="T973" s="18">
        <f t="shared" si="31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>(E974/D974)*100</f>
        <v>34.625</v>
      </c>
      <c r="P974" s="7">
        <f>IF(L974,E974/L974,0)</f>
        <v>153.88888888888889</v>
      </c>
      <c r="Q974" t="s">
        <v>8314</v>
      </c>
      <c r="R974" t="s">
        <v>8316</v>
      </c>
      <c r="S974" s="18">
        <f t="shared" si="30"/>
        <v>41856.615717592591</v>
      </c>
      <c r="T974" s="18">
        <f t="shared" si="31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>(E975/D975)*100</f>
        <v>2.0549999999999997</v>
      </c>
      <c r="P975" s="7">
        <f>IF(L975,E975/L975,0)</f>
        <v>51.375</v>
      </c>
      <c r="Q975" t="s">
        <v>8314</v>
      </c>
      <c r="R975" t="s">
        <v>8316</v>
      </c>
      <c r="S975" s="18">
        <f t="shared" si="30"/>
        <v>42256.764965277776</v>
      </c>
      <c r="T975" s="18">
        <f t="shared" si="31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>(E976/D976)*100</f>
        <v>0.55999999999999994</v>
      </c>
      <c r="P976" s="7">
        <f>IF(L976,E976/L976,0)</f>
        <v>93.333333333333329</v>
      </c>
      <c r="Q976" t="s">
        <v>8314</v>
      </c>
      <c r="R976" t="s">
        <v>8316</v>
      </c>
      <c r="S976" s="18">
        <f t="shared" si="30"/>
        <v>42424.499490740738</v>
      </c>
      <c r="T976" s="18">
        <f t="shared" si="31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>(E977/D977)*100</f>
        <v>2.6069999999999998</v>
      </c>
      <c r="P977" s="7">
        <f>IF(L977,E977/L977,0)</f>
        <v>108.625</v>
      </c>
      <c r="Q977" t="s">
        <v>8314</v>
      </c>
      <c r="R977" t="s">
        <v>8316</v>
      </c>
      <c r="S977" s="18">
        <f t="shared" si="30"/>
        <v>42489.446585648147</v>
      </c>
      <c r="T977" s="18">
        <f t="shared" si="31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>(E978/D978)*100</f>
        <v>1.9259999999999999</v>
      </c>
      <c r="P978" s="7">
        <f>IF(L978,E978/L978,0)</f>
        <v>160.5</v>
      </c>
      <c r="Q978" t="s">
        <v>8314</v>
      </c>
      <c r="R978" t="s">
        <v>8316</v>
      </c>
      <c r="S978" s="18">
        <f t="shared" si="30"/>
        <v>42184.808993055558</v>
      </c>
      <c r="T978" s="18">
        <f t="shared" si="31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>(E979/D979)*100</f>
        <v>33.666666666666664</v>
      </c>
      <c r="P979" s="7">
        <f>IF(L979,E979/L979,0)</f>
        <v>75.75</v>
      </c>
      <c r="Q979" t="s">
        <v>8314</v>
      </c>
      <c r="R979" t="s">
        <v>8316</v>
      </c>
      <c r="S979" s="18">
        <f t="shared" si="30"/>
        <v>42391.692094907412</v>
      </c>
      <c r="T979" s="18">
        <f t="shared" si="31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>(E980/D980)*100</f>
        <v>56.263267182990241</v>
      </c>
      <c r="P980" s="7">
        <f>IF(L980,E980/L980,0)</f>
        <v>790.83739837398377</v>
      </c>
      <c r="Q980" t="s">
        <v>8314</v>
      </c>
      <c r="R980" t="s">
        <v>8316</v>
      </c>
      <c r="S980" s="18">
        <f t="shared" si="30"/>
        <v>42395.059039351851</v>
      </c>
      <c r="T980" s="18">
        <f t="shared" si="31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>(E981/D981)*100</f>
        <v>82.817599999999999</v>
      </c>
      <c r="P981" s="7">
        <f>IF(L981,E981/L981,0)</f>
        <v>301.93916666666667</v>
      </c>
      <c r="Q981" t="s">
        <v>8314</v>
      </c>
      <c r="R981" t="s">
        <v>8316</v>
      </c>
      <c r="S981" s="18">
        <f t="shared" si="30"/>
        <v>42506.166990740741</v>
      </c>
      <c r="T981" s="18">
        <f t="shared" si="31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>(E982/D982)*100</f>
        <v>14.860000000000001</v>
      </c>
      <c r="P982" s="7">
        <f>IF(L982,E982/L982,0)</f>
        <v>47.935483870967744</v>
      </c>
      <c r="Q982" t="s">
        <v>8314</v>
      </c>
      <c r="R982" t="s">
        <v>8316</v>
      </c>
      <c r="S982" s="18">
        <f t="shared" si="30"/>
        <v>41928.654189814813</v>
      </c>
      <c r="T982" s="18">
        <f t="shared" si="31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>(E983/D983)*100</f>
        <v>1.2375123751237513E-2</v>
      </c>
      <c r="P983" s="7">
        <f>IF(L983,E983/L983,0)</f>
        <v>2.75</v>
      </c>
      <c r="Q983" t="s">
        <v>8314</v>
      </c>
      <c r="R983" t="s">
        <v>8316</v>
      </c>
      <c r="S983" s="18">
        <f t="shared" si="30"/>
        <v>41830.697013888886</v>
      </c>
      <c r="T983" s="18">
        <f t="shared" si="31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>(E984/D984)*100</f>
        <v>1.7142857142857144E-2</v>
      </c>
      <c r="P984" s="7">
        <f>IF(L984,E984/L984,0)</f>
        <v>1</v>
      </c>
      <c r="Q984" t="s">
        <v>8314</v>
      </c>
      <c r="R984" t="s">
        <v>8316</v>
      </c>
      <c r="S984" s="18">
        <f t="shared" si="30"/>
        <v>42615.503310185188</v>
      </c>
      <c r="T984" s="18">
        <f t="shared" si="31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>(E985/D985)*100</f>
        <v>29.506136117214709</v>
      </c>
      <c r="P985" s="7">
        <f>IF(L985,E985/L985,0)</f>
        <v>171.79329608938548</v>
      </c>
      <c r="Q985" t="s">
        <v>8314</v>
      </c>
      <c r="R985" t="s">
        <v>8316</v>
      </c>
      <c r="S985" s="18">
        <f t="shared" si="30"/>
        <v>42574.417650462958</v>
      </c>
      <c r="T985" s="18">
        <f t="shared" si="31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>(E986/D986)*100</f>
        <v>1.06</v>
      </c>
      <c r="P986" s="7">
        <f>IF(L986,E986/L986,0)</f>
        <v>35.333333333333336</v>
      </c>
      <c r="Q986" t="s">
        <v>8314</v>
      </c>
      <c r="R986" t="s">
        <v>8316</v>
      </c>
      <c r="S986" s="18">
        <f t="shared" si="30"/>
        <v>42060.86583333333</v>
      </c>
      <c r="T986" s="18">
        <f t="shared" si="31"/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>(E987/D987)*100</f>
        <v>6.293333333333333</v>
      </c>
      <c r="P987" s="7">
        <f>IF(L987,E987/L987,0)</f>
        <v>82.086956521739125</v>
      </c>
      <c r="Q987" t="s">
        <v>8314</v>
      </c>
      <c r="R987" t="s">
        <v>8316</v>
      </c>
      <c r="S987" s="18">
        <f t="shared" si="30"/>
        <v>42339.717708333337</v>
      </c>
      <c r="T987" s="18">
        <f t="shared" si="31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>(E988/D988)*100</f>
        <v>12.75</v>
      </c>
      <c r="P988" s="7">
        <f>IF(L988,E988/L988,0)</f>
        <v>110.8695652173913</v>
      </c>
      <c r="Q988" t="s">
        <v>8314</v>
      </c>
      <c r="R988" t="s">
        <v>8316</v>
      </c>
      <c r="S988" s="18">
        <f t="shared" si="30"/>
        <v>42324.517361111109</v>
      </c>
      <c r="T988" s="18">
        <f t="shared" si="31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>(E989/D989)*100</f>
        <v>13.22</v>
      </c>
      <c r="P989" s="7">
        <f>IF(L989,E989/L989,0)</f>
        <v>161.21951219512195</v>
      </c>
      <c r="Q989" t="s">
        <v>8314</v>
      </c>
      <c r="R989" t="s">
        <v>8316</v>
      </c>
      <c r="S989" s="18">
        <f t="shared" si="30"/>
        <v>41773.044560185182</v>
      </c>
      <c r="T989" s="18">
        <f t="shared" si="31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(E990/D990)*100</f>
        <v>0</v>
      </c>
      <c r="P990" s="7">
        <f>IF(L990,E990/L990,0)</f>
        <v>0</v>
      </c>
      <c r="Q990" t="s">
        <v>8314</v>
      </c>
      <c r="R990" t="s">
        <v>8316</v>
      </c>
      <c r="S990" s="18">
        <f t="shared" si="30"/>
        <v>42614.106770833328</v>
      </c>
      <c r="T990" s="18">
        <f t="shared" si="31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>(E991/D991)*100</f>
        <v>16.77</v>
      </c>
      <c r="P991" s="7">
        <f>IF(L991,E991/L991,0)</f>
        <v>52.40625</v>
      </c>
      <c r="Q991" t="s">
        <v>8314</v>
      </c>
      <c r="R991" t="s">
        <v>8316</v>
      </c>
      <c r="S991" s="18">
        <f t="shared" si="30"/>
        <v>42611.683969907404</v>
      </c>
      <c r="T991" s="18">
        <f t="shared" si="31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>(E992/D992)*100</f>
        <v>0.104</v>
      </c>
      <c r="P992" s="7">
        <f>IF(L992,E992/L992,0)</f>
        <v>13</v>
      </c>
      <c r="Q992" t="s">
        <v>8314</v>
      </c>
      <c r="R992" t="s">
        <v>8316</v>
      </c>
      <c r="S992" s="18">
        <f t="shared" si="30"/>
        <v>41855.534305555557</v>
      </c>
      <c r="T992" s="18">
        <f t="shared" si="31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>(E993/D993)*100</f>
        <v>4.24</v>
      </c>
      <c r="P993" s="7">
        <f>IF(L993,E993/L993,0)</f>
        <v>30.285714285714285</v>
      </c>
      <c r="Q993" t="s">
        <v>8314</v>
      </c>
      <c r="R993" t="s">
        <v>8316</v>
      </c>
      <c r="S993" s="18">
        <f t="shared" si="30"/>
        <v>42538.50680555556</v>
      </c>
      <c r="T993" s="18">
        <f t="shared" si="31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>(E994/D994)*100</f>
        <v>0.46699999999999997</v>
      </c>
      <c r="P994" s="7">
        <f>IF(L994,E994/L994,0)</f>
        <v>116.75</v>
      </c>
      <c r="Q994" t="s">
        <v>8314</v>
      </c>
      <c r="R994" t="s">
        <v>8316</v>
      </c>
      <c r="S994" s="18">
        <f t="shared" si="30"/>
        <v>42437.674988425926</v>
      </c>
      <c r="T994" s="18">
        <f t="shared" si="31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>(E995/D995)*100</f>
        <v>25.087142857142858</v>
      </c>
      <c r="P995" s="7">
        <f>IF(L995,E995/L995,0)</f>
        <v>89.59693877551021</v>
      </c>
      <c r="Q995" t="s">
        <v>8314</v>
      </c>
      <c r="R995" t="s">
        <v>8316</v>
      </c>
      <c r="S995" s="18">
        <f t="shared" si="30"/>
        <v>42652.714907407411</v>
      </c>
      <c r="T995" s="18">
        <f t="shared" si="31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>(E996/D996)*100</f>
        <v>2.3345000000000002</v>
      </c>
      <c r="P996" s="7">
        <f>IF(L996,E996/L996,0)</f>
        <v>424.45454545454544</v>
      </c>
      <c r="Q996" t="s">
        <v>8314</v>
      </c>
      <c r="R996" t="s">
        <v>8316</v>
      </c>
      <c r="S996" s="18">
        <f t="shared" si="30"/>
        <v>41921.013078703705</v>
      </c>
      <c r="T996" s="18">
        <f t="shared" si="31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>(E997/D997)*100</f>
        <v>7.26</v>
      </c>
      <c r="P997" s="7">
        <f>IF(L997,E997/L997,0)</f>
        <v>80.666666666666671</v>
      </c>
      <c r="Q997" t="s">
        <v>8314</v>
      </c>
      <c r="R997" t="s">
        <v>8316</v>
      </c>
      <c r="S997" s="18">
        <f t="shared" si="30"/>
        <v>41947.690740740742</v>
      </c>
      <c r="T997" s="18">
        <f t="shared" si="31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>(E998/D998)*100</f>
        <v>1.625</v>
      </c>
      <c r="P998" s="7">
        <f>IF(L998,E998/L998,0)</f>
        <v>13</v>
      </c>
      <c r="Q998" t="s">
        <v>8314</v>
      </c>
      <c r="R998" t="s">
        <v>8316</v>
      </c>
      <c r="S998" s="18">
        <f t="shared" si="30"/>
        <v>41817.616435185184</v>
      </c>
      <c r="T998" s="18">
        <f t="shared" si="31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>(E999/D999)*100</f>
        <v>1.3</v>
      </c>
      <c r="P999" s="7">
        <f>IF(L999,E999/L999,0)</f>
        <v>8.125</v>
      </c>
      <c r="Q999" t="s">
        <v>8314</v>
      </c>
      <c r="R999" t="s">
        <v>8316</v>
      </c>
      <c r="S999" s="18">
        <f t="shared" si="30"/>
        <v>41940.85297453704</v>
      </c>
      <c r="T999" s="18">
        <f t="shared" si="31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>(E1000/D1000)*100</f>
        <v>58.558333333333337</v>
      </c>
      <c r="P1000" s="7">
        <f>IF(L1000,E1000/L1000,0)</f>
        <v>153.42794759825327</v>
      </c>
      <c r="Q1000" t="s">
        <v>8314</v>
      </c>
      <c r="R1000" t="s">
        <v>8316</v>
      </c>
      <c r="S1000" s="18">
        <f t="shared" si="30"/>
        <v>42281.918993055559</v>
      </c>
      <c r="T1000" s="18">
        <f t="shared" si="31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>(E1001/D1001)*100</f>
        <v>7.7886666666666677</v>
      </c>
      <c r="P1001" s="7">
        <f>IF(L1001,E1001/L1001,0)</f>
        <v>292.07499999999999</v>
      </c>
      <c r="Q1001" t="s">
        <v>8314</v>
      </c>
      <c r="R1001" t="s">
        <v>8316</v>
      </c>
      <c r="S1001" s="18">
        <f t="shared" si="30"/>
        <v>41926.04965277778</v>
      </c>
      <c r="T1001" s="18">
        <f t="shared" si="31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>(E1002/D1002)*100</f>
        <v>2.2157147647256061</v>
      </c>
      <c r="P1002" s="7">
        <f>IF(L1002,E1002/L1002,0)</f>
        <v>3304</v>
      </c>
      <c r="Q1002" t="s">
        <v>8314</v>
      </c>
      <c r="R1002" t="s">
        <v>8316</v>
      </c>
      <c r="S1002" s="18">
        <f t="shared" si="30"/>
        <v>42748.80972222222</v>
      </c>
      <c r="T1002" s="18">
        <f t="shared" si="31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(E1003/D1003)*100</f>
        <v>104</v>
      </c>
      <c r="P1003" s="7">
        <f>IF(L1003,E1003/L1003,0)</f>
        <v>1300</v>
      </c>
      <c r="Q1003" t="s">
        <v>8314</v>
      </c>
      <c r="R1003" t="s">
        <v>8316</v>
      </c>
      <c r="S1003" s="18">
        <f t="shared" si="30"/>
        <v>42720.470057870371</v>
      </c>
      <c r="T1003" s="18">
        <f t="shared" si="31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>(E1004/D1004)*100</f>
        <v>29.6029602960296</v>
      </c>
      <c r="P1004" s="7">
        <f>IF(L1004,E1004/L1004,0)</f>
        <v>134.54545454545453</v>
      </c>
      <c r="Q1004" t="s">
        <v>8314</v>
      </c>
      <c r="R1004" t="s">
        <v>8316</v>
      </c>
      <c r="S1004" s="18">
        <f t="shared" si="30"/>
        <v>42325.434189814812</v>
      </c>
      <c r="T1004" s="18">
        <f t="shared" si="31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>(E1005/D1005)*100</f>
        <v>16.055</v>
      </c>
      <c r="P1005" s="7">
        <f>IF(L1005,E1005/L1005,0)</f>
        <v>214.06666666666666</v>
      </c>
      <c r="Q1005" t="s">
        <v>8314</v>
      </c>
      <c r="R1005" t="s">
        <v>8316</v>
      </c>
      <c r="S1005" s="18">
        <f t="shared" si="30"/>
        <v>42780.459039351852</v>
      </c>
      <c r="T1005" s="18">
        <f t="shared" si="31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>(E1006/D1006)*100</f>
        <v>82.207999999999998</v>
      </c>
      <c r="P1006" s="7">
        <f>IF(L1006,E1006/L1006,0)</f>
        <v>216.33684210526314</v>
      </c>
      <c r="Q1006" t="s">
        <v>8314</v>
      </c>
      <c r="R1006" t="s">
        <v>8316</v>
      </c>
      <c r="S1006" s="18">
        <f t="shared" si="30"/>
        <v>42388.458645833336</v>
      </c>
      <c r="T1006" s="18">
        <f t="shared" si="31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>(E1007/D1007)*100</f>
        <v>75.051000000000002</v>
      </c>
      <c r="P1007" s="7">
        <f>IF(L1007,E1007/L1007,0)</f>
        <v>932.31055900621118</v>
      </c>
      <c r="Q1007" t="s">
        <v>8314</v>
      </c>
      <c r="R1007" t="s">
        <v>8316</v>
      </c>
      <c r="S1007" s="18">
        <f t="shared" si="30"/>
        <v>42276.374803240746</v>
      </c>
      <c r="T1007" s="18">
        <f t="shared" si="31"/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>(E1008/D1008)*100</f>
        <v>5.8500000000000005</v>
      </c>
      <c r="P1008" s="7">
        <f>IF(L1008,E1008/L1008,0)</f>
        <v>29.25</v>
      </c>
      <c r="Q1008" t="s">
        <v>8314</v>
      </c>
      <c r="R1008" t="s">
        <v>8316</v>
      </c>
      <c r="S1008" s="18">
        <f t="shared" si="30"/>
        <v>41976.790185185186</v>
      </c>
      <c r="T1008" s="18">
        <f t="shared" si="31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>(E1009/D1009)*100</f>
        <v>44.32</v>
      </c>
      <c r="P1009" s="7">
        <f>IF(L1009,E1009/L1009,0)</f>
        <v>174.94736842105263</v>
      </c>
      <c r="Q1009" t="s">
        <v>8314</v>
      </c>
      <c r="R1009" t="s">
        <v>8316</v>
      </c>
      <c r="S1009" s="18">
        <f t="shared" si="30"/>
        <v>42676.333599537036</v>
      </c>
      <c r="T1009" s="18">
        <f t="shared" si="31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>(E1010/D1010)*100</f>
        <v>0.26737967914438499</v>
      </c>
      <c r="P1010" s="7">
        <f>IF(L1010,E1010/L1010,0)</f>
        <v>250</v>
      </c>
      <c r="Q1010" t="s">
        <v>8314</v>
      </c>
      <c r="R1010" t="s">
        <v>8316</v>
      </c>
      <c r="S1010" s="18">
        <f t="shared" si="30"/>
        <v>42702.559201388889</v>
      </c>
      <c r="T1010" s="18">
        <f t="shared" si="31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>(E1011/D1011)*100</f>
        <v>13.13</v>
      </c>
      <c r="P1011" s="7">
        <f>IF(L1011,E1011/L1011,0)</f>
        <v>65</v>
      </c>
      <c r="Q1011" t="s">
        <v>8314</v>
      </c>
      <c r="R1011" t="s">
        <v>8316</v>
      </c>
      <c r="S1011" s="18">
        <f t="shared" si="30"/>
        <v>42510.354699074072</v>
      </c>
      <c r="T1011" s="18">
        <f t="shared" si="31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>(E1012/D1012)*100</f>
        <v>0.19088937093275488</v>
      </c>
      <c r="P1012" s="7">
        <f>IF(L1012,E1012/L1012,0)</f>
        <v>55</v>
      </c>
      <c r="Q1012" t="s">
        <v>8314</v>
      </c>
      <c r="R1012" t="s">
        <v>8316</v>
      </c>
      <c r="S1012" s="18">
        <f t="shared" si="30"/>
        <v>42561.579421296294</v>
      </c>
      <c r="T1012" s="18">
        <f t="shared" si="31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>(E1013/D1013)*100</f>
        <v>0.375</v>
      </c>
      <c r="P1013" s="7">
        <f>IF(L1013,E1013/L1013,0)</f>
        <v>75</v>
      </c>
      <c r="Q1013" t="s">
        <v>8314</v>
      </c>
      <c r="R1013" t="s">
        <v>8316</v>
      </c>
      <c r="S1013" s="18">
        <f t="shared" si="30"/>
        <v>41946.648090277777</v>
      </c>
      <c r="T1013" s="18">
        <f t="shared" si="31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(E1014/D1014)*100</f>
        <v>21535.021000000001</v>
      </c>
      <c r="P1014" s="7">
        <f>IF(L1014,E1014/L1014,0)</f>
        <v>1389.3561935483872</v>
      </c>
      <c r="Q1014" t="s">
        <v>8314</v>
      </c>
      <c r="R1014" t="s">
        <v>8316</v>
      </c>
      <c r="S1014" s="18">
        <f t="shared" si="30"/>
        <v>42714.190416666665</v>
      </c>
      <c r="T1014" s="18">
        <f t="shared" si="31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>(E1015/D1015)*100</f>
        <v>34.527999999999999</v>
      </c>
      <c r="P1015" s="7">
        <f>IF(L1015,E1015/L1015,0)</f>
        <v>95.911111111111111</v>
      </c>
      <c r="Q1015" t="s">
        <v>8314</v>
      </c>
      <c r="R1015" t="s">
        <v>8316</v>
      </c>
      <c r="S1015" s="18">
        <f t="shared" si="30"/>
        <v>42339.583981481483</v>
      </c>
      <c r="T1015" s="18">
        <f t="shared" si="31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>(E1016/D1016)*100</f>
        <v>30.599999999999998</v>
      </c>
      <c r="P1016" s="7">
        <f>IF(L1016,E1016/L1016,0)</f>
        <v>191.25</v>
      </c>
      <c r="Q1016" t="s">
        <v>8314</v>
      </c>
      <c r="R1016" t="s">
        <v>8316</v>
      </c>
      <c r="S1016" s="18">
        <f t="shared" si="30"/>
        <v>41954.752488425926</v>
      </c>
      <c r="T1016" s="18">
        <f t="shared" si="31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>(E1017/D1017)*100</f>
        <v>2.666666666666667</v>
      </c>
      <c r="P1017" s="7">
        <f>IF(L1017,E1017/L1017,0)</f>
        <v>40</v>
      </c>
      <c r="Q1017" t="s">
        <v>8314</v>
      </c>
      <c r="R1017" t="s">
        <v>8316</v>
      </c>
      <c r="S1017" s="18">
        <f t="shared" si="30"/>
        <v>42303.628414351857</v>
      </c>
      <c r="T1017" s="18">
        <f t="shared" si="31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>(E1018/D1018)*100</f>
        <v>2.8420000000000001</v>
      </c>
      <c r="P1018" s="7">
        <f>IF(L1018,E1018/L1018,0)</f>
        <v>74.78947368421052</v>
      </c>
      <c r="Q1018" t="s">
        <v>8314</v>
      </c>
      <c r="R1018" t="s">
        <v>8316</v>
      </c>
      <c r="S1018" s="18">
        <f t="shared" si="30"/>
        <v>42421.857129629629</v>
      </c>
      <c r="T1018" s="18">
        <f t="shared" si="31"/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>(E1019/D1019)*100</f>
        <v>22.878799999999998</v>
      </c>
      <c r="P1019" s="7">
        <f>IF(L1019,E1019/L1019,0)</f>
        <v>161.11830985915492</v>
      </c>
      <c r="Q1019" t="s">
        <v>8314</v>
      </c>
      <c r="R1019" t="s">
        <v>8316</v>
      </c>
      <c r="S1019" s="18">
        <f t="shared" si="30"/>
        <v>42289.425173611111</v>
      </c>
      <c r="T1019" s="18">
        <f t="shared" si="31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>(E1020/D1020)*100</f>
        <v>3.105</v>
      </c>
      <c r="P1020" s="7">
        <f>IF(L1020,E1020/L1020,0)</f>
        <v>88.714285714285708</v>
      </c>
      <c r="Q1020" t="s">
        <v>8314</v>
      </c>
      <c r="R1020" t="s">
        <v>8316</v>
      </c>
      <c r="S1020" s="18">
        <f t="shared" si="30"/>
        <v>42535.242280092592</v>
      </c>
      <c r="T1020" s="18">
        <f t="shared" si="31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>(E1021/D1021)*100</f>
        <v>47.333333333333336</v>
      </c>
      <c r="P1021" s="7">
        <f>IF(L1021,E1021/L1021,0)</f>
        <v>53.25</v>
      </c>
      <c r="Q1021" t="s">
        <v>8314</v>
      </c>
      <c r="R1021" t="s">
        <v>8316</v>
      </c>
      <c r="S1021" s="18">
        <f t="shared" si="30"/>
        <v>42009.723946759259</v>
      </c>
      <c r="T1021" s="18">
        <f t="shared" si="31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>(E1022/D1022)*100</f>
        <v>205.54838709677421</v>
      </c>
      <c r="P1022" s="7">
        <f>IF(L1022,E1022/L1022,0)</f>
        <v>106.2</v>
      </c>
      <c r="Q1022" t="s">
        <v>8319</v>
      </c>
      <c r="R1022" t="s">
        <v>8355</v>
      </c>
      <c r="S1022" s="18">
        <f t="shared" si="30"/>
        <v>42126.819548611107</v>
      </c>
      <c r="T1022" s="18">
        <f t="shared" si="31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>(E1023/D1023)*100</f>
        <v>351.80366666666669</v>
      </c>
      <c r="P1023" s="7">
        <f>IF(L1023,E1023/L1023,0)</f>
        <v>22.079728033472804</v>
      </c>
      <c r="Q1023" t="s">
        <v>8319</v>
      </c>
      <c r="R1023" t="s">
        <v>8355</v>
      </c>
      <c r="S1023" s="18">
        <f t="shared" si="30"/>
        <v>42271.001979166671</v>
      </c>
      <c r="T1023" s="18">
        <f t="shared" si="31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>(E1024/D1024)*100</f>
        <v>114.9</v>
      </c>
      <c r="P1024" s="7">
        <f>IF(L1024,E1024/L1024,0)</f>
        <v>31.054054054054053</v>
      </c>
      <c r="Q1024" t="s">
        <v>8319</v>
      </c>
      <c r="R1024" t="s">
        <v>8355</v>
      </c>
      <c r="S1024" s="18">
        <f t="shared" si="30"/>
        <v>42111.396724537037</v>
      </c>
      <c r="T1024" s="18">
        <f t="shared" si="31"/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>(E1025/D1025)*100</f>
        <v>237.15</v>
      </c>
      <c r="P1025" s="7">
        <f>IF(L1025,E1025/L1025,0)</f>
        <v>36.206106870229007</v>
      </c>
      <c r="Q1025" t="s">
        <v>8319</v>
      </c>
      <c r="R1025" t="s">
        <v>8355</v>
      </c>
      <c r="S1025" s="18">
        <f t="shared" si="30"/>
        <v>42145.669687500005</v>
      </c>
      <c r="T1025" s="18">
        <f t="shared" si="31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>(E1026/D1026)*100</f>
        <v>118.63774999999998</v>
      </c>
      <c r="P1026" s="7">
        <f>IF(L1026,E1026/L1026,0)</f>
        <v>388.9762295081967</v>
      </c>
      <c r="Q1026" t="s">
        <v>8319</v>
      </c>
      <c r="R1026" t="s">
        <v>8355</v>
      </c>
      <c r="S1026" s="18">
        <f t="shared" ref="S1026:S1089" si="32">(J1026/86400)+25569+(-6/24)</f>
        <v>42370.330590277779</v>
      </c>
      <c r="T1026" s="18">
        <f t="shared" ref="T1026:T1089" si="33">(I1026/86400)+25569+(-6/24)</f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>(E1027/D1027)*100</f>
        <v>109.92831428571431</v>
      </c>
      <c r="P1027" s="7">
        <f>IF(L1027,E1027/L1027,0)</f>
        <v>71.848571428571432</v>
      </c>
      <c r="Q1027" t="s">
        <v>8319</v>
      </c>
      <c r="R1027" t="s">
        <v>8355</v>
      </c>
      <c r="S1027" s="18">
        <f t="shared" si="32"/>
        <v>42049.583761574075</v>
      </c>
      <c r="T1027" s="18">
        <f t="shared" si="33"/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>(E1028/D1028)*100</f>
        <v>100.00828571428571</v>
      </c>
      <c r="P1028" s="7">
        <f>IF(L1028,E1028/L1028,0)</f>
        <v>57.381803278688523</v>
      </c>
      <c r="Q1028" t="s">
        <v>8319</v>
      </c>
      <c r="R1028" t="s">
        <v>8355</v>
      </c>
      <c r="S1028" s="18">
        <f t="shared" si="32"/>
        <v>42426.157592592594</v>
      </c>
      <c r="T1028" s="18">
        <f t="shared" si="33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>(E1029/D1029)*100</f>
        <v>103.09292094387415</v>
      </c>
      <c r="P1029" s="7">
        <f>IF(L1029,E1029/L1029,0)</f>
        <v>69.666666666666671</v>
      </c>
      <c r="Q1029" t="s">
        <v>8319</v>
      </c>
      <c r="R1029" t="s">
        <v>8355</v>
      </c>
      <c r="S1029" s="18">
        <f t="shared" si="32"/>
        <v>41904.784108796295</v>
      </c>
      <c r="T1029" s="18">
        <f t="shared" si="33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>(E1030/D1030)*100</f>
        <v>117.27000000000001</v>
      </c>
      <c r="P1030" s="7">
        <f>IF(L1030,E1030/L1030,0)</f>
        <v>45.988235294117644</v>
      </c>
      <c r="Q1030" t="s">
        <v>8319</v>
      </c>
      <c r="R1030" t="s">
        <v>8355</v>
      </c>
      <c r="S1030" s="18">
        <f t="shared" si="32"/>
        <v>42755.377372685187</v>
      </c>
      <c r="T1030" s="18">
        <f t="shared" si="33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>(E1031/D1031)*100</f>
        <v>111.75999999999999</v>
      </c>
      <c r="P1031" s="7">
        <f>IF(L1031,E1031/L1031,0)</f>
        <v>79.262411347517727</v>
      </c>
      <c r="Q1031" t="s">
        <v>8319</v>
      </c>
      <c r="R1031" t="s">
        <v>8355</v>
      </c>
      <c r="S1031" s="18">
        <f t="shared" si="32"/>
        <v>42044.461886574078</v>
      </c>
      <c r="T1031" s="18">
        <f t="shared" si="33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>(E1032/D1032)*100</f>
        <v>342.09999999999997</v>
      </c>
      <c r="P1032" s="7">
        <f>IF(L1032,E1032/L1032,0)</f>
        <v>43.031446540880502</v>
      </c>
      <c r="Q1032" t="s">
        <v>8319</v>
      </c>
      <c r="R1032" t="s">
        <v>8355</v>
      </c>
      <c r="S1032" s="18">
        <f t="shared" si="32"/>
        <v>42611.233206018514</v>
      </c>
      <c r="T1032" s="18">
        <f t="shared" si="33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>(E1033/D1033)*100</f>
        <v>107.4</v>
      </c>
      <c r="P1033" s="7">
        <f>IF(L1033,E1033/L1033,0)</f>
        <v>108.48484848484848</v>
      </c>
      <c r="Q1033" t="s">
        <v>8319</v>
      </c>
      <c r="R1033" t="s">
        <v>8355</v>
      </c>
      <c r="S1033" s="18">
        <f t="shared" si="32"/>
        <v>42324.514004629629</v>
      </c>
      <c r="T1033" s="18">
        <f t="shared" si="33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>(E1034/D1034)*100</f>
        <v>108.49703703703703</v>
      </c>
      <c r="P1034" s="7">
        <f>IF(L1034,E1034/L1034,0)</f>
        <v>61.029583333333335</v>
      </c>
      <c r="Q1034" t="s">
        <v>8319</v>
      </c>
      <c r="R1034" t="s">
        <v>8355</v>
      </c>
      <c r="S1034" s="18">
        <f t="shared" si="32"/>
        <v>42514.416956018518</v>
      </c>
      <c r="T1034" s="18">
        <f t="shared" si="33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>(E1035/D1035)*100</f>
        <v>102.86144578313252</v>
      </c>
      <c r="P1035" s="7">
        <f>IF(L1035,E1035/L1035,0)</f>
        <v>50.592592592592595</v>
      </c>
      <c r="Q1035" t="s">
        <v>8319</v>
      </c>
      <c r="R1035" t="s">
        <v>8355</v>
      </c>
      <c r="S1035" s="18">
        <f t="shared" si="32"/>
        <v>42688.482407407406</v>
      </c>
      <c r="T1035" s="18">
        <f t="shared" si="33"/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>(E1036/D1036)*100</f>
        <v>130.0018</v>
      </c>
      <c r="P1036" s="7">
        <f>IF(L1036,E1036/L1036,0)</f>
        <v>39.157168674698795</v>
      </c>
      <c r="Q1036" t="s">
        <v>8319</v>
      </c>
      <c r="R1036" t="s">
        <v>8355</v>
      </c>
      <c r="S1036" s="18">
        <f t="shared" si="32"/>
        <v>42554.916712962964</v>
      </c>
      <c r="T1036" s="18">
        <f t="shared" si="33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>(E1037/D1037)*100</f>
        <v>107.65217391304347</v>
      </c>
      <c r="P1037" s="7">
        <f>IF(L1037,E1037/L1037,0)</f>
        <v>65.15789473684211</v>
      </c>
      <c r="Q1037" t="s">
        <v>8319</v>
      </c>
      <c r="R1037" t="s">
        <v>8355</v>
      </c>
      <c r="S1037" s="18">
        <f t="shared" si="32"/>
        <v>42016.391435185185</v>
      </c>
      <c r="T1037" s="18">
        <f t="shared" si="33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>(E1038/D1038)*100</f>
        <v>112.36044444444444</v>
      </c>
      <c r="P1038" s="7">
        <f>IF(L1038,E1038/L1038,0)</f>
        <v>23.963127962085309</v>
      </c>
      <c r="Q1038" t="s">
        <v>8319</v>
      </c>
      <c r="R1038" t="s">
        <v>8355</v>
      </c>
      <c r="S1038" s="18">
        <f t="shared" si="32"/>
        <v>41249.198958333334</v>
      </c>
      <c r="T1038" s="18">
        <f t="shared" si="33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>(E1039/D1039)*100</f>
        <v>102.1</v>
      </c>
      <c r="P1039" s="7">
        <f>IF(L1039,E1039/L1039,0)</f>
        <v>48.61904761904762</v>
      </c>
      <c r="Q1039" t="s">
        <v>8319</v>
      </c>
      <c r="R1039" t="s">
        <v>8355</v>
      </c>
      <c r="S1039" s="18">
        <f t="shared" si="32"/>
        <v>42119.572476851856</v>
      </c>
      <c r="T1039" s="18">
        <f t="shared" si="33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>(E1040/D1040)*100</f>
        <v>145.33333333333334</v>
      </c>
      <c r="P1040" s="7">
        <f>IF(L1040,E1040/L1040,0)</f>
        <v>35.73770491803279</v>
      </c>
      <c r="Q1040" t="s">
        <v>8319</v>
      </c>
      <c r="R1040" t="s">
        <v>8355</v>
      </c>
      <c r="S1040" s="18">
        <f t="shared" si="32"/>
        <v>42417.981747685189</v>
      </c>
      <c r="T1040" s="18">
        <f t="shared" si="33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>(E1041/D1041)*100</f>
        <v>128.19999999999999</v>
      </c>
      <c r="P1041" s="7">
        <f>IF(L1041,E1041/L1041,0)</f>
        <v>21.366666666666667</v>
      </c>
      <c r="Q1041" t="s">
        <v>8319</v>
      </c>
      <c r="R1041" t="s">
        <v>8355</v>
      </c>
      <c r="S1041" s="18">
        <f t="shared" si="32"/>
        <v>42691.859328703707</v>
      </c>
      <c r="T1041" s="18">
        <f t="shared" si="33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(E1042/D1042)*100</f>
        <v>0.29411764705882354</v>
      </c>
      <c r="P1042" s="7">
        <f>IF(L1042,E1042/L1042,0)</f>
        <v>250</v>
      </c>
      <c r="Q1042" t="s">
        <v>8322</v>
      </c>
      <c r="R1042" t="s">
        <v>8323</v>
      </c>
      <c r="S1042" s="18">
        <f t="shared" si="32"/>
        <v>42579.458437499998</v>
      </c>
      <c r="T1042" s="18">
        <f t="shared" si="33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(E1043/D1043)*100</f>
        <v>0</v>
      </c>
      <c r="P1043" s="7">
        <f>IF(L1043,E1043/L1043,0)</f>
        <v>0</v>
      </c>
      <c r="Q1043" t="s">
        <v>8322</v>
      </c>
      <c r="R1043" t="s">
        <v>8323</v>
      </c>
      <c r="S1043" s="18">
        <f t="shared" si="32"/>
        <v>41830.81009259259</v>
      </c>
      <c r="T1043" s="18">
        <f t="shared" si="33"/>
        <v>41850.81009259259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>(E1044/D1044)*100</f>
        <v>1.5384615384615385</v>
      </c>
      <c r="P1044" s="7">
        <f>IF(L1044,E1044/L1044,0)</f>
        <v>10</v>
      </c>
      <c r="Q1044" t="s">
        <v>8322</v>
      </c>
      <c r="R1044" t="s">
        <v>8323</v>
      </c>
      <c r="S1044" s="18">
        <f t="shared" si="32"/>
        <v>41851.446157407408</v>
      </c>
      <c r="T1044" s="18">
        <f t="shared" si="33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>(E1045/D1045)*100</f>
        <v>8.5370000000000008</v>
      </c>
      <c r="P1045" s="7">
        <f>IF(L1045,E1045/L1045,0)</f>
        <v>29.236301369863014</v>
      </c>
      <c r="Q1045" t="s">
        <v>8322</v>
      </c>
      <c r="R1045" t="s">
        <v>8323</v>
      </c>
      <c r="S1045" s="18">
        <f t="shared" si="32"/>
        <v>42114.002951388888</v>
      </c>
      <c r="T1045" s="18">
        <f t="shared" si="33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>(E1046/D1046)*100</f>
        <v>8.5714285714285715E-2</v>
      </c>
      <c r="P1046" s="7">
        <f>IF(L1046,E1046/L1046,0)</f>
        <v>3</v>
      </c>
      <c r="Q1046" t="s">
        <v>8322</v>
      </c>
      <c r="R1046" t="s">
        <v>8323</v>
      </c>
      <c r="S1046" s="18">
        <f t="shared" si="32"/>
        <v>42011.675937499997</v>
      </c>
      <c r="T1046" s="18">
        <f t="shared" si="33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>(E1047/D1047)*100</f>
        <v>2.6599999999999997</v>
      </c>
      <c r="P1047" s="7">
        <f>IF(L1047,E1047/L1047,0)</f>
        <v>33.25</v>
      </c>
      <c r="Q1047" t="s">
        <v>8322</v>
      </c>
      <c r="R1047" t="s">
        <v>8323</v>
      </c>
      <c r="S1047" s="18">
        <f t="shared" si="32"/>
        <v>41844.624421296292</v>
      </c>
      <c r="T1047" s="18">
        <f t="shared" si="33"/>
        <v>41874.624421296292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(E1048/D1048)*100</f>
        <v>0</v>
      </c>
      <c r="P1048" s="7">
        <f>IF(L1048,E1048/L1048,0)</f>
        <v>0</v>
      </c>
      <c r="Q1048" t="s">
        <v>8322</v>
      </c>
      <c r="R1048" t="s">
        <v>8323</v>
      </c>
      <c r="S1048" s="18">
        <f t="shared" si="32"/>
        <v>42319.601388888885</v>
      </c>
      <c r="T1048" s="18">
        <f t="shared" si="33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>(E1049/D1049)*100</f>
        <v>0.05</v>
      </c>
      <c r="P1049" s="7">
        <f>IF(L1049,E1049/L1049,0)</f>
        <v>1</v>
      </c>
      <c r="Q1049" t="s">
        <v>8322</v>
      </c>
      <c r="R1049" t="s">
        <v>8323</v>
      </c>
      <c r="S1049" s="18">
        <f t="shared" si="32"/>
        <v>41918.568460648152</v>
      </c>
      <c r="T1049" s="18">
        <f t="shared" si="33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>(E1050/D1050)*100</f>
        <v>1.4133333333333333</v>
      </c>
      <c r="P1050" s="7">
        <f>IF(L1050,E1050/L1050,0)</f>
        <v>53</v>
      </c>
      <c r="Q1050" t="s">
        <v>8322</v>
      </c>
      <c r="R1050" t="s">
        <v>8323</v>
      </c>
      <c r="S1050" s="18">
        <f t="shared" si="32"/>
        <v>42597.803113425922</v>
      </c>
      <c r="T1050" s="18">
        <f t="shared" si="33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>(E1051/D1051)*100</f>
        <v>0</v>
      </c>
      <c r="P1051" s="7">
        <f>IF(L1051,E1051/L1051,0)</f>
        <v>0</v>
      </c>
      <c r="Q1051" t="s">
        <v>8322</v>
      </c>
      <c r="R1051" t="s">
        <v>8323</v>
      </c>
      <c r="S1051" s="18">
        <f t="shared" si="32"/>
        <v>42382.181076388893</v>
      </c>
      <c r="T1051" s="18">
        <f t="shared" si="33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>(E1052/D1052)*100</f>
        <v>0</v>
      </c>
      <c r="P1052" s="7">
        <f>IF(L1052,E1052/L1052,0)</f>
        <v>0</v>
      </c>
      <c r="Q1052" t="s">
        <v>8322</v>
      </c>
      <c r="R1052" t="s">
        <v>8323</v>
      </c>
      <c r="S1052" s="18">
        <f t="shared" si="32"/>
        <v>42231.5471875</v>
      </c>
      <c r="T1052" s="18">
        <f t="shared" si="33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>(E1053/D1053)*100</f>
        <v>0</v>
      </c>
      <c r="P1053" s="7">
        <f>IF(L1053,E1053/L1053,0)</f>
        <v>0</v>
      </c>
      <c r="Q1053" t="s">
        <v>8322</v>
      </c>
      <c r="R1053" t="s">
        <v>8323</v>
      </c>
      <c r="S1053" s="18">
        <f t="shared" si="32"/>
        <v>41849.764178240745</v>
      </c>
      <c r="T1053" s="18">
        <f t="shared" si="33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>(E1054/D1054)*100</f>
        <v>0</v>
      </c>
      <c r="P1054" s="7">
        <f>IF(L1054,E1054/L1054,0)</f>
        <v>0</v>
      </c>
      <c r="Q1054" t="s">
        <v>8322</v>
      </c>
      <c r="R1054" t="s">
        <v>8323</v>
      </c>
      <c r="S1054" s="18">
        <f t="shared" si="32"/>
        <v>42483.547395833331</v>
      </c>
      <c r="T1054" s="18">
        <f t="shared" si="33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(E1055/D1055)*100</f>
        <v>1</v>
      </c>
      <c r="P1055" s="7">
        <f>IF(L1055,E1055/L1055,0)</f>
        <v>15</v>
      </c>
      <c r="Q1055" t="s">
        <v>8322</v>
      </c>
      <c r="R1055" t="s">
        <v>8323</v>
      </c>
      <c r="S1055" s="18">
        <f t="shared" si="32"/>
        <v>42774.922824074078</v>
      </c>
      <c r="T1055" s="18">
        <f t="shared" si="33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>(E1056/D1056)*100</f>
        <v>0</v>
      </c>
      <c r="P1056" s="7">
        <f>IF(L1056,E1056/L1056,0)</f>
        <v>0</v>
      </c>
      <c r="Q1056" t="s">
        <v>8322</v>
      </c>
      <c r="R1056" t="s">
        <v>8323</v>
      </c>
      <c r="S1056" s="18">
        <f t="shared" si="32"/>
        <v>41831.601840277777</v>
      </c>
      <c r="T1056" s="18">
        <f t="shared" si="33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>(E1057/D1057)*100</f>
        <v>0</v>
      </c>
      <c r="P1057" s="7">
        <f>IF(L1057,E1057/L1057,0)</f>
        <v>0</v>
      </c>
      <c r="Q1057" t="s">
        <v>8322</v>
      </c>
      <c r="R1057" t="s">
        <v>8323</v>
      </c>
      <c r="S1057" s="18">
        <f t="shared" si="32"/>
        <v>42406.742418981477</v>
      </c>
      <c r="T1057" s="18">
        <f t="shared" si="33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>(E1058/D1058)*100</f>
        <v>0</v>
      </c>
      <c r="P1058" s="7">
        <f>IF(L1058,E1058/L1058,0)</f>
        <v>0</v>
      </c>
      <c r="Q1058" t="s">
        <v>8322</v>
      </c>
      <c r="R1058" t="s">
        <v>8323</v>
      </c>
      <c r="S1058" s="18">
        <f t="shared" si="32"/>
        <v>42058.469641203701</v>
      </c>
      <c r="T1058" s="18">
        <f t="shared" si="33"/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>(E1059/D1059)*100</f>
        <v>0</v>
      </c>
      <c r="P1059" s="7">
        <f>IF(L1059,E1059/L1059,0)</f>
        <v>0</v>
      </c>
      <c r="Q1059" t="s">
        <v>8322</v>
      </c>
      <c r="R1059" t="s">
        <v>8323</v>
      </c>
      <c r="S1059" s="18">
        <f t="shared" si="32"/>
        <v>42678.621331018519</v>
      </c>
      <c r="T1059" s="18">
        <f t="shared" si="33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>(E1060/D1060)*100</f>
        <v>0</v>
      </c>
      <c r="P1060" s="7">
        <f>IF(L1060,E1060/L1060,0)</f>
        <v>0</v>
      </c>
      <c r="Q1060" t="s">
        <v>8322</v>
      </c>
      <c r="R1060" t="s">
        <v>8323</v>
      </c>
      <c r="S1060" s="18">
        <f t="shared" si="32"/>
        <v>42047.650960648149</v>
      </c>
      <c r="T1060" s="18">
        <f t="shared" si="33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>(E1061/D1061)*100</f>
        <v>0</v>
      </c>
      <c r="P1061" s="7">
        <f>IF(L1061,E1061/L1061,0)</f>
        <v>0</v>
      </c>
      <c r="Q1061" t="s">
        <v>8322</v>
      </c>
      <c r="R1061" t="s">
        <v>8323</v>
      </c>
      <c r="S1061" s="18">
        <f t="shared" si="32"/>
        <v>42046.54</v>
      </c>
      <c r="T1061" s="18">
        <f t="shared" si="33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(E1062/D1062)*100</f>
        <v>1</v>
      </c>
      <c r="P1062" s="7">
        <f>IF(L1062,E1062/L1062,0)</f>
        <v>50</v>
      </c>
      <c r="Q1062" t="s">
        <v>8322</v>
      </c>
      <c r="R1062" t="s">
        <v>8323</v>
      </c>
      <c r="S1062" s="18">
        <f t="shared" si="32"/>
        <v>42079.663113425922</v>
      </c>
      <c r="T1062" s="18">
        <f t="shared" si="33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(E1063/D1063)*100</f>
        <v>0</v>
      </c>
      <c r="P1063" s="7">
        <f>IF(L1063,E1063/L1063,0)</f>
        <v>0</v>
      </c>
      <c r="Q1063" t="s">
        <v>8322</v>
      </c>
      <c r="R1063" t="s">
        <v>8323</v>
      </c>
      <c r="S1063" s="18">
        <f t="shared" si="32"/>
        <v>42432.026712962965</v>
      </c>
      <c r="T1063" s="18">
        <f t="shared" si="33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(E1064/D1064)*100</f>
        <v>95.477386934673376</v>
      </c>
      <c r="P1064" s="7">
        <f>IF(L1064,E1064/L1064,0)</f>
        <v>47.5</v>
      </c>
      <c r="Q1064" t="s">
        <v>8322</v>
      </c>
      <c r="R1064" t="s">
        <v>8323</v>
      </c>
      <c r="S1064" s="18">
        <f t="shared" si="32"/>
        <v>42556.557187500002</v>
      </c>
      <c r="T1064" s="18">
        <f t="shared" si="33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(E1065/D1065)*100</f>
        <v>0</v>
      </c>
      <c r="P1065" s="7">
        <f>IF(L1065,E1065/L1065,0)</f>
        <v>0</v>
      </c>
      <c r="Q1065" t="s">
        <v>8322</v>
      </c>
      <c r="R1065" t="s">
        <v>8323</v>
      </c>
      <c r="S1065" s="18">
        <f t="shared" si="32"/>
        <v>42582.780810185184</v>
      </c>
      <c r="T1065" s="18">
        <f t="shared" si="33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>(E1066/D1066)*100</f>
        <v>8.974444444444444</v>
      </c>
      <c r="P1066" s="7">
        <f>IF(L1066,E1066/L1066,0)</f>
        <v>65.666666666666671</v>
      </c>
      <c r="Q1066" t="s">
        <v>8324</v>
      </c>
      <c r="R1066" t="s">
        <v>8325</v>
      </c>
      <c r="S1066" s="18">
        <f t="shared" si="32"/>
        <v>41416.978043981479</v>
      </c>
      <c r="T1066" s="18">
        <f t="shared" si="33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>(E1067/D1067)*100</f>
        <v>2.7</v>
      </c>
      <c r="P1067" s="7">
        <f>IF(L1067,E1067/L1067,0)</f>
        <v>16.2</v>
      </c>
      <c r="Q1067" t="s">
        <v>8324</v>
      </c>
      <c r="R1067" t="s">
        <v>8325</v>
      </c>
      <c r="S1067" s="18">
        <f t="shared" si="32"/>
        <v>41661.131041666667</v>
      </c>
      <c r="T1067" s="18">
        <f t="shared" si="33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>(E1068/D1068)*100</f>
        <v>3.3673333333333333</v>
      </c>
      <c r="P1068" s="7">
        <f>IF(L1068,E1068/L1068,0)</f>
        <v>34.128378378378379</v>
      </c>
      <c r="Q1068" t="s">
        <v>8324</v>
      </c>
      <c r="R1068" t="s">
        <v>8325</v>
      </c>
      <c r="S1068" s="18">
        <f t="shared" si="32"/>
        <v>41445.712754629625</v>
      </c>
      <c r="T1068" s="18">
        <f t="shared" si="33"/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>(E1069/D1069)*100</f>
        <v>26</v>
      </c>
      <c r="P1069" s="7">
        <f>IF(L1069,E1069/L1069,0)</f>
        <v>13</v>
      </c>
      <c r="Q1069" t="s">
        <v>8324</v>
      </c>
      <c r="R1069" t="s">
        <v>8325</v>
      </c>
      <c r="S1069" s="18">
        <f t="shared" si="32"/>
        <v>41599.605682870373</v>
      </c>
      <c r="T1069" s="18">
        <f t="shared" si="33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>(E1070/D1070)*100</f>
        <v>0.15</v>
      </c>
      <c r="P1070" s="7">
        <f>IF(L1070,E1070/L1070,0)</f>
        <v>11.25</v>
      </c>
      <c r="Q1070" t="s">
        <v>8324</v>
      </c>
      <c r="R1070" t="s">
        <v>8325</v>
      </c>
      <c r="S1070" s="18">
        <f t="shared" si="32"/>
        <v>42440.121111111112</v>
      </c>
      <c r="T1070" s="18">
        <f t="shared" si="33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>(E1071/D1071)*100</f>
        <v>38.636363636363633</v>
      </c>
      <c r="P1071" s="7">
        <f>IF(L1071,E1071/L1071,0)</f>
        <v>40.476190476190474</v>
      </c>
      <c r="Q1071" t="s">
        <v>8324</v>
      </c>
      <c r="R1071" t="s">
        <v>8325</v>
      </c>
      <c r="S1071" s="18">
        <f t="shared" si="32"/>
        <v>41571.979849537034</v>
      </c>
      <c r="T1071" s="18">
        <f t="shared" si="33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>(E1072/D1072)*100</f>
        <v>0.70000000000000007</v>
      </c>
      <c r="P1072" s="7">
        <f>IF(L1072,E1072/L1072,0)</f>
        <v>35</v>
      </c>
      <c r="Q1072" t="s">
        <v>8324</v>
      </c>
      <c r="R1072" t="s">
        <v>8325</v>
      </c>
      <c r="S1072" s="18">
        <f t="shared" si="32"/>
        <v>41162.761828703704</v>
      </c>
      <c r="T1072" s="18">
        <f t="shared" si="33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(E1073/D1073)*100</f>
        <v>0</v>
      </c>
      <c r="P1073" s="7">
        <f>IF(L1073,E1073/L1073,0)</f>
        <v>0</v>
      </c>
      <c r="Q1073" t="s">
        <v>8324</v>
      </c>
      <c r="R1073" t="s">
        <v>8325</v>
      </c>
      <c r="S1073" s="18">
        <f t="shared" si="32"/>
        <v>42295.503391203703</v>
      </c>
      <c r="T1073" s="18">
        <f t="shared" si="33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>(E1074/D1074)*100</f>
        <v>6.8000000000000005E-2</v>
      </c>
      <c r="P1074" s="7">
        <f>IF(L1074,E1074/L1074,0)</f>
        <v>12.75</v>
      </c>
      <c r="Q1074" t="s">
        <v>8324</v>
      </c>
      <c r="R1074" t="s">
        <v>8325</v>
      </c>
      <c r="S1074" s="18">
        <f t="shared" si="32"/>
        <v>41645.582141203704</v>
      </c>
      <c r="T1074" s="18">
        <f t="shared" si="33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>(E1075/D1075)*100</f>
        <v>1.3333333333333335</v>
      </c>
      <c r="P1075" s="7">
        <f>IF(L1075,E1075/L1075,0)</f>
        <v>10</v>
      </c>
      <c r="Q1075" t="s">
        <v>8324</v>
      </c>
      <c r="R1075" t="s">
        <v>8325</v>
      </c>
      <c r="S1075" s="18">
        <f t="shared" si="32"/>
        <v>40802.714594907404</v>
      </c>
      <c r="T1075" s="18">
        <f t="shared" si="33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>(E1076/D1076)*100</f>
        <v>6.3092592592592585</v>
      </c>
      <c r="P1076" s="7">
        <f>IF(L1076,E1076/L1076,0)</f>
        <v>113.56666666666666</v>
      </c>
      <c r="Q1076" t="s">
        <v>8324</v>
      </c>
      <c r="R1076" t="s">
        <v>8325</v>
      </c>
      <c r="S1076" s="18">
        <f t="shared" si="32"/>
        <v>41612.922974537039</v>
      </c>
      <c r="T1076" s="18">
        <f t="shared" si="33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>(E1077/D1077)*100</f>
        <v>4.5</v>
      </c>
      <c r="P1077" s="7">
        <f>IF(L1077,E1077/L1077,0)</f>
        <v>15</v>
      </c>
      <c r="Q1077" t="s">
        <v>8324</v>
      </c>
      <c r="R1077" t="s">
        <v>8325</v>
      </c>
      <c r="S1077" s="18">
        <f t="shared" si="32"/>
        <v>41005.654120370367</v>
      </c>
      <c r="T1077" s="18">
        <f t="shared" si="33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>(E1078/D1078)*100</f>
        <v>62.765333333333331</v>
      </c>
      <c r="P1078" s="7">
        <f>IF(L1078,E1078/L1078,0)</f>
        <v>48.281025641025643</v>
      </c>
      <c r="Q1078" t="s">
        <v>8324</v>
      </c>
      <c r="R1078" t="s">
        <v>8325</v>
      </c>
      <c r="S1078" s="18">
        <f t="shared" si="32"/>
        <v>41838.127893518518</v>
      </c>
      <c r="T1078" s="18">
        <f t="shared" si="33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>(E1079/D1079)*100</f>
        <v>29.376000000000001</v>
      </c>
      <c r="P1079" s="7">
        <f>IF(L1079,E1079/L1079,0)</f>
        <v>43.976047904191617</v>
      </c>
      <c r="Q1079" t="s">
        <v>8324</v>
      </c>
      <c r="R1079" t="s">
        <v>8325</v>
      </c>
      <c r="S1079" s="18">
        <f t="shared" si="32"/>
        <v>42352.91679398148</v>
      </c>
      <c r="T1079" s="18">
        <f t="shared" si="33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>(E1080/D1080)*100</f>
        <v>7.5</v>
      </c>
      <c r="P1080" s="7">
        <f>IF(L1080,E1080/L1080,0)</f>
        <v>9</v>
      </c>
      <c r="Q1080" t="s">
        <v>8324</v>
      </c>
      <c r="R1080" t="s">
        <v>8325</v>
      </c>
      <c r="S1080" s="18">
        <f t="shared" si="32"/>
        <v>40700.945844907408</v>
      </c>
      <c r="T1080" s="18">
        <f t="shared" si="33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>(E1081/D1081)*100</f>
        <v>2.6076923076923078</v>
      </c>
      <c r="P1081" s="7">
        <f>IF(L1081,E1081/L1081,0)</f>
        <v>37.666666666666664</v>
      </c>
      <c r="Q1081" t="s">
        <v>8324</v>
      </c>
      <c r="R1081" t="s">
        <v>8325</v>
      </c>
      <c r="S1081" s="18">
        <f t="shared" si="32"/>
        <v>42479.316388888888</v>
      </c>
      <c r="T1081" s="18">
        <f t="shared" si="33"/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>(E1082/D1082)*100</f>
        <v>9.1050000000000004</v>
      </c>
      <c r="P1082" s="7">
        <f>IF(L1082,E1082/L1082,0)</f>
        <v>18.581632653061224</v>
      </c>
      <c r="Q1082" t="s">
        <v>8324</v>
      </c>
      <c r="R1082" t="s">
        <v>8325</v>
      </c>
      <c r="S1082" s="18">
        <f t="shared" si="32"/>
        <v>41739.888113425928</v>
      </c>
      <c r="T1082" s="18">
        <f t="shared" si="33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>(E1083/D1083)*100</f>
        <v>1.7647058823529412E-2</v>
      </c>
      <c r="P1083" s="7">
        <f>IF(L1083,E1083/L1083,0)</f>
        <v>3</v>
      </c>
      <c r="Q1083" t="s">
        <v>8324</v>
      </c>
      <c r="R1083" t="s">
        <v>8325</v>
      </c>
      <c r="S1083" s="18">
        <f t="shared" si="32"/>
        <v>42002.676990740743</v>
      </c>
      <c r="T1083" s="18">
        <f t="shared" si="33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>(E1084/D1084)*100</f>
        <v>0.55999999999999994</v>
      </c>
      <c r="P1084" s="7">
        <f>IF(L1084,E1084/L1084,0)</f>
        <v>18.666666666666668</v>
      </c>
      <c r="Q1084" t="s">
        <v>8324</v>
      </c>
      <c r="R1084" t="s">
        <v>8325</v>
      </c>
      <c r="S1084" s="18">
        <f t="shared" si="32"/>
        <v>41101.656111111108</v>
      </c>
      <c r="T1084" s="18">
        <f t="shared" si="33"/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>(E1085/D1085)*100</f>
        <v>0.82000000000000006</v>
      </c>
      <c r="P1085" s="7">
        <f>IF(L1085,E1085/L1085,0)</f>
        <v>410</v>
      </c>
      <c r="Q1085" t="s">
        <v>8324</v>
      </c>
      <c r="R1085" t="s">
        <v>8325</v>
      </c>
      <c r="S1085" s="18">
        <f t="shared" si="32"/>
        <v>41793.409525462965</v>
      </c>
      <c r="T1085" s="18">
        <f t="shared" si="33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(E1086/D1086)*100</f>
        <v>0</v>
      </c>
      <c r="P1086" s="7">
        <f>IF(L1086,E1086/L1086,0)</f>
        <v>0</v>
      </c>
      <c r="Q1086" t="s">
        <v>8324</v>
      </c>
      <c r="R1086" t="s">
        <v>8325</v>
      </c>
      <c r="S1086" s="18">
        <f t="shared" si="32"/>
        <v>41829.662083333329</v>
      </c>
      <c r="T1086" s="18">
        <f t="shared" si="33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>(E1087/D1087)*100</f>
        <v>3.42</v>
      </c>
      <c r="P1087" s="7">
        <f>IF(L1087,E1087/L1087,0)</f>
        <v>114</v>
      </c>
      <c r="Q1087" t="s">
        <v>8324</v>
      </c>
      <c r="R1087" t="s">
        <v>8325</v>
      </c>
      <c r="S1087" s="18">
        <f t="shared" si="32"/>
        <v>42413.421006944445</v>
      </c>
      <c r="T1087" s="18">
        <f t="shared" si="33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>(E1088/D1088)*100</f>
        <v>8.3333333333333343E-2</v>
      </c>
      <c r="P1088" s="7">
        <f>IF(L1088,E1088/L1088,0)</f>
        <v>7.5</v>
      </c>
      <c r="Q1088" t="s">
        <v>8324</v>
      </c>
      <c r="R1088" t="s">
        <v>8325</v>
      </c>
      <c r="S1088" s="18">
        <f t="shared" si="32"/>
        <v>41845.616793981484</v>
      </c>
      <c r="T1088" s="18">
        <f t="shared" si="33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(E1089/D1089)*100</f>
        <v>0</v>
      </c>
      <c r="P1089" s="7">
        <f>IF(L1089,E1089/L1089,0)</f>
        <v>0</v>
      </c>
      <c r="Q1089" t="s">
        <v>8324</v>
      </c>
      <c r="R1089" t="s">
        <v>8325</v>
      </c>
      <c r="S1089" s="18">
        <f t="shared" si="32"/>
        <v>41775.463969907403</v>
      </c>
      <c r="T1089" s="18">
        <f t="shared" si="33"/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>(E1090/D1090)*100</f>
        <v>14.182977777777777</v>
      </c>
      <c r="P1090" s="7">
        <f>IF(L1090,E1090/L1090,0)</f>
        <v>43.41727891156463</v>
      </c>
      <c r="Q1090" t="s">
        <v>8324</v>
      </c>
      <c r="R1090" t="s">
        <v>8325</v>
      </c>
      <c r="S1090" s="18">
        <f t="shared" ref="S1090:S1153" si="34">(J1090/86400)+25569+(-6/24)</f>
        <v>41723.549386574072</v>
      </c>
      <c r="T1090" s="18">
        <f t="shared" ref="T1090:T1153" si="35">(I1090/86400)+25569+(-6/24)</f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>(E1091/D1091)*100</f>
        <v>7.8266666666666662</v>
      </c>
      <c r="P1091" s="7">
        <f>IF(L1091,E1091/L1091,0)</f>
        <v>23.959183673469386</v>
      </c>
      <c r="Q1091" t="s">
        <v>8324</v>
      </c>
      <c r="R1091" t="s">
        <v>8325</v>
      </c>
      <c r="S1091" s="18">
        <f t="shared" si="34"/>
        <v>42150.939525462964</v>
      </c>
      <c r="T1091" s="18">
        <f t="shared" si="35"/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>(E1092/D1092)*100</f>
        <v>3.8464497269020695E-2</v>
      </c>
      <c r="P1092" s="7">
        <f>IF(L1092,E1092/L1092,0)</f>
        <v>5</v>
      </c>
      <c r="Q1092" t="s">
        <v>8324</v>
      </c>
      <c r="R1092" t="s">
        <v>8325</v>
      </c>
      <c r="S1092" s="18">
        <f t="shared" si="34"/>
        <v>42122.935798611114</v>
      </c>
      <c r="T1092" s="18">
        <f t="shared" si="35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>(E1093/D1093)*100</f>
        <v>12.5</v>
      </c>
      <c r="P1093" s="7">
        <f>IF(L1093,E1093/L1093,0)</f>
        <v>12.5</v>
      </c>
      <c r="Q1093" t="s">
        <v>8324</v>
      </c>
      <c r="R1093" t="s">
        <v>8325</v>
      </c>
      <c r="S1093" s="18">
        <f t="shared" si="34"/>
        <v>42440.570277777777</v>
      </c>
      <c r="T1093" s="18">
        <f t="shared" si="35"/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>(E1094/D1094)*100</f>
        <v>1.05</v>
      </c>
      <c r="P1094" s="7">
        <f>IF(L1094,E1094/L1094,0)</f>
        <v>3</v>
      </c>
      <c r="Q1094" t="s">
        <v>8324</v>
      </c>
      <c r="R1094" t="s">
        <v>8325</v>
      </c>
      <c r="S1094" s="18">
        <f t="shared" si="34"/>
        <v>41249.775902777779</v>
      </c>
      <c r="T1094" s="18">
        <f t="shared" si="35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>(E1095/D1095)*100</f>
        <v>14.083333333333334</v>
      </c>
      <c r="P1095" s="7">
        <f>IF(L1095,E1095/L1095,0)</f>
        <v>10.5625</v>
      </c>
      <c r="Q1095" t="s">
        <v>8324</v>
      </c>
      <c r="R1095" t="s">
        <v>8325</v>
      </c>
      <c r="S1095" s="18">
        <f t="shared" si="34"/>
        <v>42396.723807870367</v>
      </c>
      <c r="T1095" s="18">
        <f t="shared" si="35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>(E1096/D1096)*100</f>
        <v>18.300055555555556</v>
      </c>
      <c r="P1096" s="7">
        <f>IF(L1096,E1096/L1096,0)</f>
        <v>122.00037037037038</v>
      </c>
      <c r="Q1096" t="s">
        <v>8324</v>
      </c>
      <c r="R1096" t="s">
        <v>8325</v>
      </c>
      <c r="S1096" s="18">
        <f t="shared" si="34"/>
        <v>40795.46334490741</v>
      </c>
      <c r="T1096" s="18">
        <f t="shared" si="35"/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>(E1097/D1097)*100</f>
        <v>5.0347999999999997</v>
      </c>
      <c r="P1097" s="7">
        <f>IF(L1097,E1097/L1097,0)</f>
        <v>267.80851063829789</v>
      </c>
      <c r="Q1097" t="s">
        <v>8324</v>
      </c>
      <c r="R1097" t="s">
        <v>8325</v>
      </c>
      <c r="S1097" s="18">
        <f t="shared" si="34"/>
        <v>41486.287268518521</v>
      </c>
      <c r="T1097" s="18">
        <f t="shared" si="35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>(E1098/D1098)*100</f>
        <v>17.933333333333334</v>
      </c>
      <c r="P1098" s="7">
        <f>IF(L1098,E1098/L1098,0)</f>
        <v>74.206896551724142</v>
      </c>
      <c r="Q1098" t="s">
        <v>8324</v>
      </c>
      <c r="R1098" t="s">
        <v>8325</v>
      </c>
      <c r="S1098" s="18">
        <f t="shared" si="34"/>
        <v>41885.26798611111</v>
      </c>
      <c r="T1098" s="18">
        <f t="shared" si="35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>(E1099/D1099)*100</f>
        <v>4.7E-2</v>
      </c>
      <c r="P1099" s="7">
        <f>IF(L1099,E1099/L1099,0)</f>
        <v>6.7142857142857144</v>
      </c>
      <c r="Q1099" t="s">
        <v>8324</v>
      </c>
      <c r="R1099" t="s">
        <v>8325</v>
      </c>
      <c r="S1099" s="18">
        <f t="shared" si="34"/>
        <v>41660.542557870373</v>
      </c>
      <c r="T1099" s="18">
        <f t="shared" si="35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>(E1100/D1100)*100</f>
        <v>7.2120000000000006</v>
      </c>
      <c r="P1100" s="7">
        <f>IF(L1100,E1100/L1100,0)</f>
        <v>81.954545454545453</v>
      </c>
      <c r="Q1100" t="s">
        <v>8324</v>
      </c>
      <c r="R1100" t="s">
        <v>8325</v>
      </c>
      <c r="S1100" s="18">
        <f t="shared" si="34"/>
        <v>41712.512673611112</v>
      </c>
      <c r="T1100" s="18">
        <f t="shared" si="35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>(E1101/D1101)*100</f>
        <v>0.5</v>
      </c>
      <c r="P1101" s="7">
        <f>IF(L1101,E1101/L1101,0)</f>
        <v>25</v>
      </c>
      <c r="Q1101" t="s">
        <v>8324</v>
      </c>
      <c r="R1101" t="s">
        <v>8325</v>
      </c>
      <c r="S1101" s="18">
        <f t="shared" si="34"/>
        <v>42107.586435185185</v>
      </c>
      <c r="T1101" s="18">
        <f t="shared" si="35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>(E1102/D1102)*100</f>
        <v>2.5</v>
      </c>
      <c r="P1102" s="7">
        <f>IF(L1102,E1102/L1102,0)</f>
        <v>10</v>
      </c>
      <c r="Q1102" t="s">
        <v>8324</v>
      </c>
      <c r="R1102" t="s">
        <v>8325</v>
      </c>
      <c r="S1102" s="18">
        <f t="shared" si="34"/>
        <v>42383.860775462963</v>
      </c>
      <c r="T1102" s="18">
        <f t="shared" si="35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>(E1103/D1103)*100</f>
        <v>4.1000000000000002E-2</v>
      </c>
      <c r="P1103" s="7">
        <f>IF(L1103,E1103/L1103,0)</f>
        <v>6.833333333333333</v>
      </c>
      <c r="Q1103" t="s">
        <v>8324</v>
      </c>
      <c r="R1103" t="s">
        <v>8325</v>
      </c>
      <c r="S1103" s="18">
        <f t="shared" si="34"/>
        <v>42538.52243055556</v>
      </c>
      <c r="T1103" s="18">
        <f t="shared" si="35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>(E1104/D1104)*100</f>
        <v>5.3125</v>
      </c>
      <c r="P1104" s="7">
        <f>IF(L1104,E1104/L1104,0)</f>
        <v>17.708333333333332</v>
      </c>
      <c r="Q1104" t="s">
        <v>8324</v>
      </c>
      <c r="R1104" t="s">
        <v>8325</v>
      </c>
      <c r="S1104" s="18">
        <f t="shared" si="34"/>
        <v>41576.795428240745</v>
      </c>
      <c r="T1104" s="18">
        <f t="shared" si="35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>(E1105/D1105)*100</f>
        <v>1.6199999999999999</v>
      </c>
      <c r="P1105" s="7">
        <f>IF(L1105,E1105/L1105,0)</f>
        <v>16.2</v>
      </c>
      <c r="Q1105" t="s">
        <v>8324</v>
      </c>
      <c r="R1105" t="s">
        <v>8325</v>
      </c>
      <c r="S1105" s="18">
        <f t="shared" si="34"/>
        <v>42478.97210648148</v>
      </c>
      <c r="T1105" s="18">
        <f t="shared" si="35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>(E1106/D1106)*100</f>
        <v>4.9516666666666671</v>
      </c>
      <c r="P1106" s="7">
        <f>IF(L1106,E1106/L1106,0)</f>
        <v>80.297297297297291</v>
      </c>
      <c r="Q1106" t="s">
        <v>8324</v>
      </c>
      <c r="R1106" t="s">
        <v>8325</v>
      </c>
      <c r="S1106" s="18">
        <f t="shared" si="34"/>
        <v>41771.15996527778</v>
      </c>
      <c r="T1106" s="18">
        <f t="shared" si="35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>(E1107/D1107)*100</f>
        <v>0.159</v>
      </c>
      <c r="P1107" s="7">
        <f>IF(L1107,E1107/L1107,0)</f>
        <v>71.55</v>
      </c>
      <c r="Q1107" t="s">
        <v>8324</v>
      </c>
      <c r="R1107" t="s">
        <v>8325</v>
      </c>
      <c r="S1107" s="18">
        <f t="shared" si="34"/>
        <v>41691.885729166665</v>
      </c>
      <c r="T1107" s="18">
        <f t="shared" si="35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>(E1108/D1108)*100</f>
        <v>41.25</v>
      </c>
      <c r="P1108" s="7">
        <f>IF(L1108,E1108/L1108,0)</f>
        <v>23.571428571428573</v>
      </c>
      <c r="Q1108" t="s">
        <v>8324</v>
      </c>
      <c r="R1108" t="s">
        <v>8325</v>
      </c>
      <c r="S1108" s="18">
        <f t="shared" si="34"/>
        <v>40973.490451388891</v>
      </c>
      <c r="T1108" s="18">
        <f t="shared" si="35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(E1109/D1109)*100</f>
        <v>0</v>
      </c>
      <c r="P1109" s="7">
        <f>IF(L1109,E1109/L1109,0)</f>
        <v>0</v>
      </c>
      <c r="Q1109" t="s">
        <v>8324</v>
      </c>
      <c r="R1109" t="s">
        <v>8325</v>
      </c>
      <c r="S1109" s="18">
        <f t="shared" si="34"/>
        <v>41813.611388888887</v>
      </c>
      <c r="T1109" s="18">
        <f t="shared" si="35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>(E1110/D1110)*100</f>
        <v>2.93</v>
      </c>
      <c r="P1110" s="7">
        <f>IF(L1110,E1110/L1110,0)</f>
        <v>34.88095238095238</v>
      </c>
      <c r="Q1110" t="s">
        <v>8324</v>
      </c>
      <c r="R1110" t="s">
        <v>8325</v>
      </c>
      <c r="S1110" s="18">
        <f t="shared" si="34"/>
        <v>40952.386979166666</v>
      </c>
      <c r="T1110" s="18">
        <f t="shared" si="35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>(E1111/D1111)*100</f>
        <v>0.44999999999999996</v>
      </c>
      <c r="P1111" s="7">
        <f>IF(L1111,E1111/L1111,0)</f>
        <v>15</v>
      </c>
      <c r="Q1111" t="s">
        <v>8324</v>
      </c>
      <c r="R1111" t="s">
        <v>8325</v>
      </c>
      <c r="S1111" s="18">
        <f t="shared" si="34"/>
        <v>42662.502199074079</v>
      </c>
      <c r="T1111" s="18">
        <f t="shared" si="35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>(E1112/D1112)*100</f>
        <v>0.51</v>
      </c>
      <c r="P1112" s="7">
        <f>IF(L1112,E1112/L1112,0)</f>
        <v>23.181818181818183</v>
      </c>
      <c r="Q1112" t="s">
        <v>8324</v>
      </c>
      <c r="R1112" t="s">
        <v>8325</v>
      </c>
      <c r="S1112" s="18">
        <f t="shared" si="34"/>
        <v>41220.683124999996</v>
      </c>
      <c r="T1112" s="18">
        <f t="shared" si="35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>(E1113/D1113)*100</f>
        <v>0.04</v>
      </c>
      <c r="P1113" s="7">
        <f>IF(L1113,E1113/L1113,0)</f>
        <v>1</v>
      </c>
      <c r="Q1113" t="s">
        <v>8324</v>
      </c>
      <c r="R1113" t="s">
        <v>8325</v>
      </c>
      <c r="S1113" s="18">
        <f t="shared" si="34"/>
        <v>42346.953587962962</v>
      </c>
      <c r="T1113" s="18">
        <f t="shared" si="35"/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>(E1114/D1114)*100</f>
        <v>35.537409090909087</v>
      </c>
      <c r="P1114" s="7">
        <f>IF(L1114,E1114/L1114,0)</f>
        <v>100.23371794871794</v>
      </c>
      <c r="Q1114" t="s">
        <v>8324</v>
      </c>
      <c r="R1114" t="s">
        <v>8325</v>
      </c>
      <c r="S1114" s="18">
        <f t="shared" si="34"/>
        <v>41963.509386574078</v>
      </c>
      <c r="T1114" s="18">
        <f t="shared" si="35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>(E1115/D1115)*100</f>
        <v>0.5</v>
      </c>
      <c r="P1115" s="7">
        <f>IF(L1115,E1115/L1115,0)</f>
        <v>5</v>
      </c>
      <c r="Q1115" t="s">
        <v>8324</v>
      </c>
      <c r="R1115" t="s">
        <v>8325</v>
      </c>
      <c r="S1115" s="18">
        <f t="shared" si="34"/>
        <v>41835.727083333331</v>
      </c>
      <c r="T1115" s="18">
        <f t="shared" si="35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>(E1116/D1116)*100</f>
        <v>0.16666666666666669</v>
      </c>
      <c r="P1116" s="7">
        <f>IF(L1116,E1116/L1116,0)</f>
        <v>3.3333333333333335</v>
      </c>
      <c r="Q1116" t="s">
        <v>8324</v>
      </c>
      <c r="R1116" t="s">
        <v>8325</v>
      </c>
      <c r="S1116" s="18">
        <f t="shared" si="34"/>
        <v>41526.095914351856</v>
      </c>
      <c r="T1116" s="18">
        <f t="shared" si="35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>(E1117/D1117)*100</f>
        <v>0.13250000000000001</v>
      </c>
      <c r="P1117" s="7">
        <f>IF(L1117,E1117/L1117,0)</f>
        <v>13.25</v>
      </c>
      <c r="Q1117" t="s">
        <v>8324</v>
      </c>
      <c r="R1117" t="s">
        <v>8325</v>
      </c>
      <c r="S1117" s="18">
        <f t="shared" si="34"/>
        <v>42429.445543981477</v>
      </c>
      <c r="T1117" s="18">
        <f t="shared" si="35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>(E1118/D1118)*100</f>
        <v>3.5704000000000007E-2</v>
      </c>
      <c r="P1118" s="7">
        <f>IF(L1118,E1118/L1118,0)</f>
        <v>17.852</v>
      </c>
      <c r="Q1118" t="s">
        <v>8324</v>
      </c>
      <c r="R1118" t="s">
        <v>8325</v>
      </c>
      <c r="S1118" s="18">
        <f t="shared" si="34"/>
        <v>41009.597314814819</v>
      </c>
      <c r="T1118" s="18">
        <f t="shared" si="35"/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>(E1119/D1119)*100</f>
        <v>8.3000000000000007</v>
      </c>
      <c r="P1119" s="7">
        <f>IF(L1119,E1119/L1119,0)</f>
        <v>10.375</v>
      </c>
      <c r="Q1119" t="s">
        <v>8324</v>
      </c>
      <c r="R1119" t="s">
        <v>8325</v>
      </c>
      <c r="S1119" s="18">
        <f t="shared" si="34"/>
        <v>42333.348530092597</v>
      </c>
      <c r="T1119" s="18">
        <f t="shared" si="35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>(E1120/D1120)*100</f>
        <v>2.4222222222222221</v>
      </c>
      <c r="P1120" s="7">
        <f>IF(L1120,E1120/L1120,0)</f>
        <v>36.333333333333336</v>
      </c>
      <c r="Q1120" t="s">
        <v>8324</v>
      </c>
      <c r="R1120" t="s">
        <v>8325</v>
      </c>
      <c r="S1120" s="18">
        <f t="shared" si="34"/>
        <v>41703.91642361111</v>
      </c>
      <c r="T1120" s="18">
        <f t="shared" si="35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>(E1121/D1121)*100</f>
        <v>0.23809523809523811</v>
      </c>
      <c r="P1121" s="7">
        <f>IF(L1121,E1121/L1121,0)</f>
        <v>5</v>
      </c>
      <c r="Q1121" t="s">
        <v>8324</v>
      </c>
      <c r="R1121" t="s">
        <v>8325</v>
      </c>
      <c r="S1121" s="18">
        <f t="shared" si="34"/>
        <v>41722.542407407411</v>
      </c>
      <c r="T1121" s="18">
        <f t="shared" si="35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(E1122/D1122)*100</f>
        <v>0</v>
      </c>
      <c r="P1122" s="7">
        <f>IF(L1122,E1122/L1122,0)</f>
        <v>0</v>
      </c>
      <c r="Q1122" t="s">
        <v>8324</v>
      </c>
      <c r="R1122" t="s">
        <v>8325</v>
      </c>
      <c r="S1122" s="18">
        <f t="shared" si="34"/>
        <v>40799.622685185182</v>
      </c>
      <c r="T1122" s="18">
        <f t="shared" si="35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(E1123/D1123)*100</f>
        <v>1.1599999999999999E-2</v>
      </c>
      <c r="P1123" s="7">
        <f>IF(L1123,E1123/L1123,0)</f>
        <v>5.8</v>
      </c>
      <c r="Q1123" t="s">
        <v>8324</v>
      </c>
      <c r="R1123" t="s">
        <v>8325</v>
      </c>
      <c r="S1123" s="18">
        <f t="shared" si="34"/>
        <v>42412.684212962966</v>
      </c>
      <c r="T1123" s="18">
        <f t="shared" si="35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(E1124/D1124)*100</f>
        <v>0</v>
      </c>
      <c r="P1124" s="7">
        <f>IF(L1124,E1124/L1124,0)</f>
        <v>0</v>
      </c>
      <c r="Q1124" t="s">
        <v>8324</v>
      </c>
      <c r="R1124" t="s">
        <v>8325</v>
      </c>
      <c r="S1124" s="18">
        <f t="shared" si="34"/>
        <v>41410.453993055555</v>
      </c>
      <c r="T1124" s="18">
        <f t="shared" si="35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>(E1125/D1125)*100</f>
        <v>0.22</v>
      </c>
      <c r="P1125" s="7">
        <f>IF(L1125,E1125/L1125,0)</f>
        <v>3.6666666666666665</v>
      </c>
      <c r="Q1125" t="s">
        <v>8324</v>
      </c>
      <c r="R1125" t="s">
        <v>8325</v>
      </c>
      <c r="S1125" s="18">
        <f t="shared" si="34"/>
        <v>41718.2737037037</v>
      </c>
      <c r="T1125" s="18">
        <f t="shared" si="35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>(E1126/D1126)*100</f>
        <v>0.47222222222222221</v>
      </c>
      <c r="P1126" s="7">
        <f>IF(L1126,E1126/L1126,0)</f>
        <v>60.714285714285715</v>
      </c>
      <c r="Q1126" t="s">
        <v>8324</v>
      </c>
      <c r="R1126" t="s">
        <v>8326</v>
      </c>
      <c r="S1126" s="18">
        <f t="shared" si="34"/>
        <v>42094.417256944449</v>
      </c>
      <c r="T1126" s="18">
        <f t="shared" si="35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(E1127/D1127)*100</f>
        <v>0</v>
      </c>
      <c r="P1127" s="7">
        <f>IF(L1127,E1127/L1127,0)</f>
        <v>0</v>
      </c>
      <c r="Q1127" t="s">
        <v>8324</v>
      </c>
      <c r="R1127" t="s">
        <v>8326</v>
      </c>
      <c r="S1127" s="18">
        <f t="shared" si="34"/>
        <v>42212.374189814815</v>
      </c>
      <c r="T1127" s="18">
        <f t="shared" si="35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>(E1128/D1128)*100</f>
        <v>0.5</v>
      </c>
      <c r="P1128" s="7">
        <f>IF(L1128,E1128/L1128,0)</f>
        <v>5</v>
      </c>
      <c r="Q1128" t="s">
        <v>8324</v>
      </c>
      <c r="R1128" t="s">
        <v>8326</v>
      </c>
      <c r="S1128" s="18">
        <f t="shared" si="34"/>
        <v>42535.077476851853</v>
      </c>
      <c r="T1128" s="18">
        <f t="shared" si="35"/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>(E1129/D1129)*100</f>
        <v>1.6714285714285713</v>
      </c>
      <c r="P1129" s="7">
        <f>IF(L1129,E1129/L1129,0)</f>
        <v>25.434782608695652</v>
      </c>
      <c r="Q1129" t="s">
        <v>8324</v>
      </c>
      <c r="R1129" t="s">
        <v>8326</v>
      </c>
      <c r="S1129" s="18">
        <f t="shared" si="34"/>
        <v>41926.604166666664</v>
      </c>
      <c r="T1129" s="18">
        <f t="shared" si="35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>(E1130/D1130)*100</f>
        <v>0.1</v>
      </c>
      <c r="P1130" s="7">
        <f>IF(L1130,E1130/L1130,0)</f>
        <v>1</v>
      </c>
      <c r="Q1130" t="s">
        <v>8324</v>
      </c>
      <c r="R1130" t="s">
        <v>8326</v>
      </c>
      <c r="S1130" s="18">
        <f t="shared" si="34"/>
        <v>41828.399502314816</v>
      </c>
      <c r="T1130" s="18">
        <f t="shared" si="35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>(E1131/D1131)*100</f>
        <v>0.105</v>
      </c>
      <c r="P1131" s="7">
        <f>IF(L1131,E1131/L1131,0)</f>
        <v>10.5</v>
      </c>
      <c r="Q1131" t="s">
        <v>8324</v>
      </c>
      <c r="R1131" t="s">
        <v>8326</v>
      </c>
      <c r="S1131" s="18">
        <f t="shared" si="34"/>
        <v>42496.014965277776</v>
      </c>
      <c r="T1131" s="18">
        <f t="shared" si="35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>(E1132/D1132)*100</f>
        <v>0.22</v>
      </c>
      <c r="P1132" s="7">
        <f>IF(L1132,E1132/L1132,0)</f>
        <v>3.6666666666666665</v>
      </c>
      <c r="Q1132" t="s">
        <v>8324</v>
      </c>
      <c r="R1132" t="s">
        <v>8326</v>
      </c>
      <c r="S1132" s="18">
        <f t="shared" si="34"/>
        <v>41908.746527777781</v>
      </c>
      <c r="T1132" s="18">
        <f t="shared" si="35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(E1133/D1133)*100</f>
        <v>0</v>
      </c>
      <c r="P1133" s="7">
        <f>IF(L1133,E1133/L1133,0)</f>
        <v>0</v>
      </c>
      <c r="Q1133" t="s">
        <v>8324</v>
      </c>
      <c r="R1133" t="s">
        <v>8326</v>
      </c>
      <c r="S1133" s="18">
        <f t="shared" si="34"/>
        <v>42332.658194444448</v>
      </c>
      <c r="T1133" s="18">
        <f t="shared" si="35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>(E1134/D1134)*100</f>
        <v>14.38</v>
      </c>
      <c r="P1134" s="7">
        <f>IF(L1134,E1134/L1134,0)</f>
        <v>110.61538461538461</v>
      </c>
      <c r="Q1134" t="s">
        <v>8324</v>
      </c>
      <c r="R1134" t="s">
        <v>8326</v>
      </c>
      <c r="S1134" s="18">
        <f t="shared" si="34"/>
        <v>42705.865405092598</v>
      </c>
      <c r="T1134" s="18">
        <f t="shared" si="35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>(E1135/D1135)*100</f>
        <v>0.66666666666666674</v>
      </c>
      <c r="P1135" s="7">
        <f>IF(L1135,E1135/L1135,0)</f>
        <v>20</v>
      </c>
      <c r="Q1135" t="s">
        <v>8324</v>
      </c>
      <c r="R1135" t="s">
        <v>8326</v>
      </c>
      <c r="S1135" s="18">
        <f t="shared" si="34"/>
        <v>41821.157187500001</v>
      </c>
      <c r="T1135" s="18">
        <f t="shared" si="35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>(E1136/D1136)*100</f>
        <v>4.0000000000000001E-3</v>
      </c>
      <c r="P1136" s="7">
        <f>IF(L1136,E1136/L1136,0)</f>
        <v>1</v>
      </c>
      <c r="Q1136" t="s">
        <v>8324</v>
      </c>
      <c r="R1136" t="s">
        <v>8326</v>
      </c>
      <c r="S1136" s="18">
        <f t="shared" si="34"/>
        <v>41958.035046296296</v>
      </c>
      <c r="T1136" s="18">
        <f t="shared" si="35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>(E1137/D1137)*100</f>
        <v>5</v>
      </c>
      <c r="P1137" s="7">
        <f>IF(L1137,E1137/L1137,0)</f>
        <v>50</v>
      </c>
      <c r="Q1137" t="s">
        <v>8324</v>
      </c>
      <c r="R1137" t="s">
        <v>8326</v>
      </c>
      <c r="S1137" s="18">
        <f t="shared" si="34"/>
        <v>42558.73951388889</v>
      </c>
      <c r="T1137" s="18">
        <f t="shared" si="35"/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>(E1138/D1138)*100</f>
        <v>6.4439140811455857</v>
      </c>
      <c r="P1138" s="7">
        <f>IF(L1138,E1138/L1138,0)</f>
        <v>45</v>
      </c>
      <c r="Q1138" t="s">
        <v>8324</v>
      </c>
      <c r="R1138" t="s">
        <v>8326</v>
      </c>
      <c r="S1138" s="18">
        <f t="shared" si="34"/>
        <v>42327.421631944446</v>
      </c>
      <c r="T1138" s="18">
        <f t="shared" si="35"/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>(E1139/D1139)*100</f>
        <v>39.5</v>
      </c>
      <c r="P1139" s="7">
        <f>IF(L1139,E1139/L1139,0)</f>
        <v>253.2051282051282</v>
      </c>
      <c r="Q1139" t="s">
        <v>8324</v>
      </c>
      <c r="R1139" t="s">
        <v>8326</v>
      </c>
      <c r="S1139" s="18">
        <f t="shared" si="34"/>
        <v>42453.569687499999</v>
      </c>
      <c r="T1139" s="18">
        <f t="shared" si="35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>(E1140/D1140)*100</f>
        <v>0.35714285714285715</v>
      </c>
      <c r="P1140" s="7">
        <f>IF(L1140,E1140/L1140,0)</f>
        <v>31.25</v>
      </c>
      <c r="Q1140" t="s">
        <v>8324</v>
      </c>
      <c r="R1140" t="s">
        <v>8326</v>
      </c>
      <c r="S1140" s="18">
        <f t="shared" si="34"/>
        <v>42736.6566087963</v>
      </c>
      <c r="T1140" s="18">
        <f t="shared" si="35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>(E1141/D1141)*100</f>
        <v>6.25E-2</v>
      </c>
      <c r="P1141" s="7">
        <f>IF(L1141,E1141/L1141,0)</f>
        <v>5</v>
      </c>
      <c r="Q1141" t="s">
        <v>8324</v>
      </c>
      <c r="R1141" t="s">
        <v>8326</v>
      </c>
      <c r="S1141" s="18">
        <f t="shared" si="34"/>
        <v>41975.09752314815</v>
      </c>
      <c r="T1141" s="18">
        <f t="shared" si="35"/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>(E1142/D1142)*100</f>
        <v>0</v>
      </c>
      <c r="P1142" s="7">
        <f>IF(L1142,E1142/L1142,0)</f>
        <v>0</v>
      </c>
      <c r="Q1142" t="s">
        <v>8324</v>
      </c>
      <c r="R1142" t="s">
        <v>8326</v>
      </c>
      <c r="S1142" s="18">
        <f t="shared" si="34"/>
        <v>42192.212048611109</v>
      </c>
      <c r="T1142" s="18">
        <f t="shared" si="35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>(E1143/D1143)*100</f>
        <v>0</v>
      </c>
      <c r="P1143" s="7">
        <f>IF(L1143,E1143/L1143,0)</f>
        <v>0</v>
      </c>
      <c r="Q1143" t="s">
        <v>8324</v>
      </c>
      <c r="R1143" t="s">
        <v>8326</v>
      </c>
      <c r="S1143" s="18">
        <f t="shared" si="34"/>
        <v>42164.449652777781</v>
      </c>
      <c r="T1143" s="18">
        <f t="shared" si="35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>(E1144/D1144)*100</f>
        <v>0</v>
      </c>
      <c r="P1144" s="7">
        <f>IF(L1144,E1144/L1144,0)</f>
        <v>0</v>
      </c>
      <c r="Q1144" t="s">
        <v>8324</v>
      </c>
      <c r="R1144" t="s">
        <v>8326</v>
      </c>
      <c r="S1144" s="18">
        <f t="shared" si="34"/>
        <v>42021.756099537037</v>
      </c>
      <c r="T1144" s="18">
        <f t="shared" si="35"/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(E1145/D1145)*100</f>
        <v>0.41333333333333333</v>
      </c>
      <c r="P1145" s="7">
        <f>IF(L1145,E1145/L1145,0)</f>
        <v>23.25</v>
      </c>
      <c r="Q1145" t="s">
        <v>8324</v>
      </c>
      <c r="R1145" t="s">
        <v>8326</v>
      </c>
      <c r="S1145" s="18">
        <f t="shared" si="34"/>
        <v>42324.94358796296</v>
      </c>
      <c r="T1145" s="18">
        <f t="shared" si="35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(E1146/D1146)*100</f>
        <v>0</v>
      </c>
      <c r="P1146" s="7">
        <f>IF(L1146,E1146/L1146,0)</f>
        <v>0</v>
      </c>
      <c r="Q1146" t="s">
        <v>8327</v>
      </c>
      <c r="R1146" t="s">
        <v>8328</v>
      </c>
      <c r="S1146" s="18">
        <f t="shared" si="34"/>
        <v>42092.931944444441</v>
      </c>
      <c r="T1146" s="18">
        <f t="shared" si="35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>(E1147/D1147)*100</f>
        <v>0.125</v>
      </c>
      <c r="P1147" s="7">
        <f>IF(L1147,E1147/L1147,0)</f>
        <v>100</v>
      </c>
      <c r="Q1147" t="s">
        <v>8327</v>
      </c>
      <c r="R1147" t="s">
        <v>8328</v>
      </c>
      <c r="S1147" s="18">
        <f t="shared" si="34"/>
        <v>41854.49759259259</v>
      </c>
      <c r="T1147" s="18">
        <f t="shared" si="35"/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>(E1148/D1148)*100</f>
        <v>8.8333333333333339</v>
      </c>
      <c r="P1148" s="7">
        <f>IF(L1148,E1148/L1148,0)</f>
        <v>44.166666666666664</v>
      </c>
      <c r="Q1148" t="s">
        <v>8327</v>
      </c>
      <c r="R1148" t="s">
        <v>8328</v>
      </c>
      <c r="S1148" s="18">
        <f t="shared" si="34"/>
        <v>41723.7033912037</v>
      </c>
      <c r="T1148" s="18">
        <f t="shared" si="35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(E1149/D1149)*100</f>
        <v>0</v>
      </c>
      <c r="P1149" s="7">
        <f>IF(L1149,E1149/L1149,0)</f>
        <v>0</v>
      </c>
      <c r="Q1149" t="s">
        <v>8327</v>
      </c>
      <c r="R1149" t="s">
        <v>8328</v>
      </c>
      <c r="S1149" s="18">
        <f t="shared" si="34"/>
        <v>41871.722025462965</v>
      </c>
      <c r="T1149" s="18">
        <f t="shared" si="35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>(E1150/D1150)*100</f>
        <v>0.48666666666666669</v>
      </c>
      <c r="P1150" s="7">
        <f>IF(L1150,E1150/L1150,0)</f>
        <v>24.333333333333332</v>
      </c>
      <c r="Q1150" t="s">
        <v>8327</v>
      </c>
      <c r="R1150" t="s">
        <v>8328</v>
      </c>
      <c r="S1150" s="18">
        <f t="shared" si="34"/>
        <v>42674.921076388884</v>
      </c>
      <c r="T1150" s="18">
        <f t="shared" si="35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>(E1151/D1151)*100</f>
        <v>0.15</v>
      </c>
      <c r="P1151" s="7">
        <f>IF(L1151,E1151/L1151,0)</f>
        <v>37.5</v>
      </c>
      <c r="Q1151" t="s">
        <v>8327</v>
      </c>
      <c r="R1151" t="s">
        <v>8328</v>
      </c>
      <c r="S1151" s="18">
        <f t="shared" si="34"/>
        <v>42507.46025462963</v>
      </c>
      <c r="T1151" s="18">
        <f t="shared" si="35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>(E1152/D1152)*100</f>
        <v>10.08</v>
      </c>
      <c r="P1152" s="7">
        <f>IF(L1152,E1152/L1152,0)</f>
        <v>42</v>
      </c>
      <c r="Q1152" t="s">
        <v>8327</v>
      </c>
      <c r="R1152" t="s">
        <v>8328</v>
      </c>
      <c r="S1152" s="18">
        <f t="shared" si="34"/>
        <v>42317.704571759255</v>
      </c>
      <c r="T1152" s="18">
        <f t="shared" si="35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(E1153/D1153)*100</f>
        <v>0</v>
      </c>
      <c r="P1153" s="7">
        <f>IF(L1153,E1153/L1153,0)</f>
        <v>0</v>
      </c>
      <c r="Q1153" t="s">
        <v>8327</v>
      </c>
      <c r="R1153" t="s">
        <v>8328</v>
      </c>
      <c r="S1153" s="18">
        <f t="shared" si="34"/>
        <v>42223.852581018524</v>
      </c>
      <c r="T1153" s="18">
        <f t="shared" si="35"/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>(E1154/D1154)*100</f>
        <v>5.6937500000000005</v>
      </c>
      <c r="P1154" s="7">
        <f>IF(L1154,E1154/L1154,0)</f>
        <v>60.733333333333334</v>
      </c>
      <c r="Q1154" t="s">
        <v>8327</v>
      </c>
      <c r="R1154" t="s">
        <v>8328</v>
      </c>
      <c r="S1154" s="18">
        <f t="shared" ref="S1154:S1217" si="36">(J1154/86400)+25569+(-6/24)</f>
        <v>42109.459629629629</v>
      </c>
      <c r="T1154" s="18">
        <f t="shared" ref="T1154:T1217" si="37">(I1154/86400)+25569+(-6/24)</f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>(E1155/D1155)*100</f>
        <v>0.625</v>
      </c>
      <c r="P1155" s="7">
        <f>IF(L1155,E1155/L1155,0)</f>
        <v>50</v>
      </c>
      <c r="Q1155" t="s">
        <v>8327</v>
      </c>
      <c r="R1155" t="s">
        <v>8328</v>
      </c>
      <c r="S1155" s="18">
        <f t="shared" si="36"/>
        <v>42143.464178240742</v>
      </c>
      <c r="T1155" s="18">
        <f t="shared" si="37"/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>(E1156/D1156)*100</f>
        <v>6.5</v>
      </c>
      <c r="P1156" s="7">
        <f>IF(L1156,E1156/L1156,0)</f>
        <v>108.33333333333333</v>
      </c>
      <c r="Q1156" t="s">
        <v>8327</v>
      </c>
      <c r="R1156" t="s">
        <v>8328</v>
      </c>
      <c r="S1156" s="18">
        <f t="shared" si="36"/>
        <v>42222.858865740738</v>
      </c>
      <c r="T1156" s="18">
        <f t="shared" si="37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>(E1157/D1157)*100</f>
        <v>0.752</v>
      </c>
      <c r="P1157" s="7">
        <f>IF(L1157,E1157/L1157,0)</f>
        <v>23.5</v>
      </c>
      <c r="Q1157" t="s">
        <v>8327</v>
      </c>
      <c r="R1157" t="s">
        <v>8328</v>
      </c>
      <c r="S1157" s="18">
        <f t="shared" si="36"/>
        <v>41835.513981481483</v>
      </c>
      <c r="T1157" s="18">
        <f t="shared" si="37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(E1158/D1158)*100</f>
        <v>0</v>
      </c>
      <c r="P1158" s="7">
        <f>IF(L1158,E1158/L1158,0)</f>
        <v>0</v>
      </c>
      <c r="Q1158" t="s">
        <v>8327</v>
      </c>
      <c r="R1158" t="s">
        <v>8328</v>
      </c>
      <c r="S1158" s="18">
        <f t="shared" si="36"/>
        <v>42028.82131944444</v>
      </c>
      <c r="T1158" s="18">
        <f t="shared" si="37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>(E1159/D1159)*100</f>
        <v>1.51</v>
      </c>
      <c r="P1159" s="7">
        <f>IF(L1159,E1159/L1159,0)</f>
        <v>50.333333333333336</v>
      </c>
      <c r="Q1159" t="s">
        <v>8327</v>
      </c>
      <c r="R1159" t="s">
        <v>8328</v>
      </c>
      <c r="S1159" s="18">
        <f t="shared" si="36"/>
        <v>41918.378240740742</v>
      </c>
      <c r="T1159" s="18">
        <f t="shared" si="37"/>
        <v>41978.419907407406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>(E1160/D1160)*100</f>
        <v>0.46666666666666673</v>
      </c>
      <c r="P1160" s="7">
        <f>IF(L1160,E1160/L1160,0)</f>
        <v>11.666666666666666</v>
      </c>
      <c r="Q1160" t="s">
        <v>8327</v>
      </c>
      <c r="R1160" t="s">
        <v>8328</v>
      </c>
      <c r="S1160" s="18">
        <f t="shared" si="36"/>
        <v>41951.84175925926</v>
      </c>
      <c r="T1160" s="18">
        <f t="shared" si="37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(E1161/D1161)*100</f>
        <v>0</v>
      </c>
      <c r="P1161" s="7">
        <f>IF(L1161,E1161/L1161,0)</f>
        <v>0</v>
      </c>
      <c r="Q1161" t="s">
        <v>8327</v>
      </c>
      <c r="R1161" t="s">
        <v>8328</v>
      </c>
      <c r="S1161" s="18">
        <f t="shared" si="36"/>
        <v>42154.476446759261</v>
      </c>
      <c r="T1161" s="18">
        <f t="shared" si="37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(E1162/D1162)*100</f>
        <v>3.85</v>
      </c>
      <c r="P1162" s="7">
        <f>IF(L1162,E1162/L1162,0)</f>
        <v>60.789473684210527</v>
      </c>
      <c r="Q1162" t="s">
        <v>8327</v>
      </c>
      <c r="R1162" t="s">
        <v>8328</v>
      </c>
      <c r="S1162" s="18">
        <f t="shared" si="36"/>
        <v>42060.904930555553</v>
      </c>
      <c r="T1162" s="18">
        <f t="shared" si="37"/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(E1163/D1163)*100</f>
        <v>0</v>
      </c>
      <c r="P1163" s="7">
        <f>IF(L1163,E1163/L1163,0)</f>
        <v>0</v>
      </c>
      <c r="Q1163" t="s">
        <v>8327</v>
      </c>
      <c r="R1163" t="s">
        <v>8328</v>
      </c>
      <c r="S1163" s="18">
        <f t="shared" si="36"/>
        <v>42122.379502314812</v>
      </c>
      <c r="T1163" s="18">
        <f t="shared" si="37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(E1164/D1164)*100</f>
        <v>5.8333333333333341E-2</v>
      </c>
      <c r="P1164" s="7">
        <f>IF(L1164,E1164/L1164,0)</f>
        <v>17.5</v>
      </c>
      <c r="Q1164" t="s">
        <v>8327</v>
      </c>
      <c r="R1164" t="s">
        <v>8328</v>
      </c>
      <c r="S1164" s="18">
        <f t="shared" si="36"/>
        <v>41876.433611111112</v>
      </c>
      <c r="T1164" s="18">
        <f t="shared" si="37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>(E1165/D1165)*100</f>
        <v>0</v>
      </c>
      <c r="P1165" s="7">
        <f>IF(L1165,E1165/L1165,0)</f>
        <v>0</v>
      </c>
      <c r="Q1165" t="s">
        <v>8327</v>
      </c>
      <c r="R1165" t="s">
        <v>8328</v>
      </c>
      <c r="S1165" s="18">
        <f t="shared" si="36"/>
        <v>41830.473611111112</v>
      </c>
      <c r="T1165" s="18">
        <f t="shared" si="37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>(E1166/D1166)*100</f>
        <v>0</v>
      </c>
      <c r="P1166" s="7">
        <f>IF(L1166,E1166/L1166,0)</f>
        <v>0</v>
      </c>
      <c r="Q1166" t="s">
        <v>8327</v>
      </c>
      <c r="R1166" t="s">
        <v>8328</v>
      </c>
      <c r="S1166" s="18">
        <f t="shared" si="36"/>
        <v>42509.474328703705</v>
      </c>
      <c r="T1166" s="18">
        <f t="shared" si="37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>(E1167/D1167)*100</f>
        <v>20.705000000000002</v>
      </c>
      <c r="P1167" s="7">
        <f>IF(L1167,E1167/L1167,0)</f>
        <v>82.82</v>
      </c>
      <c r="Q1167" t="s">
        <v>8327</v>
      </c>
      <c r="R1167" t="s">
        <v>8328</v>
      </c>
      <c r="S1167" s="18">
        <f t="shared" si="36"/>
        <v>41791.964467592596</v>
      </c>
      <c r="T1167" s="18">
        <f t="shared" si="37"/>
        <v>41825.964467592596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>(E1168/D1168)*100</f>
        <v>19.139999999999997</v>
      </c>
      <c r="P1168" s="7">
        <f>IF(L1168,E1168/L1168,0)</f>
        <v>358.875</v>
      </c>
      <c r="Q1168" t="s">
        <v>8327</v>
      </c>
      <c r="R1168" t="s">
        <v>8328</v>
      </c>
      <c r="S1168" s="18">
        <f t="shared" si="36"/>
        <v>42150.235439814816</v>
      </c>
      <c r="T1168" s="18">
        <f t="shared" si="37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>(E1169/D1169)*100</f>
        <v>1.6316666666666666</v>
      </c>
      <c r="P1169" s="7">
        <f>IF(L1169,E1169/L1169,0)</f>
        <v>61.1875</v>
      </c>
      <c r="Q1169" t="s">
        <v>8327</v>
      </c>
      <c r="R1169" t="s">
        <v>8328</v>
      </c>
      <c r="S1169" s="18">
        <f t="shared" si="36"/>
        <v>41863.484895833331</v>
      </c>
      <c r="T1169" s="18">
        <f t="shared" si="37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>(E1170/D1170)*100</f>
        <v>5.6666666666666661</v>
      </c>
      <c r="P1170" s="7">
        <f>IF(L1170,E1170/L1170,0)</f>
        <v>340</v>
      </c>
      <c r="Q1170" t="s">
        <v>8327</v>
      </c>
      <c r="R1170" t="s">
        <v>8328</v>
      </c>
      <c r="S1170" s="18">
        <f t="shared" si="36"/>
        <v>42604.803993055553</v>
      </c>
      <c r="T1170" s="18">
        <f t="shared" si="37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>(E1171/D1171)*100</f>
        <v>0.16999999999999998</v>
      </c>
      <c r="P1171" s="7">
        <f>IF(L1171,E1171/L1171,0)</f>
        <v>5.666666666666667</v>
      </c>
      <c r="Q1171" t="s">
        <v>8327</v>
      </c>
      <c r="R1171" t="s">
        <v>8328</v>
      </c>
      <c r="S1171" s="18">
        <f t="shared" si="36"/>
        <v>42027.103738425925</v>
      </c>
      <c r="T1171" s="18">
        <f t="shared" si="37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>(E1172/D1172)*100</f>
        <v>0.4</v>
      </c>
      <c r="P1172" s="7">
        <f>IF(L1172,E1172/L1172,0)</f>
        <v>50</v>
      </c>
      <c r="Q1172" t="s">
        <v>8327</v>
      </c>
      <c r="R1172" t="s">
        <v>8328</v>
      </c>
      <c r="S1172" s="18">
        <f t="shared" si="36"/>
        <v>42124.643182870372</v>
      </c>
      <c r="T1172" s="18">
        <f t="shared" si="37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>(E1173/D1173)*100</f>
        <v>0.1</v>
      </c>
      <c r="P1173" s="7">
        <f>IF(L1173,E1173/L1173,0)</f>
        <v>25</v>
      </c>
      <c r="Q1173" t="s">
        <v>8327</v>
      </c>
      <c r="R1173" t="s">
        <v>8328</v>
      </c>
      <c r="S1173" s="18">
        <f t="shared" si="36"/>
        <v>41938.554710648146</v>
      </c>
      <c r="T1173" s="18">
        <f t="shared" si="37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(E1174/D1174)*100</f>
        <v>0</v>
      </c>
      <c r="P1174" s="7">
        <f>IF(L1174,E1174/L1174,0)</f>
        <v>0</v>
      </c>
      <c r="Q1174" t="s">
        <v>8327</v>
      </c>
      <c r="R1174" t="s">
        <v>8328</v>
      </c>
      <c r="S1174" s="18">
        <f t="shared" si="36"/>
        <v>41841.432314814811</v>
      </c>
      <c r="T1174" s="18">
        <f t="shared" si="37"/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>(E1175/D1175)*100</f>
        <v>2.4E-2</v>
      </c>
      <c r="P1175" s="7">
        <f>IF(L1175,E1175/L1175,0)</f>
        <v>30</v>
      </c>
      <c r="Q1175" t="s">
        <v>8327</v>
      </c>
      <c r="R1175" t="s">
        <v>8328</v>
      </c>
      <c r="S1175" s="18">
        <f t="shared" si="36"/>
        <v>42183.935844907406</v>
      </c>
      <c r="T1175" s="18">
        <f t="shared" si="37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>(E1176/D1176)*100</f>
        <v>5.9066666666666672</v>
      </c>
      <c r="P1176" s="7">
        <f>IF(L1176,E1176/L1176,0)</f>
        <v>46.631578947368418</v>
      </c>
      <c r="Q1176" t="s">
        <v>8327</v>
      </c>
      <c r="R1176" t="s">
        <v>8328</v>
      </c>
      <c r="S1176" s="18">
        <f t="shared" si="36"/>
        <v>42468.59174768519</v>
      </c>
      <c r="T1176" s="18">
        <f t="shared" si="37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>(E1177/D1177)*100</f>
        <v>2.9250000000000003</v>
      </c>
      <c r="P1177" s="7">
        <f>IF(L1177,E1177/L1177,0)</f>
        <v>65</v>
      </c>
      <c r="Q1177" t="s">
        <v>8327</v>
      </c>
      <c r="R1177" t="s">
        <v>8328</v>
      </c>
      <c r="S1177" s="18">
        <f t="shared" si="36"/>
        <v>42170.478460648148</v>
      </c>
      <c r="T1177" s="18">
        <f t="shared" si="37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>(E1178/D1178)*100</f>
        <v>5.7142857142857143E-3</v>
      </c>
      <c r="P1178" s="7">
        <f>IF(L1178,E1178/L1178,0)</f>
        <v>10</v>
      </c>
      <c r="Q1178" t="s">
        <v>8327</v>
      </c>
      <c r="R1178" t="s">
        <v>8328</v>
      </c>
      <c r="S1178" s="18">
        <f t="shared" si="36"/>
        <v>42745.769652777773</v>
      </c>
      <c r="T1178" s="18">
        <f t="shared" si="37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(E1179/D1179)*100</f>
        <v>0</v>
      </c>
      <c r="P1179" s="7">
        <f>IF(L1179,E1179/L1179,0)</f>
        <v>0</v>
      </c>
      <c r="Q1179" t="s">
        <v>8327</v>
      </c>
      <c r="R1179" t="s">
        <v>8328</v>
      </c>
      <c r="S1179" s="18">
        <f t="shared" si="36"/>
        <v>41897.410833333335</v>
      </c>
      <c r="T1179" s="18">
        <f t="shared" si="37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>(E1180/D1180)*100</f>
        <v>6.6666666666666671E-3</v>
      </c>
      <c r="P1180" s="7">
        <f>IF(L1180,E1180/L1180,0)</f>
        <v>5</v>
      </c>
      <c r="Q1180" t="s">
        <v>8327</v>
      </c>
      <c r="R1180" t="s">
        <v>8328</v>
      </c>
      <c r="S1180" s="18">
        <f t="shared" si="36"/>
        <v>41837.655694444446</v>
      </c>
      <c r="T1180" s="18">
        <f t="shared" si="37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>(E1181/D1181)*100</f>
        <v>5.3333333333333339</v>
      </c>
      <c r="P1181" s="7">
        <f>IF(L1181,E1181/L1181,0)</f>
        <v>640</v>
      </c>
      <c r="Q1181" t="s">
        <v>8327</v>
      </c>
      <c r="R1181" t="s">
        <v>8328</v>
      </c>
      <c r="S1181" s="18">
        <f t="shared" si="36"/>
        <v>42275.470219907409</v>
      </c>
      <c r="T1181" s="18">
        <f t="shared" si="37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>(E1182/D1182)*100</f>
        <v>11.75</v>
      </c>
      <c r="P1182" s="7">
        <f>IF(L1182,E1182/L1182,0)</f>
        <v>69.117647058823536</v>
      </c>
      <c r="Q1182" t="s">
        <v>8327</v>
      </c>
      <c r="R1182" t="s">
        <v>8328</v>
      </c>
      <c r="S1182" s="18">
        <f t="shared" si="36"/>
        <v>41781.556875000002</v>
      </c>
      <c r="T1182" s="18">
        <f t="shared" si="37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>(E1183/D1183)*100</f>
        <v>8.0000000000000002E-3</v>
      </c>
      <c r="P1183" s="7">
        <f>IF(L1183,E1183/L1183,0)</f>
        <v>1.3333333333333333</v>
      </c>
      <c r="Q1183" t="s">
        <v>8327</v>
      </c>
      <c r="R1183" t="s">
        <v>8328</v>
      </c>
      <c r="S1183" s="18">
        <f t="shared" si="36"/>
        <v>42034.089363425926</v>
      </c>
      <c r="T1183" s="18">
        <f t="shared" si="37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>(E1184/D1184)*100</f>
        <v>4.2</v>
      </c>
      <c r="P1184" s="7">
        <f>IF(L1184,E1184/L1184,0)</f>
        <v>10.5</v>
      </c>
      <c r="Q1184" t="s">
        <v>8327</v>
      </c>
      <c r="R1184" t="s">
        <v>8328</v>
      </c>
      <c r="S1184" s="18">
        <f t="shared" si="36"/>
        <v>42728.577407407407</v>
      </c>
      <c r="T1184" s="18">
        <f t="shared" si="37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>(E1185/D1185)*100</f>
        <v>4</v>
      </c>
      <c r="P1185" s="7">
        <f>IF(L1185,E1185/L1185,0)</f>
        <v>33.333333333333336</v>
      </c>
      <c r="Q1185" t="s">
        <v>8327</v>
      </c>
      <c r="R1185" t="s">
        <v>8328</v>
      </c>
      <c r="S1185" s="18">
        <f t="shared" si="36"/>
        <v>42656.61137731481</v>
      </c>
      <c r="T1185" s="18">
        <f t="shared" si="37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>(E1186/D1186)*100</f>
        <v>104.93636363636362</v>
      </c>
      <c r="P1186" s="7">
        <f>IF(L1186,E1186/L1186,0)</f>
        <v>61.562666666666665</v>
      </c>
      <c r="Q1186" t="s">
        <v>8331</v>
      </c>
      <c r="R1186" t="s">
        <v>8336</v>
      </c>
      <c r="S1186" s="18">
        <f t="shared" si="36"/>
        <v>42741.349664351852</v>
      </c>
      <c r="T1186" s="18">
        <f t="shared" si="37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>(E1187/D1187)*100</f>
        <v>105.44</v>
      </c>
      <c r="P1187" s="7">
        <f>IF(L1187,E1187/L1187,0)</f>
        <v>118.73873873873873</v>
      </c>
      <c r="Q1187" t="s">
        <v>8331</v>
      </c>
      <c r="R1187" t="s">
        <v>8336</v>
      </c>
      <c r="S1187" s="18">
        <f t="shared" si="36"/>
        <v>42130.615150462967</v>
      </c>
      <c r="T1187" s="18">
        <f t="shared" si="37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>(E1188/D1188)*100</f>
        <v>106.73333333333332</v>
      </c>
      <c r="P1188" s="7">
        <f>IF(L1188,E1188/L1188,0)</f>
        <v>65.081300813008127</v>
      </c>
      <c r="Q1188" t="s">
        <v>8331</v>
      </c>
      <c r="R1188" t="s">
        <v>8336</v>
      </c>
      <c r="S1188" s="18">
        <f t="shared" si="36"/>
        <v>42123.61336805555</v>
      </c>
      <c r="T1188" s="18">
        <f t="shared" si="37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>(E1189/D1189)*100</f>
        <v>104.12571428571428</v>
      </c>
      <c r="P1189" s="7">
        <f>IF(L1189,E1189/L1189,0)</f>
        <v>130.15714285714284</v>
      </c>
      <c r="Q1189" t="s">
        <v>8331</v>
      </c>
      <c r="R1189" t="s">
        <v>8336</v>
      </c>
      <c r="S1189" s="18">
        <f t="shared" si="36"/>
        <v>42109.644942129627</v>
      </c>
      <c r="T1189" s="18">
        <f t="shared" si="37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>(E1190/D1190)*100</f>
        <v>160.54999999999998</v>
      </c>
      <c r="P1190" s="7">
        <f>IF(L1190,E1190/L1190,0)</f>
        <v>37.776470588235291</v>
      </c>
      <c r="Q1190" t="s">
        <v>8331</v>
      </c>
      <c r="R1190" t="s">
        <v>8336</v>
      </c>
      <c r="S1190" s="18">
        <f t="shared" si="36"/>
        <v>42711.450694444444</v>
      </c>
      <c r="T1190" s="18">
        <f t="shared" si="37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>(E1191/D1191)*100</f>
        <v>107.77777777777777</v>
      </c>
      <c r="P1191" s="7">
        <f>IF(L1191,E1191/L1191,0)</f>
        <v>112.79069767441861</v>
      </c>
      <c r="Q1191" t="s">
        <v>8331</v>
      </c>
      <c r="R1191" t="s">
        <v>8336</v>
      </c>
      <c r="S1191" s="18">
        <f t="shared" si="36"/>
        <v>42529.729108796295</v>
      </c>
      <c r="T1191" s="18">
        <f t="shared" si="37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>(E1192/D1192)*100</f>
        <v>135</v>
      </c>
      <c r="P1192" s="7">
        <f>IF(L1192,E1192/L1192,0)</f>
        <v>51.92307692307692</v>
      </c>
      <c r="Q1192" t="s">
        <v>8331</v>
      </c>
      <c r="R1192" t="s">
        <v>8336</v>
      </c>
      <c r="S1192" s="18">
        <f t="shared" si="36"/>
        <v>41852.415798611109</v>
      </c>
      <c r="T1192" s="18">
        <f t="shared" si="37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>(E1193/D1193)*100</f>
        <v>109.07407407407408</v>
      </c>
      <c r="P1193" s="7">
        <f>IF(L1193,E1193/L1193,0)</f>
        <v>89.242424242424249</v>
      </c>
      <c r="Q1193" t="s">
        <v>8331</v>
      </c>
      <c r="R1193" t="s">
        <v>8336</v>
      </c>
      <c r="S1193" s="18">
        <f t="shared" si="36"/>
        <v>42419.353703703702</v>
      </c>
      <c r="T1193" s="18">
        <f t="shared" si="37"/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>(E1194/D1194)*100</f>
        <v>290</v>
      </c>
      <c r="P1194" s="7">
        <f>IF(L1194,E1194/L1194,0)</f>
        <v>19.333333333333332</v>
      </c>
      <c r="Q1194" t="s">
        <v>8331</v>
      </c>
      <c r="R1194" t="s">
        <v>8336</v>
      </c>
      <c r="S1194" s="18">
        <f t="shared" si="36"/>
        <v>42747.256689814814</v>
      </c>
      <c r="T1194" s="18">
        <f t="shared" si="37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>(E1195/D1195)*100</f>
        <v>103.95714285714286</v>
      </c>
      <c r="P1195" s="7">
        <f>IF(L1195,E1195/L1195,0)</f>
        <v>79.967032967032964</v>
      </c>
      <c r="Q1195" t="s">
        <v>8331</v>
      </c>
      <c r="R1195" t="s">
        <v>8336</v>
      </c>
      <c r="S1195" s="18">
        <f t="shared" si="36"/>
        <v>42409.526076388887</v>
      </c>
      <c r="T1195" s="18">
        <f t="shared" si="37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>(E1196/D1196)*100</f>
        <v>322.24</v>
      </c>
      <c r="P1196" s="7">
        <f>IF(L1196,E1196/L1196,0)</f>
        <v>56.414565826330531</v>
      </c>
      <c r="Q1196" t="s">
        <v>8331</v>
      </c>
      <c r="R1196" t="s">
        <v>8336</v>
      </c>
      <c r="S1196" s="18">
        <f t="shared" si="36"/>
        <v>42072.238182870366</v>
      </c>
      <c r="T1196" s="18">
        <f t="shared" si="37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>(E1197/D1197)*100</f>
        <v>135</v>
      </c>
      <c r="P1197" s="7">
        <f>IF(L1197,E1197/L1197,0)</f>
        <v>79.411764705882348</v>
      </c>
      <c r="Q1197" t="s">
        <v>8331</v>
      </c>
      <c r="R1197" t="s">
        <v>8336</v>
      </c>
      <c r="S1197" s="18">
        <f t="shared" si="36"/>
        <v>42298.09783564815</v>
      </c>
      <c r="T1197" s="18">
        <f t="shared" si="37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>(E1198/D1198)*100</f>
        <v>269.91034482758624</v>
      </c>
      <c r="P1198" s="7">
        <f>IF(L1198,E1198/L1198,0)</f>
        <v>76.439453125</v>
      </c>
      <c r="Q1198" t="s">
        <v>8331</v>
      </c>
      <c r="R1198" t="s">
        <v>8336</v>
      </c>
      <c r="S1198" s="18">
        <f t="shared" si="36"/>
        <v>42326.568738425922</v>
      </c>
      <c r="T1198" s="18">
        <f t="shared" si="37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>(E1199/D1199)*100</f>
        <v>253.29333333333332</v>
      </c>
      <c r="P1199" s="7">
        <f>IF(L1199,E1199/L1199,0)</f>
        <v>121</v>
      </c>
      <c r="Q1199" t="s">
        <v>8331</v>
      </c>
      <c r="R1199" t="s">
        <v>8336</v>
      </c>
      <c r="S1199" s="18">
        <f t="shared" si="36"/>
        <v>42503.41474537037</v>
      </c>
      <c r="T1199" s="18">
        <f t="shared" si="37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>(E1200/D1200)*100</f>
        <v>260.59999999999997</v>
      </c>
      <c r="P1200" s="7">
        <f>IF(L1200,E1200/L1200,0)</f>
        <v>54.616766467065865</v>
      </c>
      <c r="Q1200" t="s">
        <v>8331</v>
      </c>
      <c r="R1200" t="s">
        <v>8336</v>
      </c>
      <c r="S1200" s="18">
        <f t="shared" si="36"/>
        <v>42333.369050925925</v>
      </c>
      <c r="T1200" s="18">
        <f t="shared" si="37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>(E1201/D1201)*100</f>
        <v>101.31677953348381</v>
      </c>
      <c r="P1201" s="7">
        <f>IF(L1201,E1201/L1201,0)</f>
        <v>299.22222222222223</v>
      </c>
      <c r="Q1201" t="s">
        <v>8331</v>
      </c>
      <c r="R1201" t="s">
        <v>8336</v>
      </c>
      <c r="S1201" s="18">
        <f t="shared" si="36"/>
        <v>42161.520833333328</v>
      </c>
      <c r="T1201" s="18">
        <f t="shared" si="37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>(E1202/D1202)*100</f>
        <v>125.60416666666667</v>
      </c>
      <c r="P1202" s="7">
        <f>IF(L1202,E1202/L1202,0)</f>
        <v>58.533980582524272</v>
      </c>
      <c r="Q1202" t="s">
        <v>8331</v>
      </c>
      <c r="R1202" t="s">
        <v>8336</v>
      </c>
      <c r="S1202" s="18">
        <f t="shared" si="36"/>
        <v>42089.227500000001</v>
      </c>
      <c r="T1202" s="18">
        <f t="shared" si="37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>(E1203/D1203)*100</f>
        <v>102.43783333333334</v>
      </c>
      <c r="P1203" s="7">
        <f>IF(L1203,E1203/L1203,0)</f>
        <v>55.371801801801809</v>
      </c>
      <c r="Q1203" t="s">
        <v>8331</v>
      </c>
      <c r="R1203" t="s">
        <v>8336</v>
      </c>
      <c r="S1203" s="18">
        <f t="shared" si="36"/>
        <v>42536.35701388889</v>
      </c>
      <c r="T1203" s="18">
        <f t="shared" si="37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>(E1204/D1204)*100</f>
        <v>199.244</v>
      </c>
      <c r="P1204" s="7">
        <f>IF(L1204,E1204/L1204,0)</f>
        <v>183.80442804428046</v>
      </c>
      <c r="Q1204" t="s">
        <v>8331</v>
      </c>
      <c r="R1204" t="s">
        <v>8336</v>
      </c>
      <c r="S1204" s="18">
        <f t="shared" si="36"/>
        <v>42152.038819444446</v>
      </c>
      <c r="T1204" s="18">
        <f t="shared" si="37"/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>(E1205/D1205)*100</f>
        <v>102.45398773006136</v>
      </c>
      <c r="P1205" s="7">
        <f>IF(L1205,E1205/L1205,0)</f>
        <v>165.34653465346534</v>
      </c>
      <c r="Q1205" t="s">
        <v>8331</v>
      </c>
      <c r="R1205" t="s">
        <v>8336</v>
      </c>
      <c r="S1205" s="18">
        <f t="shared" si="36"/>
        <v>42125.364895833336</v>
      </c>
      <c r="T1205" s="18">
        <f t="shared" si="37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>(E1206/D1206)*100</f>
        <v>102.94615384615385</v>
      </c>
      <c r="P1206" s="7">
        <f>IF(L1206,E1206/L1206,0)</f>
        <v>234.78947368421052</v>
      </c>
      <c r="Q1206" t="s">
        <v>8331</v>
      </c>
      <c r="R1206" t="s">
        <v>8336</v>
      </c>
      <c r="S1206" s="18">
        <f t="shared" si="36"/>
        <v>42297.498067129629</v>
      </c>
      <c r="T1206" s="18">
        <f t="shared" si="37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>(E1207/D1207)*100</f>
        <v>100.86153846153847</v>
      </c>
      <c r="P1207" s="7">
        <f>IF(L1207,E1207/L1207,0)</f>
        <v>211.48387096774192</v>
      </c>
      <c r="Q1207" t="s">
        <v>8331</v>
      </c>
      <c r="R1207" t="s">
        <v>8336</v>
      </c>
      <c r="S1207" s="18">
        <f t="shared" si="36"/>
        <v>42138.256377314814</v>
      </c>
      <c r="T1207" s="18">
        <f t="shared" si="37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>(E1208/D1208)*100</f>
        <v>114.99999999999999</v>
      </c>
      <c r="P1208" s="7">
        <f>IF(L1208,E1208/L1208,0)</f>
        <v>32.34375</v>
      </c>
      <c r="Q1208" t="s">
        <v>8331</v>
      </c>
      <c r="R1208" t="s">
        <v>8336</v>
      </c>
      <c r="S1208" s="18">
        <f t="shared" si="36"/>
        <v>42772.526076388887</v>
      </c>
      <c r="T1208" s="18">
        <f t="shared" si="37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>(E1209/D1209)*100</f>
        <v>104.16766467065868</v>
      </c>
      <c r="P1209" s="7">
        <f>IF(L1209,E1209/L1209,0)</f>
        <v>123.37588652482269</v>
      </c>
      <c r="Q1209" t="s">
        <v>8331</v>
      </c>
      <c r="R1209" t="s">
        <v>8336</v>
      </c>
      <c r="S1209" s="18">
        <f t="shared" si="36"/>
        <v>42430.180243055554</v>
      </c>
      <c r="T1209" s="18">
        <f t="shared" si="37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>(E1210/D1210)*100</f>
        <v>155.29999999999998</v>
      </c>
      <c r="P1210" s="7">
        <f>IF(L1210,E1210/L1210,0)</f>
        <v>207.06666666666666</v>
      </c>
      <c r="Q1210" t="s">
        <v>8331</v>
      </c>
      <c r="R1210" t="s">
        <v>8336</v>
      </c>
      <c r="S1210" s="18">
        <f t="shared" si="36"/>
        <v>42423.459074074075</v>
      </c>
      <c r="T1210" s="18">
        <f t="shared" si="37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>(E1211/D1211)*100</f>
        <v>106</v>
      </c>
      <c r="P1211" s="7">
        <f>IF(L1211,E1211/L1211,0)</f>
        <v>138.2608695652174</v>
      </c>
      <c r="Q1211" t="s">
        <v>8331</v>
      </c>
      <c r="R1211" t="s">
        <v>8336</v>
      </c>
      <c r="S1211" s="18">
        <f t="shared" si="36"/>
        <v>42761.596122685187</v>
      </c>
      <c r="T1211" s="18">
        <f t="shared" si="37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>(E1212/D1212)*100</f>
        <v>254.31499999999997</v>
      </c>
      <c r="P1212" s="7">
        <f>IF(L1212,E1212/L1212,0)</f>
        <v>493.81553398058253</v>
      </c>
      <c r="Q1212" t="s">
        <v>8331</v>
      </c>
      <c r="R1212" t="s">
        <v>8336</v>
      </c>
      <c r="S1212" s="18">
        <f t="shared" si="36"/>
        <v>42132.691805555558</v>
      </c>
      <c r="T1212" s="18">
        <f t="shared" si="37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>(E1213/D1213)*100</f>
        <v>101.1</v>
      </c>
      <c r="P1213" s="7">
        <f>IF(L1213,E1213/L1213,0)</f>
        <v>168.5</v>
      </c>
      <c r="Q1213" t="s">
        <v>8331</v>
      </c>
      <c r="R1213" t="s">
        <v>8336</v>
      </c>
      <c r="S1213" s="18">
        <f t="shared" si="36"/>
        <v>42515.616446759261</v>
      </c>
      <c r="T1213" s="18">
        <f t="shared" si="37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>(E1214/D1214)*100</f>
        <v>129.04</v>
      </c>
      <c r="P1214" s="7">
        <f>IF(L1214,E1214/L1214,0)</f>
        <v>38.867469879518069</v>
      </c>
      <c r="Q1214" t="s">
        <v>8331</v>
      </c>
      <c r="R1214" t="s">
        <v>8336</v>
      </c>
      <c r="S1214" s="18">
        <f t="shared" si="36"/>
        <v>42318.700173611112</v>
      </c>
      <c r="T1214" s="18">
        <f t="shared" si="37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>(E1215/D1215)*100</f>
        <v>102.23076923076924</v>
      </c>
      <c r="P1215" s="7">
        <f>IF(L1215,E1215/L1215,0)</f>
        <v>61.527777777777779</v>
      </c>
      <c r="Q1215" t="s">
        <v>8331</v>
      </c>
      <c r="R1215" t="s">
        <v>8336</v>
      </c>
      <c r="S1215" s="18">
        <f t="shared" si="36"/>
        <v>42731.505787037036</v>
      </c>
      <c r="T1215" s="18">
        <f t="shared" si="37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>(E1216/D1216)*100</f>
        <v>131.80000000000001</v>
      </c>
      <c r="P1216" s="7">
        <f>IF(L1216,E1216/L1216,0)</f>
        <v>105.44</v>
      </c>
      <c r="Q1216" t="s">
        <v>8331</v>
      </c>
      <c r="R1216" t="s">
        <v>8336</v>
      </c>
      <c r="S1216" s="18">
        <f t="shared" si="36"/>
        <v>42104.590335648143</v>
      </c>
      <c r="T1216" s="18">
        <f t="shared" si="37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>(E1217/D1217)*100</f>
        <v>786.0802000000001</v>
      </c>
      <c r="P1217" s="7">
        <f>IF(L1217,E1217/L1217,0)</f>
        <v>71.592003642987251</v>
      </c>
      <c r="Q1217" t="s">
        <v>8331</v>
      </c>
      <c r="R1217" t="s">
        <v>8336</v>
      </c>
      <c r="S1217" s="18">
        <f t="shared" si="36"/>
        <v>41759.673101851848</v>
      </c>
      <c r="T1217" s="18">
        <f t="shared" si="37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>(E1218/D1218)*100</f>
        <v>145.70000000000002</v>
      </c>
      <c r="P1218" s="7">
        <f>IF(L1218,E1218/L1218,0)</f>
        <v>91.882882882882882</v>
      </c>
      <c r="Q1218" t="s">
        <v>8331</v>
      </c>
      <c r="R1218" t="s">
        <v>8336</v>
      </c>
      <c r="S1218" s="18">
        <f t="shared" ref="S1218:S1281" si="38">(J1218/86400)+25569+(-6/24)</f>
        <v>42247.366400462968</v>
      </c>
      <c r="T1218" s="18">
        <f t="shared" ref="T1218:T1281" si="39">(I1218/86400)+25569+(-6/24)</f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>(E1219/D1219)*100</f>
        <v>102.60000000000001</v>
      </c>
      <c r="P1219" s="7">
        <f>IF(L1219,E1219/L1219,0)</f>
        <v>148.57377049180329</v>
      </c>
      <c r="Q1219" t="s">
        <v>8331</v>
      </c>
      <c r="R1219" t="s">
        <v>8336</v>
      </c>
      <c r="S1219" s="18">
        <f t="shared" si="38"/>
        <v>42535.559490740736</v>
      </c>
      <c r="T1219" s="18">
        <f t="shared" si="39"/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>(E1220/D1220)*100</f>
        <v>172.27777777777777</v>
      </c>
      <c r="P1220" s="7">
        <f>IF(L1220,E1220/L1220,0)</f>
        <v>174.2134831460674</v>
      </c>
      <c r="Q1220" t="s">
        <v>8331</v>
      </c>
      <c r="R1220" t="s">
        <v>8336</v>
      </c>
      <c r="S1220" s="18">
        <f t="shared" si="38"/>
        <v>42278.412037037036</v>
      </c>
      <c r="T1220" s="18">
        <f t="shared" si="3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>(E1221/D1221)*100</f>
        <v>159.16819571865443</v>
      </c>
      <c r="P1221" s="7">
        <f>IF(L1221,E1221/L1221,0)</f>
        <v>102.86166007905139</v>
      </c>
      <c r="Q1221" t="s">
        <v>8331</v>
      </c>
      <c r="R1221" t="s">
        <v>8336</v>
      </c>
      <c r="S1221" s="18">
        <f t="shared" si="38"/>
        <v>42633.211956018524</v>
      </c>
      <c r="T1221" s="18">
        <f t="shared" si="39"/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>(E1222/D1222)*100</f>
        <v>103.76666666666668</v>
      </c>
      <c r="P1222" s="7">
        <f>IF(L1222,E1222/L1222,0)</f>
        <v>111.17857142857143</v>
      </c>
      <c r="Q1222" t="s">
        <v>8331</v>
      </c>
      <c r="R1222" t="s">
        <v>8336</v>
      </c>
      <c r="S1222" s="18">
        <f t="shared" si="38"/>
        <v>42211.378611111111</v>
      </c>
      <c r="T1222" s="18">
        <f t="shared" si="3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>(E1223/D1223)*100</f>
        <v>111.40954545454547</v>
      </c>
      <c r="P1223" s="7">
        <f>IF(L1223,E1223/L1223,0)</f>
        <v>23.796213592233013</v>
      </c>
      <c r="Q1223" t="s">
        <v>8331</v>
      </c>
      <c r="R1223" t="s">
        <v>8336</v>
      </c>
      <c r="S1223" s="18">
        <f t="shared" si="38"/>
        <v>42680.22555555556</v>
      </c>
      <c r="T1223" s="18">
        <f t="shared" si="3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>(E1224/D1224)*100</f>
        <v>280.375</v>
      </c>
      <c r="P1224" s="7">
        <f>IF(L1224,E1224/L1224,0)</f>
        <v>81.268115942028984</v>
      </c>
      <c r="Q1224" t="s">
        <v>8331</v>
      </c>
      <c r="R1224" t="s">
        <v>8336</v>
      </c>
      <c r="S1224" s="18">
        <f t="shared" si="38"/>
        <v>42430.470451388886</v>
      </c>
      <c r="T1224" s="18">
        <f t="shared" si="3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>(E1225/D1225)*100</f>
        <v>112.10606060606061</v>
      </c>
      <c r="P1225" s="7">
        <f>IF(L1225,E1225/L1225,0)</f>
        <v>116.21465968586388</v>
      </c>
      <c r="Q1225" t="s">
        <v>8331</v>
      </c>
      <c r="R1225" t="s">
        <v>8336</v>
      </c>
      <c r="S1225" s="18">
        <f t="shared" si="38"/>
        <v>42653.927187499998</v>
      </c>
      <c r="T1225" s="18">
        <f t="shared" si="3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>(E1226/D1226)*100</f>
        <v>7.0666666666666673</v>
      </c>
      <c r="P1226" s="7">
        <f>IF(L1226,E1226/L1226,0)</f>
        <v>58.888888888888886</v>
      </c>
      <c r="Q1226" t="s">
        <v>8319</v>
      </c>
      <c r="R1226" t="s">
        <v>8329</v>
      </c>
      <c r="S1226" s="18">
        <f t="shared" si="38"/>
        <v>41736.299791666665</v>
      </c>
      <c r="T1226" s="18">
        <f t="shared" si="3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>(E1227/D1227)*100</f>
        <v>4.3999999999999995</v>
      </c>
      <c r="P1227" s="7">
        <f>IF(L1227,E1227/L1227,0)</f>
        <v>44</v>
      </c>
      <c r="Q1227" t="s">
        <v>8319</v>
      </c>
      <c r="R1227" t="s">
        <v>8329</v>
      </c>
      <c r="S1227" s="18">
        <f t="shared" si="38"/>
        <v>41509.655995370369</v>
      </c>
      <c r="T1227" s="18">
        <f t="shared" si="3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>(E1228/D1228)*100</f>
        <v>3.8739999999999997</v>
      </c>
      <c r="P1228" s="7">
        <f>IF(L1228,E1228/L1228,0)</f>
        <v>48.424999999999997</v>
      </c>
      <c r="Q1228" t="s">
        <v>8319</v>
      </c>
      <c r="R1228" t="s">
        <v>8329</v>
      </c>
      <c r="S1228" s="18">
        <f t="shared" si="38"/>
        <v>41715.624780092592</v>
      </c>
      <c r="T1228" s="18">
        <f t="shared" si="3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(E1229/D1229)*100</f>
        <v>0</v>
      </c>
      <c r="P1229" s="7">
        <f>IF(L1229,E1229/L1229,0)</f>
        <v>0</v>
      </c>
      <c r="Q1229" t="s">
        <v>8319</v>
      </c>
      <c r="R1229" t="s">
        <v>8329</v>
      </c>
      <c r="S1229" s="18">
        <f t="shared" si="38"/>
        <v>41827.669166666667</v>
      </c>
      <c r="T1229" s="18">
        <f t="shared" si="3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>(E1230/D1230)*100</f>
        <v>29.299999999999997</v>
      </c>
      <c r="P1230" s="7">
        <f>IF(L1230,E1230/L1230,0)</f>
        <v>61.041666666666664</v>
      </c>
      <c r="Q1230" t="s">
        <v>8319</v>
      </c>
      <c r="R1230" t="s">
        <v>8329</v>
      </c>
      <c r="S1230" s="18">
        <f t="shared" si="38"/>
        <v>40754.479259259257</v>
      </c>
      <c r="T1230" s="18">
        <f t="shared" si="3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>(E1231/D1231)*100</f>
        <v>0.90909090909090906</v>
      </c>
      <c r="P1231" s="7">
        <f>IF(L1231,E1231/L1231,0)</f>
        <v>25</v>
      </c>
      <c r="Q1231" t="s">
        <v>8319</v>
      </c>
      <c r="R1231" t="s">
        <v>8329</v>
      </c>
      <c r="S1231" s="18">
        <f t="shared" si="38"/>
        <v>40985.209803240738</v>
      </c>
      <c r="T1231" s="18">
        <f t="shared" si="3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>(E1232/D1232)*100</f>
        <v>0</v>
      </c>
      <c r="P1232" s="7">
        <f>IF(L1232,E1232/L1232,0)</f>
        <v>0</v>
      </c>
      <c r="Q1232" t="s">
        <v>8319</v>
      </c>
      <c r="R1232" t="s">
        <v>8329</v>
      </c>
      <c r="S1232" s="18">
        <f t="shared" si="38"/>
        <v>40568.722569444442</v>
      </c>
      <c r="T1232" s="18">
        <f t="shared" si="3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>(E1233/D1233)*100</f>
        <v>0</v>
      </c>
      <c r="P1233" s="7">
        <f>IF(L1233,E1233/L1233,0)</f>
        <v>0</v>
      </c>
      <c r="Q1233" t="s">
        <v>8319</v>
      </c>
      <c r="R1233" t="s">
        <v>8329</v>
      </c>
      <c r="S1233" s="18">
        <f t="shared" si="38"/>
        <v>42193.691759259258</v>
      </c>
      <c r="T1233" s="18">
        <f t="shared" si="3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>(E1234/D1234)*100</f>
        <v>0.8</v>
      </c>
      <c r="P1234" s="7">
        <f>IF(L1234,E1234/L1234,0)</f>
        <v>40</v>
      </c>
      <c r="Q1234" t="s">
        <v>8319</v>
      </c>
      <c r="R1234" t="s">
        <v>8329</v>
      </c>
      <c r="S1234" s="18">
        <f t="shared" si="38"/>
        <v>41506.598032407404</v>
      </c>
      <c r="T1234" s="18">
        <f t="shared" si="39"/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>(E1235/D1235)*100</f>
        <v>11.600000000000001</v>
      </c>
      <c r="P1235" s="7">
        <f>IF(L1235,E1235/L1235,0)</f>
        <v>19.333333333333332</v>
      </c>
      <c r="Q1235" t="s">
        <v>8319</v>
      </c>
      <c r="R1235" t="s">
        <v>8329</v>
      </c>
      <c r="S1235" s="18">
        <f t="shared" si="38"/>
        <v>40939.698773148149</v>
      </c>
      <c r="T1235" s="18">
        <f t="shared" si="3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(E1236/D1236)*100</f>
        <v>0</v>
      </c>
      <c r="P1236" s="7">
        <f>IF(L1236,E1236/L1236,0)</f>
        <v>0</v>
      </c>
      <c r="Q1236" t="s">
        <v>8319</v>
      </c>
      <c r="R1236" t="s">
        <v>8329</v>
      </c>
      <c r="S1236" s="18">
        <f t="shared" si="38"/>
        <v>42007.538680555561</v>
      </c>
      <c r="T1236" s="18">
        <f t="shared" si="3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(E1237/D1237)*100</f>
        <v>2.7873639500929119</v>
      </c>
      <c r="P1237" s="7">
        <f>IF(L1237,E1237/L1237,0)</f>
        <v>35</v>
      </c>
      <c r="Q1237" t="s">
        <v>8319</v>
      </c>
      <c r="R1237" t="s">
        <v>8329</v>
      </c>
      <c r="S1237" s="18">
        <f t="shared" si="38"/>
        <v>41582.885405092595</v>
      </c>
      <c r="T1237" s="18">
        <f t="shared" si="3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>(E1238/D1238)*100</f>
        <v>0</v>
      </c>
      <c r="P1238" s="7">
        <f>IF(L1238,E1238/L1238,0)</f>
        <v>0</v>
      </c>
      <c r="Q1238" t="s">
        <v>8319</v>
      </c>
      <c r="R1238" t="s">
        <v>8329</v>
      </c>
      <c r="S1238" s="18">
        <f t="shared" si="38"/>
        <v>41110.430138888885</v>
      </c>
      <c r="T1238" s="18">
        <f t="shared" si="3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>(E1239/D1239)*100</f>
        <v>0</v>
      </c>
      <c r="P1239" s="7">
        <f>IF(L1239,E1239/L1239,0)</f>
        <v>0</v>
      </c>
      <c r="Q1239" t="s">
        <v>8319</v>
      </c>
      <c r="R1239" t="s">
        <v>8329</v>
      </c>
      <c r="S1239" s="18">
        <f t="shared" si="38"/>
        <v>41125.033159722225</v>
      </c>
      <c r="T1239" s="18">
        <f t="shared" si="3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(E1240/D1240)*100</f>
        <v>17.8</v>
      </c>
      <c r="P1240" s="7">
        <f>IF(L1240,E1240/L1240,0)</f>
        <v>59.333333333333336</v>
      </c>
      <c r="Q1240" t="s">
        <v>8319</v>
      </c>
      <c r="R1240" t="s">
        <v>8329</v>
      </c>
      <c r="S1240" s="18">
        <f t="shared" si="38"/>
        <v>40731.36037037037</v>
      </c>
      <c r="T1240" s="18">
        <f t="shared" si="3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(E1241/D1241)*100</f>
        <v>0</v>
      </c>
      <c r="P1241" s="7">
        <f>IF(L1241,E1241/L1241,0)</f>
        <v>0</v>
      </c>
      <c r="Q1241" t="s">
        <v>8319</v>
      </c>
      <c r="R1241" t="s">
        <v>8329</v>
      </c>
      <c r="S1241" s="18">
        <f t="shared" si="38"/>
        <v>40883.712581018517</v>
      </c>
      <c r="T1241" s="18">
        <f t="shared" si="3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>(E1242/D1242)*100</f>
        <v>3.0124999999999997</v>
      </c>
      <c r="P1242" s="7">
        <f>IF(L1242,E1242/L1242,0)</f>
        <v>30.125</v>
      </c>
      <c r="Q1242" t="s">
        <v>8319</v>
      </c>
      <c r="R1242" t="s">
        <v>8329</v>
      </c>
      <c r="S1242" s="18">
        <f t="shared" si="38"/>
        <v>41408.790011574078</v>
      </c>
      <c r="T1242" s="18">
        <f t="shared" si="3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>(E1243/D1243)*100</f>
        <v>50.739999999999995</v>
      </c>
      <c r="P1243" s="7">
        <f>IF(L1243,E1243/L1243,0)</f>
        <v>74.617647058823536</v>
      </c>
      <c r="Q1243" t="s">
        <v>8319</v>
      </c>
      <c r="R1243" t="s">
        <v>8329</v>
      </c>
      <c r="S1243" s="18">
        <f t="shared" si="38"/>
        <v>41923.587731481479</v>
      </c>
      <c r="T1243" s="18">
        <f t="shared" si="3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>(E1244/D1244)*100</f>
        <v>0.54884742041712409</v>
      </c>
      <c r="P1244" s="7">
        <f>IF(L1244,E1244/L1244,0)</f>
        <v>5</v>
      </c>
      <c r="Q1244" t="s">
        <v>8319</v>
      </c>
      <c r="R1244" t="s">
        <v>8329</v>
      </c>
      <c r="S1244" s="18">
        <f t="shared" si="38"/>
        <v>40781.915532407409</v>
      </c>
      <c r="T1244" s="18">
        <f t="shared" si="3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>(E1245/D1245)*100</f>
        <v>14.091666666666667</v>
      </c>
      <c r="P1245" s="7">
        <f>IF(L1245,E1245/L1245,0)</f>
        <v>44.5</v>
      </c>
      <c r="Q1245" t="s">
        <v>8319</v>
      </c>
      <c r="R1245" t="s">
        <v>8329</v>
      </c>
      <c r="S1245" s="18">
        <f t="shared" si="38"/>
        <v>40671.629293981481</v>
      </c>
      <c r="T1245" s="18">
        <f t="shared" si="3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>(E1246/D1246)*100</f>
        <v>103.8</v>
      </c>
      <c r="P1246" s="7">
        <f>IF(L1246,E1246/L1246,0)</f>
        <v>46.133333333333333</v>
      </c>
      <c r="Q1246" t="s">
        <v>8319</v>
      </c>
      <c r="R1246" t="s">
        <v>8351</v>
      </c>
      <c r="S1246" s="18">
        <f t="shared" si="38"/>
        <v>41355.575497685189</v>
      </c>
      <c r="T1246" s="18">
        <f t="shared" si="3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>(E1247/D1247)*100</f>
        <v>120.24999999999999</v>
      </c>
      <c r="P1247" s="7">
        <f>IF(L1247,E1247/L1247,0)</f>
        <v>141.47058823529412</v>
      </c>
      <c r="Q1247" t="s">
        <v>8319</v>
      </c>
      <c r="R1247" t="s">
        <v>8351</v>
      </c>
      <c r="S1247" s="18">
        <f t="shared" si="38"/>
        <v>41774.34993055556</v>
      </c>
      <c r="T1247" s="18">
        <f t="shared" si="39"/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>(E1248/D1248)*100</f>
        <v>117</v>
      </c>
      <c r="P1248" s="7">
        <f>IF(L1248,E1248/L1248,0)</f>
        <v>75.483870967741936</v>
      </c>
      <c r="Q1248" t="s">
        <v>8319</v>
      </c>
      <c r="R1248" t="s">
        <v>8351</v>
      </c>
      <c r="S1248" s="18">
        <f t="shared" si="38"/>
        <v>40837.793391203704</v>
      </c>
      <c r="T1248" s="18">
        <f t="shared" si="3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>(E1249/D1249)*100</f>
        <v>122.14285714285715</v>
      </c>
      <c r="P1249" s="7">
        <f>IF(L1249,E1249/L1249,0)</f>
        <v>85.5</v>
      </c>
      <c r="Q1249" t="s">
        <v>8319</v>
      </c>
      <c r="R1249" t="s">
        <v>8351</v>
      </c>
      <c r="S1249" s="18">
        <f t="shared" si="38"/>
        <v>41370.042303240742</v>
      </c>
      <c r="T1249" s="18">
        <f t="shared" si="3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>(E1250/D1250)*100</f>
        <v>151.63999999999999</v>
      </c>
      <c r="P1250" s="7">
        <f>IF(L1250,E1250/L1250,0)</f>
        <v>64.254237288135599</v>
      </c>
      <c r="Q1250" t="s">
        <v>8319</v>
      </c>
      <c r="R1250" t="s">
        <v>8351</v>
      </c>
      <c r="S1250" s="18">
        <f t="shared" si="38"/>
        <v>41767.406863425924</v>
      </c>
      <c r="T1250" s="18">
        <f t="shared" si="3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>(E1251/D1251)*100</f>
        <v>104.44</v>
      </c>
      <c r="P1251" s="7">
        <f>IF(L1251,E1251/L1251,0)</f>
        <v>64.46913580246914</v>
      </c>
      <c r="Q1251" t="s">
        <v>8319</v>
      </c>
      <c r="R1251" t="s">
        <v>8351</v>
      </c>
      <c r="S1251" s="18">
        <f t="shared" si="38"/>
        <v>41067.490868055553</v>
      </c>
      <c r="T1251" s="18">
        <f t="shared" si="39"/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>(E1252/D1252)*100</f>
        <v>200.15333333333331</v>
      </c>
      <c r="P1252" s="7">
        <f>IF(L1252,E1252/L1252,0)</f>
        <v>118.2007874015748</v>
      </c>
      <c r="Q1252" t="s">
        <v>8319</v>
      </c>
      <c r="R1252" t="s">
        <v>8351</v>
      </c>
      <c r="S1252" s="18">
        <f t="shared" si="38"/>
        <v>41843.39271990741</v>
      </c>
      <c r="T1252" s="18">
        <f t="shared" si="3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>(E1253/D1253)*100</f>
        <v>101.8</v>
      </c>
      <c r="P1253" s="7">
        <f>IF(L1253,E1253/L1253,0)</f>
        <v>82.540540540540547</v>
      </c>
      <c r="Q1253" t="s">
        <v>8319</v>
      </c>
      <c r="R1253" t="s">
        <v>8351</v>
      </c>
      <c r="S1253" s="18">
        <f t="shared" si="38"/>
        <v>40751.564432870371</v>
      </c>
      <c r="T1253" s="18">
        <f t="shared" si="3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>(E1254/D1254)*100</f>
        <v>137.65714285714284</v>
      </c>
      <c r="P1254" s="7">
        <f>IF(L1254,E1254/L1254,0)</f>
        <v>34.170212765957444</v>
      </c>
      <c r="Q1254" t="s">
        <v>8319</v>
      </c>
      <c r="R1254" t="s">
        <v>8351</v>
      </c>
      <c r="S1254" s="18">
        <f t="shared" si="38"/>
        <v>41543.738067129627</v>
      </c>
      <c r="T1254" s="18">
        <f t="shared" si="3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>(E1255/D1255)*100</f>
        <v>303833.2</v>
      </c>
      <c r="P1255" s="7">
        <f>IF(L1255,E1255/L1255,0)</f>
        <v>42.73322081575246</v>
      </c>
      <c r="Q1255" t="s">
        <v>8319</v>
      </c>
      <c r="R1255" t="s">
        <v>8351</v>
      </c>
      <c r="S1255" s="18">
        <f t="shared" si="38"/>
        <v>41855.533645833333</v>
      </c>
      <c r="T1255" s="18">
        <f t="shared" si="3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>(E1256/D1256)*100</f>
        <v>198.85074626865671</v>
      </c>
      <c r="P1256" s="7">
        <f>IF(L1256,E1256/L1256,0)</f>
        <v>94.489361702127653</v>
      </c>
      <c r="Q1256" t="s">
        <v>8319</v>
      </c>
      <c r="R1256" t="s">
        <v>8351</v>
      </c>
      <c r="S1256" s="18">
        <f t="shared" si="38"/>
        <v>40487.371365740742</v>
      </c>
      <c r="T1256" s="18">
        <f t="shared" si="3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>(E1257/D1257)*100</f>
        <v>202.36666666666667</v>
      </c>
      <c r="P1257" s="7">
        <f>IF(L1257,E1257/L1257,0)</f>
        <v>55.697247706422019</v>
      </c>
      <c r="Q1257" t="s">
        <v>8319</v>
      </c>
      <c r="R1257" t="s">
        <v>8351</v>
      </c>
      <c r="S1257" s="18">
        <f t="shared" si="38"/>
        <v>41579.595509259263</v>
      </c>
      <c r="T1257" s="18">
        <f t="shared" si="3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>(E1258/D1258)*100</f>
        <v>117.96376666666666</v>
      </c>
      <c r="P1258" s="7">
        <f>IF(L1258,E1258/L1258,0)</f>
        <v>98.030831024930734</v>
      </c>
      <c r="Q1258" t="s">
        <v>8319</v>
      </c>
      <c r="R1258" t="s">
        <v>8351</v>
      </c>
      <c r="S1258" s="18">
        <f t="shared" si="38"/>
        <v>40921.669340277775</v>
      </c>
      <c r="T1258" s="18">
        <f t="shared" si="39"/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>(E1259/D1259)*100</f>
        <v>294.72727272727275</v>
      </c>
      <c r="P1259" s="7">
        <f>IF(L1259,E1259/L1259,0)</f>
        <v>92.102272727272734</v>
      </c>
      <c r="Q1259" t="s">
        <v>8319</v>
      </c>
      <c r="R1259" t="s">
        <v>8351</v>
      </c>
      <c r="S1259" s="18">
        <f t="shared" si="38"/>
        <v>40586.835532407407</v>
      </c>
      <c r="T1259" s="18">
        <f t="shared" si="3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>(E1260/D1260)*100</f>
        <v>213.14633333333336</v>
      </c>
      <c r="P1260" s="7">
        <f>IF(L1260,E1260/L1260,0)</f>
        <v>38.175462686567165</v>
      </c>
      <c r="Q1260" t="s">
        <v>8319</v>
      </c>
      <c r="R1260" t="s">
        <v>8351</v>
      </c>
      <c r="S1260" s="18">
        <f t="shared" si="38"/>
        <v>41487.361250000002</v>
      </c>
      <c r="T1260" s="18">
        <f t="shared" si="3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>(E1261/D1261)*100</f>
        <v>104.24</v>
      </c>
      <c r="P1261" s="7">
        <f>IF(L1261,E1261/L1261,0)</f>
        <v>27.145833333333332</v>
      </c>
      <c r="Q1261" t="s">
        <v>8319</v>
      </c>
      <c r="R1261" t="s">
        <v>8351</v>
      </c>
      <c r="S1261" s="18">
        <f t="shared" si="38"/>
        <v>41766.720648148148</v>
      </c>
      <c r="T1261" s="18">
        <f t="shared" si="3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>(E1262/D1262)*100</f>
        <v>113.66666666666667</v>
      </c>
      <c r="P1262" s="7">
        <f>IF(L1262,E1262/L1262,0)</f>
        <v>50.689189189189186</v>
      </c>
      <c r="Q1262" t="s">
        <v>8319</v>
      </c>
      <c r="R1262" t="s">
        <v>8351</v>
      </c>
      <c r="S1262" s="18">
        <f t="shared" si="38"/>
        <v>41666.592824074076</v>
      </c>
      <c r="T1262" s="18">
        <f t="shared" si="3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>(E1263/D1263)*100</f>
        <v>101.25</v>
      </c>
      <c r="P1263" s="7">
        <f>IF(L1263,E1263/L1263,0)</f>
        <v>38.942307692307693</v>
      </c>
      <c r="Q1263" t="s">
        <v>8319</v>
      </c>
      <c r="R1263" t="s">
        <v>8351</v>
      </c>
      <c r="S1263" s="18">
        <f t="shared" si="38"/>
        <v>41638.092905092592</v>
      </c>
      <c r="T1263" s="18">
        <f t="shared" si="3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>(E1264/D1264)*100</f>
        <v>125.41538461538462</v>
      </c>
      <c r="P1264" s="7">
        <f>IF(L1264,E1264/L1264,0)</f>
        <v>77.638095238095232</v>
      </c>
      <c r="Q1264" t="s">
        <v>8319</v>
      </c>
      <c r="R1264" t="s">
        <v>8351</v>
      </c>
      <c r="S1264" s="18">
        <f t="shared" si="38"/>
        <v>41656.512638888889</v>
      </c>
      <c r="T1264" s="18">
        <f t="shared" si="3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>(E1265/D1265)*100</f>
        <v>119</v>
      </c>
      <c r="P1265" s="7">
        <f>IF(L1265,E1265/L1265,0)</f>
        <v>43.536585365853661</v>
      </c>
      <c r="Q1265" t="s">
        <v>8319</v>
      </c>
      <c r="R1265" t="s">
        <v>8351</v>
      </c>
      <c r="S1265" s="18">
        <f t="shared" si="38"/>
        <v>41691.834143518521</v>
      </c>
      <c r="T1265" s="18">
        <f t="shared" si="3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>(E1266/D1266)*100</f>
        <v>166.46153846153845</v>
      </c>
      <c r="P1266" s="7">
        <f>IF(L1266,E1266/L1266,0)</f>
        <v>31.823529411764707</v>
      </c>
      <c r="Q1266" t="s">
        <v>8319</v>
      </c>
      <c r="R1266" t="s">
        <v>8351</v>
      </c>
      <c r="S1266" s="18">
        <f t="shared" si="38"/>
        <v>41547.412997685184</v>
      </c>
      <c r="T1266" s="18">
        <f t="shared" si="3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>(E1267/D1267)*100</f>
        <v>119.14771428571429</v>
      </c>
      <c r="P1267" s="7">
        <f>IF(L1267,E1267/L1267,0)</f>
        <v>63.184393939393942</v>
      </c>
      <c r="Q1267" t="s">
        <v>8319</v>
      </c>
      <c r="R1267" t="s">
        <v>8351</v>
      </c>
      <c r="S1267" s="18">
        <f t="shared" si="38"/>
        <v>40465.405266203699</v>
      </c>
      <c r="T1267" s="18">
        <f t="shared" si="3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>(E1268/D1268)*100</f>
        <v>100.47368421052632</v>
      </c>
      <c r="P1268" s="7">
        <f>IF(L1268,E1268/L1268,0)</f>
        <v>190.9</v>
      </c>
      <c r="Q1268" t="s">
        <v>8319</v>
      </c>
      <c r="R1268" t="s">
        <v>8351</v>
      </c>
      <c r="S1268" s="18">
        <f t="shared" si="38"/>
        <v>41620.62667824074</v>
      </c>
      <c r="T1268" s="18">
        <f t="shared" si="3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>(E1269/D1269)*100</f>
        <v>101.8</v>
      </c>
      <c r="P1269" s="7">
        <f>IF(L1269,E1269/L1269,0)</f>
        <v>140.85534591194968</v>
      </c>
      <c r="Q1269" t="s">
        <v>8319</v>
      </c>
      <c r="R1269" t="s">
        <v>8351</v>
      </c>
      <c r="S1269" s="18">
        <f t="shared" si="38"/>
        <v>41449.335162037038</v>
      </c>
      <c r="T1269" s="18">
        <f t="shared" si="3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>(E1270/D1270)*100</f>
        <v>116.66666666666667</v>
      </c>
      <c r="P1270" s="7">
        <f>IF(L1270,E1270/L1270,0)</f>
        <v>76.92307692307692</v>
      </c>
      <c r="Q1270" t="s">
        <v>8319</v>
      </c>
      <c r="R1270" t="s">
        <v>8351</v>
      </c>
      <c r="S1270" s="18">
        <f t="shared" si="38"/>
        <v>41507.595451388886</v>
      </c>
      <c r="T1270" s="18">
        <f t="shared" si="3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>(E1271/D1271)*100</f>
        <v>108.64893617021276</v>
      </c>
      <c r="P1271" s="7">
        <f>IF(L1271,E1271/L1271,0)</f>
        <v>99.15533980582525</v>
      </c>
      <c r="Q1271" t="s">
        <v>8319</v>
      </c>
      <c r="R1271" t="s">
        <v>8351</v>
      </c>
      <c r="S1271" s="18">
        <f t="shared" si="38"/>
        <v>42445.573055555556</v>
      </c>
      <c r="T1271" s="18">
        <f t="shared" si="3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>(E1272/D1272)*100</f>
        <v>114.72</v>
      </c>
      <c r="P1272" s="7">
        <f>IF(L1272,E1272/L1272,0)</f>
        <v>67.881656804733723</v>
      </c>
      <c r="Q1272" t="s">
        <v>8319</v>
      </c>
      <c r="R1272" t="s">
        <v>8351</v>
      </c>
      <c r="S1272" s="18">
        <f t="shared" si="38"/>
        <v>40933.60696759259</v>
      </c>
      <c r="T1272" s="18">
        <f t="shared" si="3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>(E1273/D1273)*100</f>
        <v>101.8</v>
      </c>
      <c r="P1273" s="7">
        <f>IF(L1273,E1273/L1273,0)</f>
        <v>246.29032258064515</v>
      </c>
      <c r="Q1273" t="s">
        <v>8319</v>
      </c>
      <c r="R1273" t="s">
        <v>8351</v>
      </c>
      <c r="S1273" s="18">
        <f t="shared" si="38"/>
        <v>41561.433553240742</v>
      </c>
      <c r="T1273" s="18">
        <f t="shared" si="3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>(E1274/D1274)*100</f>
        <v>106</v>
      </c>
      <c r="P1274" s="7">
        <f>IF(L1274,E1274/L1274,0)</f>
        <v>189.28571428571428</v>
      </c>
      <c r="Q1274" t="s">
        <v>8319</v>
      </c>
      <c r="R1274" t="s">
        <v>8351</v>
      </c>
      <c r="S1274" s="18">
        <f t="shared" si="38"/>
        <v>40274.495127314818</v>
      </c>
      <c r="T1274" s="18">
        <f t="shared" si="3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>(E1275/D1275)*100</f>
        <v>103.49999999999999</v>
      </c>
      <c r="P1275" s="7">
        <f>IF(L1275,E1275/L1275,0)</f>
        <v>76.666666666666671</v>
      </c>
      <c r="Q1275" t="s">
        <v>8319</v>
      </c>
      <c r="R1275" t="s">
        <v>8351</v>
      </c>
      <c r="S1275" s="18">
        <f t="shared" si="38"/>
        <v>41852.480219907404</v>
      </c>
      <c r="T1275" s="18">
        <f t="shared" si="3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>(E1276/D1276)*100</f>
        <v>154.97535999999999</v>
      </c>
      <c r="P1276" s="7">
        <f>IF(L1276,E1276/L1276,0)</f>
        <v>82.963254817987149</v>
      </c>
      <c r="Q1276" t="s">
        <v>8319</v>
      </c>
      <c r="R1276" t="s">
        <v>8351</v>
      </c>
      <c r="S1276" s="18">
        <f t="shared" si="38"/>
        <v>41116.440104166664</v>
      </c>
      <c r="T1276" s="18">
        <f t="shared" si="3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>(E1277/D1277)*100</f>
        <v>162.14066666666668</v>
      </c>
      <c r="P1277" s="7">
        <f>IF(L1277,E1277/L1277,0)</f>
        <v>62.522107969151669</v>
      </c>
      <c r="Q1277" t="s">
        <v>8319</v>
      </c>
      <c r="R1277" t="s">
        <v>8351</v>
      </c>
      <c r="S1277" s="18">
        <f t="shared" si="38"/>
        <v>41458.617905092593</v>
      </c>
      <c r="T1277" s="18">
        <f t="shared" si="3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>(E1278/D1278)*100</f>
        <v>104.42100000000001</v>
      </c>
      <c r="P1278" s="7">
        <f>IF(L1278,E1278/L1278,0)</f>
        <v>46.06808823529412</v>
      </c>
      <c r="Q1278" t="s">
        <v>8319</v>
      </c>
      <c r="R1278" t="s">
        <v>8351</v>
      </c>
      <c r="S1278" s="18">
        <f t="shared" si="38"/>
        <v>40007.454247685186</v>
      </c>
      <c r="T1278" s="18">
        <f t="shared" si="3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>(E1279/D1279)*100</f>
        <v>106.12433333333333</v>
      </c>
      <c r="P1279" s="7">
        <f>IF(L1279,E1279/L1279,0)</f>
        <v>38.543946731234868</v>
      </c>
      <c r="Q1279" t="s">
        <v>8319</v>
      </c>
      <c r="R1279" t="s">
        <v>8351</v>
      </c>
      <c r="S1279" s="18">
        <f t="shared" si="38"/>
        <v>41121.311886574076</v>
      </c>
      <c r="T1279" s="18">
        <f t="shared" si="3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>(E1280/D1280)*100</f>
        <v>154.93846153846152</v>
      </c>
      <c r="P1280" s="7">
        <f>IF(L1280,E1280/L1280,0)</f>
        <v>53.005263157894738</v>
      </c>
      <c r="Q1280" t="s">
        <v>8319</v>
      </c>
      <c r="R1280" t="s">
        <v>8351</v>
      </c>
      <c r="S1280" s="18">
        <f t="shared" si="38"/>
        <v>41786.305162037039</v>
      </c>
      <c r="T1280" s="18">
        <f t="shared" si="3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>(E1281/D1281)*100</f>
        <v>110.77157238734421</v>
      </c>
      <c r="P1281" s="7">
        <f>IF(L1281,E1281/L1281,0)</f>
        <v>73.355396825396824</v>
      </c>
      <c r="Q1281" t="s">
        <v>8319</v>
      </c>
      <c r="R1281" t="s">
        <v>8351</v>
      </c>
      <c r="S1281" s="18">
        <f t="shared" si="38"/>
        <v>41681.849189814813</v>
      </c>
      <c r="T1281" s="18">
        <f t="shared" si="3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>(E1282/D1282)*100</f>
        <v>110.91186666666665</v>
      </c>
      <c r="P1282" s="7">
        <f>IF(L1282,E1282/L1282,0)</f>
        <v>127.97523076923076</v>
      </c>
      <c r="Q1282" t="s">
        <v>8319</v>
      </c>
      <c r="R1282" t="s">
        <v>8351</v>
      </c>
      <c r="S1282" s="18">
        <f t="shared" ref="S1282:S1345" si="40">(J1282/86400)+25569+(-6/24)</f>
        <v>40513.507569444446</v>
      </c>
      <c r="T1282" s="18">
        <f t="shared" ref="T1282:T1345" si="41">(I1282/86400)+25569+(-6/24)</f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>(E1283/D1283)*100</f>
        <v>110.71428571428572</v>
      </c>
      <c r="P1283" s="7">
        <f>IF(L1283,E1283/L1283,0)</f>
        <v>104.72972972972973</v>
      </c>
      <c r="Q1283" t="s">
        <v>8319</v>
      </c>
      <c r="R1283" t="s">
        <v>8351</v>
      </c>
      <c r="S1283" s="18">
        <f t="shared" si="40"/>
        <v>41463.493472222224</v>
      </c>
      <c r="T1283" s="18">
        <f t="shared" si="41"/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>(E1284/D1284)*100</f>
        <v>123.61333333333333</v>
      </c>
      <c r="P1284" s="7">
        <f>IF(L1284,E1284/L1284,0)</f>
        <v>67.671532846715323</v>
      </c>
      <c r="Q1284" t="s">
        <v>8319</v>
      </c>
      <c r="R1284" t="s">
        <v>8351</v>
      </c>
      <c r="S1284" s="18">
        <f t="shared" si="40"/>
        <v>41586.225173611107</v>
      </c>
      <c r="T1284" s="18">
        <f t="shared" si="41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>(E1285/D1285)*100</f>
        <v>211.05</v>
      </c>
      <c r="P1285" s="7">
        <f>IF(L1285,E1285/L1285,0)</f>
        <v>95.931818181818187</v>
      </c>
      <c r="Q1285" t="s">
        <v>8319</v>
      </c>
      <c r="R1285" t="s">
        <v>8351</v>
      </c>
      <c r="S1285" s="18">
        <f t="shared" si="40"/>
        <v>41320.467465277776</v>
      </c>
      <c r="T1285" s="18">
        <f t="shared" si="41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>(E1286/D1286)*100</f>
        <v>101</v>
      </c>
      <c r="P1286" s="7">
        <f>IF(L1286,E1286/L1286,0)</f>
        <v>65.161290322580641</v>
      </c>
      <c r="Q1286" t="s">
        <v>8341</v>
      </c>
      <c r="R1286" t="s">
        <v>8342</v>
      </c>
      <c r="S1286" s="18">
        <f t="shared" si="40"/>
        <v>42711.98474537037</v>
      </c>
      <c r="T1286" s="18">
        <f t="shared" si="41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>(E1287/D1287)*100</f>
        <v>101.64999999999999</v>
      </c>
      <c r="P1287" s="7">
        <f>IF(L1287,E1287/L1287,0)</f>
        <v>32.269841269841272</v>
      </c>
      <c r="Q1287" t="s">
        <v>8341</v>
      </c>
      <c r="R1287" t="s">
        <v>8342</v>
      </c>
      <c r="S1287" s="18">
        <f t="shared" si="40"/>
        <v>42160.333043981482</v>
      </c>
      <c r="T1287" s="18">
        <f t="shared" si="41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>(E1288/D1288)*100</f>
        <v>108.33333333333333</v>
      </c>
      <c r="P1288" s="7">
        <f>IF(L1288,E1288/L1288,0)</f>
        <v>81.25</v>
      </c>
      <c r="Q1288" t="s">
        <v>8341</v>
      </c>
      <c r="R1288" t="s">
        <v>8342</v>
      </c>
      <c r="S1288" s="18">
        <f t="shared" si="40"/>
        <v>42039.134571759263</v>
      </c>
      <c r="T1288" s="18">
        <f t="shared" si="41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>(E1289/D1289)*100</f>
        <v>242</v>
      </c>
      <c r="P1289" s="7">
        <f>IF(L1289,E1289/L1289,0)</f>
        <v>24.2</v>
      </c>
      <c r="Q1289" t="s">
        <v>8341</v>
      </c>
      <c r="R1289" t="s">
        <v>8342</v>
      </c>
      <c r="S1289" s="18">
        <f t="shared" si="40"/>
        <v>42107.371018518519</v>
      </c>
      <c r="T1289" s="18">
        <f t="shared" si="41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>(E1290/D1290)*100</f>
        <v>100.44999999999999</v>
      </c>
      <c r="P1290" s="7">
        <f>IF(L1290,E1290/L1290,0)</f>
        <v>65.868852459016395</v>
      </c>
      <c r="Q1290" t="s">
        <v>8341</v>
      </c>
      <c r="R1290" t="s">
        <v>8342</v>
      </c>
      <c r="S1290" s="18">
        <f t="shared" si="40"/>
        <v>42560.904664351852</v>
      </c>
      <c r="T1290" s="18">
        <f t="shared" si="41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>(E1291/D1291)*100</f>
        <v>125.06666666666666</v>
      </c>
      <c r="P1291" s="7">
        <f>IF(L1291,E1291/L1291,0)</f>
        <v>36.07692307692308</v>
      </c>
      <c r="Q1291" t="s">
        <v>8341</v>
      </c>
      <c r="R1291" t="s">
        <v>8342</v>
      </c>
      <c r="S1291" s="18">
        <f t="shared" si="40"/>
        <v>42708.884780092594</v>
      </c>
      <c r="T1291" s="18">
        <f t="shared" si="41"/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>(E1292/D1292)*100</f>
        <v>108.57142857142857</v>
      </c>
      <c r="P1292" s="7">
        <f>IF(L1292,E1292/L1292,0)</f>
        <v>44.186046511627907</v>
      </c>
      <c r="Q1292" t="s">
        <v>8341</v>
      </c>
      <c r="R1292" t="s">
        <v>8342</v>
      </c>
      <c r="S1292" s="18">
        <f t="shared" si="40"/>
        <v>42086.364942129629</v>
      </c>
      <c r="T1292" s="18">
        <f t="shared" si="41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>(E1293/D1293)*100</f>
        <v>145.70000000000002</v>
      </c>
      <c r="P1293" s="7">
        <f>IF(L1293,E1293/L1293,0)</f>
        <v>104.07142857142857</v>
      </c>
      <c r="Q1293" t="s">
        <v>8341</v>
      </c>
      <c r="R1293" t="s">
        <v>8342</v>
      </c>
      <c r="S1293" s="18">
        <f t="shared" si="40"/>
        <v>42064.402673611112</v>
      </c>
      <c r="T1293" s="18">
        <f t="shared" si="41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>(E1294/D1294)*100</f>
        <v>110.00000000000001</v>
      </c>
      <c r="P1294" s="7">
        <f>IF(L1294,E1294/L1294,0)</f>
        <v>35.96153846153846</v>
      </c>
      <c r="Q1294" t="s">
        <v>8341</v>
      </c>
      <c r="R1294" t="s">
        <v>8342</v>
      </c>
      <c r="S1294" s="18">
        <f t="shared" si="40"/>
        <v>42256.514212962968</v>
      </c>
      <c r="T1294" s="18">
        <f t="shared" si="41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>(E1295/D1295)*100</f>
        <v>102.23333333333333</v>
      </c>
      <c r="P1295" s="7">
        <f>IF(L1295,E1295/L1295,0)</f>
        <v>127.79166666666667</v>
      </c>
      <c r="Q1295" t="s">
        <v>8341</v>
      </c>
      <c r="R1295" t="s">
        <v>8342</v>
      </c>
      <c r="S1295" s="18">
        <f t="shared" si="40"/>
        <v>42292.451053240744</v>
      </c>
      <c r="T1295" s="18">
        <f t="shared" si="41"/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>(E1296/D1296)*100</f>
        <v>122</v>
      </c>
      <c r="P1296" s="7">
        <f>IF(L1296,E1296/L1296,0)</f>
        <v>27.727272727272727</v>
      </c>
      <c r="Q1296" t="s">
        <v>8341</v>
      </c>
      <c r="R1296" t="s">
        <v>8342</v>
      </c>
      <c r="S1296" s="18">
        <f t="shared" si="40"/>
        <v>42278.203668981485</v>
      </c>
      <c r="T1296" s="18">
        <f t="shared" si="41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>(E1297/D1297)*100</f>
        <v>101.96000000000001</v>
      </c>
      <c r="P1297" s="7">
        <f>IF(L1297,E1297/L1297,0)</f>
        <v>39.828125</v>
      </c>
      <c r="Q1297" t="s">
        <v>8341</v>
      </c>
      <c r="R1297" t="s">
        <v>8342</v>
      </c>
      <c r="S1297" s="18">
        <f t="shared" si="40"/>
        <v>42184.322881944448</v>
      </c>
      <c r="T1297" s="18">
        <f t="shared" si="41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>(E1298/D1298)*100</f>
        <v>141.1764705882353</v>
      </c>
      <c r="P1298" s="7">
        <f>IF(L1298,E1298/L1298,0)</f>
        <v>52.173913043478258</v>
      </c>
      <c r="Q1298" t="s">
        <v>8341</v>
      </c>
      <c r="R1298" t="s">
        <v>8342</v>
      </c>
      <c r="S1298" s="18">
        <f t="shared" si="40"/>
        <v>42422.800613425927</v>
      </c>
      <c r="T1298" s="18">
        <f t="shared" si="41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>(E1299/D1299)*100</f>
        <v>109.52500000000001</v>
      </c>
      <c r="P1299" s="7">
        <f>IF(L1299,E1299/L1299,0)</f>
        <v>92.037815126050418</v>
      </c>
      <c r="Q1299" t="s">
        <v>8341</v>
      </c>
      <c r="R1299" t="s">
        <v>8342</v>
      </c>
      <c r="S1299" s="18">
        <f t="shared" si="40"/>
        <v>42461.497199074074</v>
      </c>
      <c r="T1299" s="18">
        <f t="shared" si="41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>(E1300/D1300)*100</f>
        <v>104.65</v>
      </c>
      <c r="P1300" s="7">
        <f>IF(L1300,E1300/L1300,0)</f>
        <v>63.424242424242422</v>
      </c>
      <c r="Q1300" t="s">
        <v>8341</v>
      </c>
      <c r="R1300" t="s">
        <v>8342</v>
      </c>
      <c r="S1300" s="18">
        <f t="shared" si="40"/>
        <v>42458.430925925924</v>
      </c>
      <c r="T1300" s="18">
        <f t="shared" si="41"/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>(E1301/D1301)*100</f>
        <v>124</v>
      </c>
      <c r="P1301" s="7">
        <f>IF(L1301,E1301/L1301,0)</f>
        <v>135.625</v>
      </c>
      <c r="Q1301" t="s">
        <v>8341</v>
      </c>
      <c r="R1301" t="s">
        <v>8342</v>
      </c>
      <c r="S1301" s="18">
        <f t="shared" si="40"/>
        <v>42169.564340277779</v>
      </c>
      <c r="T1301" s="18">
        <f t="shared" si="41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>(E1302/D1302)*100</f>
        <v>135</v>
      </c>
      <c r="P1302" s="7">
        <f>IF(L1302,E1302/L1302,0)</f>
        <v>168.75</v>
      </c>
      <c r="Q1302" t="s">
        <v>8341</v>
      </c>
      <c r="R1302" t="s">
        <v>8342</v>
      </c>
      <c r="S1302" s="18">
        <f t="shared" si="40"/>
        <v>42483.425208333334</v>
      </c>
      <c r="T1302" s="18">
        <f t="shared" si="41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>(E1303/D1303)*100</f>
        <v>102.75000000000001</v>
      </c>
      <c r="P1303" s="7">
        <f>IF(L1303,E1303/L1303,0)</f>
        <v>70.862068965517238</v>
      </c>
      <c r="Q1303" t="s">
        <v>8341</v>
      </c>
      <c r="R1303" t="s">
        <v>8342</v>
      </c>
      <c r="S1303" s="18">
        <f t="shared" si="40"/>
        <v>42195.499745370369</v>
      </c>
      <c r="T1303" s="18">
        <f t="shared" si="41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>(E1304/D1304)*100</f>
        <v>100</v>
      </c>
      <c r="P1304" s="7">
        <f>IF(L1304,E1304/L1304,0)</f>
        <v>50</v>
      </c>
      <c r="Q1304" t="s">
        <v>8341</v>
      </c>
      <c r="R1304" t="s">
        <v>8342</v>
      </c>
      <c r="S1304" s="18">
        <f t="shared" si="40"/>
        <v>42674.807997685188</v>
      </c>
      <c r="T1304" s="18">
        <f t="shared" si="41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>(E1305/D1305)*100</f>
        <v>130.26085714285716</v>
      </c>
      <c r="P1305" s="7">
        <f>IF(L1305,E1305/L1305,0)</f>
        <v>42.214166666666671</v>
      </c>
      <c r="Q1305" t="s">
        <v>8341</v>
      </c>
      <c r="R1305" t="s">
        <v>8342</v>
      </c>
      <c r="S1305" s="18">
        <f t="shared" si="40"/>
        <v>42566.191203703704</v>
      </c>
      <c r="T1305" s="18">
        <f t="shared" si="41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>(E1306/D1306)*100</f>
        <v>39.627499999999998</v>
      </c>
      <c r="P1306" s="7">
        <f>IF(L1306,E1306/L1306,0)</f>
        <v>152.41346153846155</v>
      </c>
      <c r="Q1306" t="s">
        <v>8314</v>
      </c>
      <c r="R1306" t="s">
        <v>8316</v>
      </c>
      <c r="S1306" s="18">
        <f t="shared" si="40"/>
        <v>42746.944502314815</v>
      </c>
      <c r="T1306" s="18">
        <f t="shared" si="41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>(E1307/D1307)*100</f>
        <v>25.976666666666663</v>
      </c>
      <c r="P1307" s="7">
        <f>IF(L1307,E1307/L1307,0)</f>
        <v>90.616279069767444</v>
      </c>
      <c r="Q1307" t="s">
        <v>8314</v>
      </c>
      <c r="R1307" t="s">
        <v>8316</v>
      </c>
      <c r="S1307" s="18">
        <f t="shared" si="40"/>
        <v>42543.415601851855</v>
      </c>
      <c r="T1307" s="18">
        <f t="shared" si="41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>(E1308/D1308)*100</f>
        <v>65.24636363636364</v>
      </c>
      <c r="P1308" s="7">
        <f>IF(L1308,E1308/L1308,0)</f>
        <v>201.60393258426967</v>
      </c>
      <c r="Q1308" t="s">
        <v>8314</v>
      </c>
      <c r="R1308" t="s">
        <v>8316</v>
      </c>
      <c r="S1308" s="18">
        <f t="shared" si="40"/>
        <v>41947.207569444443</v>
      </c>
      <c r="T1308" s="18">
        <f t="shared" si="41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>(E1309/D1309)*100</f>
        <v>11.514000000000001</v>
      </c>
      <c r="P1309" s="7">
        <f>IF(L1309,E1309/L1309,0)</f>
        <v>127.93333333333334</v>
      </c>
      <c r="Q1309" t="s">
        <v>8314</v>
      </c>
      <c r="R1309" t="s">
        <v>8316</v>
      </c>
      <c r="S1309" s="18">
        <f t="shared" si="40"/>
        <v>42387.253229166672</v>
      </c>
      <c r="T1309" s="18">
        <f t="shared" si="41"/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>(E1310/D1310)*100</f>
        <v>11.360000000000001</v>
      </c>
      <c r="P1310" s="7">
        <f>IF(L1310,E1310/L1310,0)</f>
        <v>29.894736842105264</v>
      </c>
      <c r="Q1310" t="s">
        <v>8314</v>
      </c>
      <c r="R1310" t="s">
        <v>8316</v>
      </c>
      <c r="S1310" s="18">
        <f t="shared" si="40"/>
        <v>42611.363564814819</v>
      </c>
      <c r="T1310" s="18">
        <f t="shared" si="41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(E1311/D1311)*100</f>
        <v>111.99130434782609</v>
      </c>
      <c r="P1311" s="7">
        <f>IF(L1311,E1311/L1311,0)</f>
        <v>367.97142857142859</v>
      </c>
      <c r="Q1311" t="s">
        <v>8314</v>
      </c>
      <c r="R1311" t="s">
        <v>8316</v>
      </c>
      <c r="S1311" s="18">
        <f t="shared" si="40"/>
        <v>42257.632731481484</v>
      </c>
      <c r="T1311" s="18">
        <f t="shared" si="41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>(E1312/D1312)*100</f>
        <v>15.5</v>
      </c>
      <c r="P1312" s="7">
        <f>IF(L1312,E1312/L1312,0)</f>
        <v>129.16666666666666</v>
      </c>
      <c r="Q1312" t="s">
        <v>8314</v>
      </c>
      <c r="R1312" t="s">
        <v>8316</v>
      </c>
      <c r="S1312" s="18">
        <f t="shared" si="40"/>
        <v>42556.417245370365</v>
      </c>
      <c r="T1312" s="18">
        <f t="shared" si="41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>(E1313/D1313)*100</f>
        <v>32.027999999999999</v>
      </c>
      <c r="P1313" s="7">
        <f>IF(L1313,E1313/L1313,0)</f>
        <v>800.7</v>
      </c>
      <c r="Q1313" t="s">
        <v>8314</v>
      </c>
      <c r="R1313" t="s">
        <v>8316</v>
      </c>
      <c r="S1313" s="18">
        <f t="shared" si="40"/>
        <v>42669.552303240736</v>
      </c>
      <c r="T1313" s="18">
        <f t="shared" si="41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>(E1314/D1314)*100</f>
        <v>0.60869565217391308</v>
      </c>
      <c r="P1314" s="7">
        <f>IF(L1314,E1314/L1314,0)</f>
        <v>28</v>
      </c>
      <c r="Q1314" t="s">
        <v>8314</v>
      </c>
      <c r="R1314" t="s">
        <v>8316</v>
      </c>
      <c r="S1314" s="18">
        <f t="shared" si="40"/>
        <v>42082.452800925923</v>
      </c>
      <c r="T1314" s="18">
        <f t="shared" si="41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>(E1315/D1315)*100</f>
        <v>31.114999999999998</v>
      </c>
      <c r="P1315" s="7">
        <f>IF(L1315,E1315/L1315,0)</f>
        <v>102.01639344262296</v>
      </c>
      <c r="Q1315" t="s">
        <v>8314</v>
      </c>
      <c r="R1315" t="s">
        <v>8316</v>
      </c>
      <c r="S1315" s="18">
        <f t="shared" si="40"/>
        <v>42402.459652777776</v>
      </c>
      <c r="T1315" s="18">
        <f t="shared" si="41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>(E1316/D1316)*100</f>
        <v>1.1266666666666667</v>
      </c>
      <c r="P1316" s="7">
        <f>IF(L1316,E1316/L1316,0)</f>
        <v>184.36363636363637</v>
      </c>
      <c r="Q1316" t="s">
        <v>8314</v>
      </c>
      <c r="R1316" t="s">
        <v>8316</v>
      </c>
      <c r="S1316" s="18">
        <f t="shared" si="40"/>
        <v>42604.419675925921</v>
      </c>
      <c r="T1316" s="18">
        <f t="shared" si="41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>(E1317/D1317)*100</f>
        <v>40.404000000000003</v>
      </c>
      <c r="P1317" s="7">
        <f>IF(L1317,E1317/L1317,0)</f>
        <v>162.91935483870967</v>
      </c>
      <c r="Q1317" t="s">
        <v>8314</v>
      </c>
      <c r="R1317" t="s">
        <v>8316</v>
      </c>
      <c r="S1317" s="18">
        <f t="shared" si="40"/>
        <v>42278.248240740737</v>
      </c>
      <c r="T1317" s="18">
        <f t="shared" si="41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>(E1318/D1318)*100</f>
        <v>1.3333333333333333E-3</v>
      </c>
      <c r="P1318" s="7">
        <f>IF(L1318,E1318/L1318,0)</f>
        <v>1</v>
      </c>
      <c r="Q1318" t="s">
        <v>8314</v>
      </c>
      <c r="R1318" t="s">
        <v>8316</v>
      </c>
      <c r="S1318" s="18">
        <f t="shared" si="40"/>
        <v>42393.711909722224</v>
      </c>
      <c r="T1318" s="18">
        <f t="shared" si="41"/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>(E1319/D1319)*100</f>
        <v>5.7334999999999994</v>
      </c>
      <c r="P1319" s="7">
        <f>IF(L1319,E1319/L1319,0)</f>
        <v>603.52631578947364</v>
      </c>
      <c r="Q1319" t="s">
        <v>8314</v>
      </c>
      <c r="R1319" t="s">
        <v>8316</v>
      </c>
      <c r="S1319" s="18">
        <f t="shared" si="40"/>
        <v>42519.985486111109</v>
      </c>
      <c r="T1319" s="18">
        <f t="shared" si="41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>(E1320/D1320)*100</f>
        <v>15.324999999999999</v>
      </c>
      <c r="P1320" s="7">
        <f>IF(L1320,E1320/L1320,0)</f>
        <v>45.407407407407405</v>
      </c>
      <c r="Q1320" t="s">
        <v>8314</v>
      </c>
      <c r="R1320" t="s">
        <v>8316</v>
      </c>
      <c r="S1320" s="18">
        <f t="shared" si="40"/>
        <v>41984.793657407412</v>
      </c>
      <c r="T1320" s="18">
        <f t="shared" si="41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>(E1321/D1321)*100</f>
        <v>15.103448275862069</v>
      </c>
      <c r="P1321" s="7">
        <f>IF(L1321,E1321/L1321,0)</f>
        <v>97.333333333333329</v>
      </c>
      <c r="Q1321" t="s">
        <v>8314</v>
      </c>
      <c r="R1321" t="s">
        <v>8316</v>
      </c>
      <c r="S1321" s="18">
        <f t="shared" si="40"/>
        <v>41816.562094907407</v>
      </c>
      <c r="T1321" s="18">
        <f t="shared" si="41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>(E1322/D1322)*100</f>
        <v>0.503</v>
      </c>
      <c r="P1322" s="7">
        <f>IF(L1322,E1322/L1322,0)</f>
        <v>167.66666666666666</v>
      </c>
      <c r="Q1322" t="s">
        <v>8314</v>
      </c>
      <c r="R1322" t="s">
        <v>8316</v>
      </c>
      <c r="S1322" s="18">
        <f t="shared" si="40"/>
        <v>42705.440347222218</v>
      </c>
      <c r="T1322" s="18">
        <f t="shared" si="41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>(E1323/D1323)*100</f>
        <v>1.3028138528138529</v>
      </c>
      <c r="P1323" s="7">
        <f>IF(L1323,E1323/L1323,0)</f>
        <v>859.85714285714289</v>
      </c>
      <c r="Q1323" t="s">
        <v>8314</v>
      </c>
      <c r="R1323" t="s">
        <v>8316</v>
      </c>
      <c r="S1323" s="18">
        <f t="shared" si="40"/>
        <v>42697.49927083333</v>
      </c>
      <c r="T1323" s="18">
        <f t="shared" si="41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>(E1324/D1324)*100</f>
        <v>0.30285714285714288</v>
      </c>
      <c r="P1324" s="7">
        <f>IF(L1324,E1324/L1324,0)</f>
        <v>26.5</v>
      </c>
      <c r="Q1324" t="s">
        <v>8314</v>
      </c>
      <c r="R1324" t="s">
        <v>8316</v>
      </c>
      <c r="S1324" s="18">
        <f t="shared" si="40"/>
        <v>42115.406539351854</v>
      </c>
      <c r="T1324" s="18">
        <f t="shared" si="41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>(E1325/D1325)*100</f>
        <v>8.8800000000000008</v>
      </c>
      <c r="P1325" s="7">
        <f>IF(L1325,E1325/L1325,0)</f>
        <v>30.272727272727273</v>
      </c>
      <c r="Q1325" t="s">
        <v>8314</v>
      </c>
      <c r="R1325" t="s">
        <v>8316</v>
      </c>
      <c r="S1325" s="18">
        <f t="shared" si="40"/>
        <v>42451.448449074072</v>
      </c>
      <c r="T1325" s="18">
        <f t="shared" si="41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>(E1326/D1326)*100</f>
        <v>9.84</v>
      </c>
      <c r="P1326" s="7">
        <f>IF(L1326,E1326/L1326,0)</f>
        <v>54.666666666666664</v>
      </c>
      <c r="Q1326" t="s">
        <v>8314</v>
      </c>
      <c r="R1326" t="s">
        <v>8316</v>
      </c>
      <c r="S1326" s="18">
        <f t="shared" si="40"/>
        <v>42626.383703703701</v>
      </c>
      <c r="T1326" s="18">
        <f t="shared" si="41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>(E1327/D1327)*100</f>
        <v>2.4299999999999997</v>
      </c>
      <c r="P1327" s="7">
        <f>IF(L1327,E1327/L1327,0)</f>
        <v>60.75</v>
      </c>
      <c r="Q1327" t="s">
        <v>8314</v>
      </c>
      <c r="R1327" t="s">
        <v>8316</v>
      </c>
      <c r="S1327" s="18">
        <f t="shared" si="40"/>
        <v>42703.836053240739</v>
      </c>
      <c r="T1327" s="18">
        <f t="shared" si="41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>(E1328/D1328)*100</f>
        <v>1.1299999999999999</v>
      </c>
      <c r="P1328" s="7">
        <f>IF(L1328,E1328/L1328,0)</f>
        <v>102.72727272727273</v>
      </c>
      <c r="Q1328" t="s">
        <v>8314</v>
      </c>
      <c r="R1328" t="s">
        <v>8316</v>
      </c>
      <c r="S1328" s="18">
        <f t="shared" si="40"/>
        <v>41974.541990740741</v>
      </c>
      <c r="T1328" s="18">
        <f t="shared" si="41"/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>(E1329/D1329)*100</f>
        <v>3.5520833333333335</v>
      </c>
      <c r="P1329" s="7">
        <f>IF(L1329,E1329/L1329,0)</f>
        <v>41.585365853658537</v>
      </c>
      <c r="Q1329" t="s">
        <v>8314</v>
      </c>
      <c r="R1329" t="s">
        <v>8316</v>
      </c>
      <c r="S1329" s="18">
        <f t="shared" si="40"/>
        <v>42123.428645833337</v>
      </c>
      <c r="T1329" s="18">
        <f t="shared" si="41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>(E1330/D1330)*100</f>
        <v>2.3306666666666667</v>
      </c>
      <c r="P1330" s="7">
        <f>IF(L1330,E1330/L1330,0)</f>
        <v>116.53333333333333</v>
      </c>
      <c r="Q1330" t="s">
        <v>8314</v>
      </c>
      <c r="R1330" t="s">
        <v>8316</v>
      </c>
      <c r="S1330" s="18">
        <f t="shared" si="40"/>
        <v>42612.392754629633</v>
      </c>
      <c r="T1330" s="18">
        <f t="shared" si="41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>(E1331/D1331)*100</f>
        <v>0.81600000000000006</v>
      </c>
      <c r="P1331" s="7">
        <f>IF(L1331,E1331/L1331,0)</f>
        <v>45.333333333333336</v>
      </c>
      <c r="Q1331" t="s">
        <v>8314</v>
      </c>
      <c r="R1331" t="s">
        <v>8316</v>
      </c>
      <c r="S1331" s="18">
        <f t="shared" si="40"/>
        <v>41934.971585648149</v>
      </c>
      <c r="T1331" s="18">
        <f t="shared" si="41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>(E1332/D1332)*100</f>
        <v>22.494285714285713</v>
      </c>
      <c r="P1332" s="7">
        <f>IF(L1332,E1332/L1332,0)</f>
        <v>157.46</v>
      </c>
      <c r="Q1332" t="s">
        <v>8314</v>
      </c>
      <c r="R1332" t="s">
        <v>8316</v>
      </c>
      <c r="S1332" s="18">
        <f t="shared" si="40"/>
        <v>42522.026724537034</v>
      </c>
      <c r="T1332" s="18">
        <f t="shared" si="41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>(E1333/D1333)*100</f>
        <v>1.3668</v>
      </c>
      <c r="P1333" s="7">
        <f>IF(L1333,E1333/L1333,0)</f>
        <v>100.5</v>
      </c>
      <c r="Q1333" t="s">
        <v>8314</v>
      </c>
      <c r="R1333" t="s">
        <v>8316</v>
      </c>
      <c r="S1333" s="18">
        <f t="shared" si="40"/>
        <v>42569.25409722222</v>
      </c>
      <c r="T1333" s="18">
        <f t="shared" si="41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>(E1334/D1334)*100</f>
        <v>0</v>
      </c>
      <c r="P1334" s="7">
        <f>IF(L1334,E1334/L1334,0)</f>
        <v>0</v>
      </c>
      <c r="Q1334" t="s">
        <v>8314</v>
      </c>
      <c r="R1334" t="s">
        <v>8316</v>
      </c>
      <c r="S1334" s="18">
        <f t="shared" si="40"/>
        <v>42731.810277777782</v>
      </c>
      <c r="T1334" s="18">
        <f t="shared" si="41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>(E1335/D1335)*100</f>
        <v>0</v>
      </c>
      <c r="P1335" s="7">
        <f>IF(L1335,E1335/L1335,0)</f>
        <v>0</v>
      </c>
      <c r="Q1335" t="s">
        <v>8314</v>
      </c>
      <c r="R1335" t="s">
        <v>8316</v>
      </c>
      <c r="S1335" s="18">
        <f t="shared" si="40"/>
        <v>41805.856770833336</v>
      </c>
      <c r="T1335" s="18">
        <f t="shared" si="41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>(E1336/D1336)*100</f>
        <v>10.754135338345865</v>
      </c>
      <c r="P1336" s="7">
        <f>IF(L1336,E1336/L1336,0)</f>
        <v>51.822463768115945</v>
      </c>
      <c r="Q1336" t="s">
        <v>8314</v>
      </c>
      <c r="R1336" t="s">
        <v>8316</v>
      </c>
      <c r="S1336" s="18">
        <f t="shared" si="40"/>
        <v>42410.524155092593</v>
      </c>
      <c r="T1336" s="18">
        <f t="shared" si="41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>(E1337/D1337)*100</f>
        <v>19.759999999999998</v>
      </c>
      <c r="P1337" s="7">
        <f>IF(L1337,E1337/L1337,0)</f>
        <v>308.75</v>
      </c>
      <c r="Q1337" t="s">
        <v>8314</v>
      </c>
      <c r="R1337" t="s">
        <v>8316</v>
      </c>
      <c r="S1337" s="18">
        <f t="shared" si="40"/>
        <v>42313.686365740738</v>
      </c>
      <c r="T1337" s="18">
        <f t="shared" si="41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>(E1338/D1338)*100</f>
        <v>84.946999999999989</v>
      </c>
      <c r="P1338" s="7">
        <f>IF(L1338,E1338/L1338,0)</f>
        <v>379.22767857142856</v>
      </c>
      <c r="Q1338" t="s">
        <v>8314</v>
      </c>
      <c r="R1338" t="s">
        <v>8316</v>
      </c>
      <c r="S1338" s="18">
        <f t="shared" si="40"/>
        <v>41955.613750000004</v>
      </c>
      <c r="T1338" s="18">
        <f t="shared" si="41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>(E1339/D1339)*100</f>
        <v>49.381999999999998</v>
      </c>
      <c r="P1339" s="7">
        <f>IF(L1339,E1339/L1339,0)</f>
        <v>176.36428571428573</v>
      </c>
      <c r="Q1339" t="s">
        <v>8314</v>
      </c>
      <c r="R1339" t="s">
        <v>8316</v>
      </c>
      <c r="S1339" s="18">
        <f t="shared" si="40"/>
        <v>42767.327303240745</v>
      </c>
      <c r="T1339" s="18">
        <f t="shared" si="41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>(E1340/D1340)*100</f>
        <v>3.3033333333333332</v>
      </c>
      <c r="P1340" s="7">
        <f>IF(L1340,E1340/L1340,0)</f>
        <v>66.066666666666663</v>
      </c>
      <c r="Q1340" t="s">
        <v>8314</v>
      </c>
      <c r="R1340" t="s">
        <v>8316</v>
      </c>
      <c r="S1340" s="18">
        <f t="shared" si="40"/>
        <v>42188.553622685184</v>
      </c>
      <c r="T1340" s="18">
        <f t="shared" si="41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>(E1341/D1341)*100</f>
        <v>6.6339999999999995</v>
      </c>
      <c r="P1341" s="7">
        <f>IF(L1341,E1341/L1341,0)</f>
        <v>89.648648648648646</v>
      </c>
      <c r="Q1341" t="s">
        <v>8314</v>
      </c>
      <c r="R1341" t="s">
        <v>8316</v>
      </c>
      <c r="S1341" s="18">
        <f t="shared" si="40"/>
        <v>41936.397164351853</v>
      </c>
      <c r="T1341" s="18">
        <f t="shared" si="41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(E1342/D1342)*100</f>
        <v>0</v>
      </c>
      <c r="P1342" s="7">
        <f>IF(L1342,E1342/L1342,0)</f>
        <v>0</v>
      </c>
      <c r="Q1342" t="s">
        <v>8314</v>
      </c>
      <c r="R1342" t="s">
        <v>8316</v>
      </c>
      <c r="S1342" s="18">
        <f t="shared" si="40"/>
        <v>41836.345520833333</v>
      </c>
      <c r="T1342" s="18">
        <f t="shared" si="41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>(E1343/D1343)*100</f>
        <v>70.36</v>
      </c>
      <c r="P1343" s="7">
        <f>IF(L1343,E1343/L1343,0)</f>
        <v>382.39130434782606</v>
      </c>
      <c r="Q1343" t="s">
        <v>8314</v>
      </c>
      <c r="R1343" t="s">
        <v>8316</v>
      </c>
      <c r="S1343" s="18">
        <f t="shared" si="40"/>
        <v>42612.374039351853</v>
      </c>
      <c r="T1343" s="18">
        <f t="shared" si="41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>(E1344/D1344)*100</f>
        <v>0.2</v>
      </c>
      <c r="P1344" s="7">
        <f>IF(L1344,E1344/L1344,0)</f>
        <v>100</v>
      </c>
      <c r="Q1344" t="s">
        <v>8314</v>
      </c>
      <c r="R1344" t="s">
        <v>8316</v>
      </c>
      <c r="S1344" s="18">
        <f t="shared" si="40"/>
        <v>42172.566423611112</v>
      </c>
      <c r="T1344" s="18">
        <f t="shared" si="41"/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>(E1345/D1345)*100</f>
        <v>102.298</v>
      </c>
      <c r="P1345" s="7">
        <f>IF(L1345,E1345/L1345,0)</f>
        <v>158.35603715170279</v>
      </c>
      <c r="Q1345" t="s">
        <v>8314</v>
      </c>
      <c r="R1345" t="s">
        <v>8316</v>
      </c>
      <c r="S1345" s="18">
        <f t="shared" si="40"/>
        <v>42542.276423611111</v>
      </c>
      <c r="T1345" s="18">
        <f t="shared" si="41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>(E1346/D1346)*100</f>
        <v>377.73333333333335</v>
      </c>
      <c r="P1346" s="7">
        <f>IF(L1346,E1346/L1346,0)</f>
        <v>40.762589928057551</v>
      </c>
      <c r="Q1346" t="s">
        <v>8317</v>
      </c>
      <c r="R1346" t="s">
        <v>8353</v>
      </c>
      <c r="S1346" s="18">
        <f t="shared" ref="S1346:S1409" si="42">(J1346/86400)+25569+(-6/24)</f>
        <v>42522.539803240739</v>
      </c>
      <c r="T1346" s="18">
        <f t="shared" ref="T1346:T1409" si="43">(I1346/86400)+25569+(-6/24)</f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>(E1347/D1347)*100</f>
        <v>125</v>
      </c>
      <c r="P1347" s="7">
        <f>IF(L1347,E1347/L1347,0)</f>
        <v>53.571428571428569</v>
      </c>
      <c r="Q1347" t="s">
        <v>8317</v>
      </c>
      <c r="R1347" t="s">
        <v>8353</v>
      </c>
      <c r="S1347" s="18">
        <f t="shared" si="42"/>
        <v>41799.564340277779</v>
      </c>
      <c r="T1347" s="18">
        <f t="shared" si="43"/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>(E1348/D1348)*100</f>
        <v>147.32653061224491</v>
      </c>
      <c r="P1348" s="7">
        <f>IF(L1348,E1348/L1348,0)</f>
        <v>48.449664429530202</v>
      </c>
      <c r="Q1348" t="s">
        <v>8317</v>
      </c>
      <c r="R1348" t="s">
        <v>8353</v>
      </c>
      <c r="S1348" s="18">
        <f t="shared" si="42"/>
        <v>41421.825821759259</v>
      </c>
      <c r="T1348" s="18">
        <f t="shared" si="43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>(E1349/D1349)*100</f>
        <v>102.2</v>
      </c>
      <c r="P1349" s="7">
        <f>IF(L1349,E1349/L1349,0)</f>
        <v>82.41935483870968</v>
      </c>
      <c r="Q1349" t="s">
        <v>8317</v>
      </c>
      <c r="R1349" t="s">
        <v>8353</v>
      </c>
      <c r="S1349" s="18">
        <f t="shared" si="42"/>
        <v>42040.388020833328</v>
      </c>
      <c r="T1349" s="18">
        <f t="shared" si="43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>(E1350/D1350)*100</f>
        <v>101.8723404255319</v>
      </c>
      <c r="P1350" s="7">
        <f>IF(L1350,E1350/L1350,0)</f>
        <v>230.19230769230768</v>
      </c>
      <c r="Q1350" t="s">
        <v>8317</v>
      </c>
      <c r="R1350" t="s">
        <v>8353</v>
      </c>
      <c r="S1350" s="18">
        <f t="shared" si="42"/>
        <v>41963.256168981483</v>
      </c>
      <c r="T1350" s="18">
        <f t="shared" si="43"/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>(E1351/D1351)*100</f>
        <v>204.2</v>
      </c>
      <c r="P1351" s="7">
        <f>IF(L1351,E1351/L1351,0)</f>
        <v>59.360465116279073</v>
      </c>
      <c r="Q1351" t="s">
        <v>8317</v>
      </c>
      <c r="R1351" t="s">
        <v>8353</v>
      </c>
      <c r="S1351" s="18">
        <f t="shared" si="42"/>
        <v>42317.08258101852</v>
      </c>
      <c r="T1351" s="18">
        <f t="shared" si="43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>(E1352/D1352)*100</f>
        <v>104.05</v>
      </c>
      <c r="P1352" s="7">
        <f>IF(L1352,E1352/L1352,0)</f>
        <v>66.698717948717942</v>
      </c>
      <c r="Q1352" t="s">
        <v>8317</v>
      </c>
      <c r="R1352" t="s">
        <v>8353</v>
      </c>
      <c r="S1352" s="18">
        <f t="shared" si="42"/>
        <v>42333.763124999998</v>
      </c>
      <c r="T1352" s="18">
        <f t="shared" si="43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>(E1353/D1353)*100</f>
        <v>101.265</v>
      </c>
      <c r="P1353" s="7">
        <f>IF(L1353,E1353/L1353,0)</f>
        <v>168.77500000000001</v>
      </c>
      <c r="Q1353" t="s">
        <v>8317</v>
      </c>
      <c r="R1353" t="s">
        <v>8353</v>
      </c>
      <c r="S1353" s="18">
        <f t="shared" si="42"/>
        <v>42382.49009259259</v>
      </c>
      <c r="T1353" s="18">
        <f t="shared" si="43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>(E1354/D1354)*100</f>
        <v>136.13999999999999</v>
      </c>
      <c r="P1354" s="7">
        <f>IF(L1354,E1354/L1354,0)</f>
        <v>59.973568281938327</v>
      </c>
      <c r="Q1354" t="s">
        <v>8317</v>
      </c>
      <c r="R1354" t="s">
        <v>8353</v>
      </c>
      <c r="S1354" s="18">
        <f t="shared" si="42"/>
        <v>42200.328310185185</v>
      </c>
      <c r="T1354" s="18">
        <f t="shared" si="43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>(E1355/D1355)*100</f>
        <v>133.6</v>
      </c>
      <c r="P1355" s="7">
        <f>IF(L1355,E1355/L1355,0)</f>
        <v>31.80952380952381</v>
      </c>
      <c r="Q1355" t="s">
        <v>8317</v>
      </c>
      <c r="R1355" t="s">
        <v>8353</v>
      </c>
      <c r="S1355" s="18">
        <f t="shared" si="42"/>
        <v>41308.86791666667</v>
      </c>
      <c r="T1355" s="18">
        <f t="shared" si="43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>(E1356/D1356)*100</f>
        <v>130.25</v>
      </c>
      <c r="P1356" s="7">
        <f>IF(L1356,E1356/L1356,0)</f>
        <v>24.421875</v>
      </c>
      <c r="Q1356" t="s">
        <v>8317</v>
      </c>
      <c r="R1356" t="s">
        <v>8353</v>
      </c>
      <c r="S1356" s="18">
        <f t="shared" si="42"/>
        <v>42502.557627314818</v>
      </c>
      <c r="T1356" s="18">
        <f t="shared" si="43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>(E1357/D1357)*100</f>
        <v>122.67999999999999</v>
      </c>
      <c r="P1357" s="7">
        <f>IF(L1357,E1357/L1357,0)</f>
        <v>25.347107438016529</v>
      </c>
      <c r="Q1357" t="s">
        <v>8317</v>
      </c>
      <c r="R1357" t="s">
        <v>8353</v>
      </c>
      <c r="S1357" s="18">
        <f t="shared" si="42"/>
        <v>41213.004687499997</v>
      </c>
      <c r="T1357" s="18">
        <f t="shared" si="43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>(E1358/D1358)*100</f>
        <v>182.81058823529412</v>
      </c>
      <c r="P1358" s="7">
        <f>IF(L1358,E1358/L1358,0)</f>
        <v>71.443218390804603</v>
      </c>
      <c r="Q1358" t="s">
        <v>8317</v>
      </c>
      <c r="R1358" t="s">
        <v>8353</v>
      </c>
      <c r="S1358" s="18">
        <f t="shared" si="42"/>
        <v>41429.788888888885</v>
      </c>
      <c r="T1358" s="18">
        <f t="shared" si="43"/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>(E1359/D1359)*100</f>
        <v>125.29999999999998</v>
      </c>
      <c r="P1359" s="7">
        <f>IF(L1359,E1359/L1359,0)</f>
        <v>38.553846153846152</v>
      </c>
      <c r="Q1359" t="s">
        <v>8317</v>
      </c>
      <c r="R1359" t="s">
        <v>8353</v>
      </c>
      <c r="S1359" s="18">
        <f t="shared" si="42"/>
        <v>41304.712233796294</v>
      </c>
      <c r="T1359" s="18">
        <f t="shared" si="43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>(E1360/D1360)*100</f>
        <v>111.66666666666667</v>
      </c>
      <c r="P1360" s="7">
        <f>IF(L1360,E1360/L1360,0)</f>
        <v>68.367346938775512</v>
      </c>
      <c r="Q1360" t="s">
        <v>8317</v>
      </c>
      <c r="R1360" t="s">
        <v>8353</v>
      </c>
      <c r="S1360" s="18">
        <f t="shared" si="42"/>
        <v>40689.320868055554</v>
      </c>
      <c r="T1360" s="18">
        <f t="shared" si="43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>(E1361/D1361)*100</f>
        <v>115.75757575757575</v>
      </c>
      <c r="P1361" s="7">
        <f>IF(L1361,E1361/L1361,0)</f>
        <v>40.210526315789473</v>
      </c>
      <c r="Q1361" t="s">
        <v>8317</v>
      </c>
      <c r="R1361" t="s">
        <v>8353</v>
      </c>
      <c r="S1361" s="18">
        <f t="shared" si="42"/>
        <v>40668.564699074072</v>
      </c>
      <c r="T1361" s="18">
        <f t="shared" si="43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>(E1362/D1362)*100</f>
        <v>173.2</v>
      </c>
      <c r="P1362" s="7">
        <f>IF(L1362,E1362/L1362,0)</f>
        <v>32.074074074074076</v>
      </c>
      <c r="Q1362" t="s">
        <v>8317</v>
      </c>
      <c r="R1362" t="s">
        <v>8353</v>
      </c>
      <c r="S1362" s="18">
        <f t="shared" si="42"/>
        <v>41095.650694444441</v>
      </c>
      <c r="T1362" s="18">
        <f t="shared" si="43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>(E1363/D1363)*100</f>
        <v>125.98333333333333</v>
      </c>
      <c r="P1363" s="7">
        <f>IF(L1363,E1363/L1363,0)</f>
        <v>28.632575757575758</v>
      </c>
      <c r="Q1363" t="s">
        <v>8317</v>
      </c>
      <c r="R1363" t="s">
        <v>8353</v>
      </c>
      <c r="S1363" s="18">
        <f t="shared" si="42"/>
        <v>41781.467268518521</v>
      </c>
      <c r="T1363" s="18">
        <f t="shared" si="43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>(E1364/D1364)*100</f>
        <v>109.1</v>
      </c>
      <c r="P1364" s="7">
        <f>IF(L1364,E1364/L1364,0)</f>
        <v>43.64</v>
      </c>
      <c r="Q1364" t="s">
        <v>8317</v>
      </c>
      <c r="R1364" t="s">
        <v>8353</v>
      </c>
      <c r="S1364" s="18">
        <f t="shared" si="42"/>
        <v>41464.684386574074</v>
      </c>
      <c r="T1364" s="18">
        <f t="shared" si="43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>(E1365/D1365)*100</f>
        <v>100</v>
      </c>
      <c r="P1365" s="7">
        <f>IF(L1365,E1365/L1365,0)</f>
        <v>40</v>
      </c>
      <c r="Q1365" t="s">
        <v>8317</v>
      </c>
      <c r="R1365" t="s">
        <v>8353</v>
      </c>
      <c r="S1365" s="18">
        <f t="shared" si="42"/>
        <v>42396.5940625</v>
      </c>
      <c r="T1365" s="18">
        <f t="shared" si="43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>(E1366/D1366)*100</f>
        <v>118.64285714285714</v>
      </c>
      <c r="P1366" s="7">
        <f>IF(L1366,E1366/L1366,0)</f>
        <v>346.04166666666669</v>
      </c>
      <c r="Q1366" t="s">
        <v>8319</v>
      </c>
      <c r="R1366" t="s">
        <v>8351</v>
      </c>
      <c r="S1366" s="18">
        <f t="shared" si="42"/>
        <v>41951.4456712963</v>
      </c>
      <c r="T1366" s="18">
        <f t="shared" si="43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>(E1367/D1367)*100</f>
        <v>100.26666666666667</v>
      </c>
      <c r="P1367" s="7">
        <f>IF(L1367,E1367/L1367,0)</f>
        <v>81.739130434782609</v>
      </c>
      <c r="Q1367" t="s">
        <v>8319</v>
      </c>
      <c r="R1367" t="s">
        <v>8351</v>
      </c>
      <c r="S1367" s="18">
        <f t="shared" si="42"/>
        <v>42049.483240740738</v>
      </c>
      <c r="T1367" s="18">
        <f t="shared" si="43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>(E1368/D1368)*100</f>
        <v>126.48920000000001</v>
      </c>
      <c r="P1368" s="7">
        <f>IF(L1368,E1368/L1368,0)</f>
        <v>64.535306122448986</v>
      </c>
      <c r="Q1368" t="s">
        <v>8319</v>
      </c>
      <c r="R1368" t="s">
        <v>8351</v>
      </c>
      <c r="S1368" s="18">
        <f t="shared" si="42"/>
        <v>41924.746099537035</v>
      </c>
      <c r="T1368" s="18">
        <f t="shared" si="43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>(E1369/D1369)*100</f>
        <v>114.26</v>
      </c>
      <c r="P1369" s="7">
        <f>IF(L1369,E1369/L1369,0)</f>
        <v>63.477777777777774</v>
      </c>
      <c r="Q1369" t="s">
        <v>8319</v>
      </c>
      <c r="R1369" t="s">
        <v>8351</v>
      </c>
      <c r="S1369" s="18">
        <f t="shared" si="42"/>
        <v>42291.752893518518</v>
      </c>
      <c r="T1369" s="18">
        <f t="shared" si="43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>(E1370/D1370)*100</f>
        <v>110.7</v>
      </c>
      <c r="P1370" s="7">
        <f>IF(L1370,E1370/L1370,0)</f>
        <v>63.620689655172413</v>
      </c>
      <c r="Q1370" t="s">
        <v>8319</v>
      </c>
      <c r="R1370" t="s">
        <v>8351</v>
      </c>
      <c r="S1370" s="18">
        <f t="shared" si="42"/>
        <v>42145.940902777773</v>
      </c>
      <c r="T1370" s="18">
        <f t="shared" si="43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>(E1371/D1371)*100</f>
        <v>105.34805315203954</v>
      </c>
      <c r="P1371" s="7">
        <f>IF(L1371,E1371/L1371,0)</f>
        <v>83.967068965517228</v>
      </c>
      <c r="Q1371" t="s">
        <v>8319</v>
      </c>
      <c r="R1371" t="s">
        <v>8351</v>
      </c>
      <c r="S1371" s="18">
        <f t="shared" si="42"/>
        <v>41710.344282407408</v>
      </c>
      <c r="T1371" s="18">
        <f t="shared" si="43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>(E1372/D1372)*100</f>
        <v>103.66666666666666</v>
      </c>
      <c r="P1372" s="7">
        <f>IF(L1372,E1372/L1372,0)</f>
        <v>77.75</v>
      </c>
      <c r="Q1372" t="s">
        <v>8319</v>
      </c>
      <c r="R1372" t="s">
        <v>8351</v>
      </c>
      <c r="S1372" s="18">
        <f t="shared" si="42"/>
        <v>41547.75335648148</v>
      </c>
      <c r="T1372" s="18">
        <f t="shared" si="43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>(E1373/D1373)*100</f>
        <v>107.08672667523933</v>
      </c>
      <c r="P1373" s="7">
        <f>IF(L1373,E1373/L1373,0)</f>
        <v>107.07142857142857</v>
      </c>
      <c r="Q1373" t="s">
        <v>8319</v>
      </c>
      <c r="R1373" t="s">
        <v>8351</v>
      </c>
      <c r="S1373" s="18">
        <f t="shared" si="42"/>
        <v>42101.508587962962</v>
      </c>
      <c r="T1373" s="18">
        <f t="shared" si="43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>(E1374/D1374)*100</f>
        <v>124</v>
      </c>
      <c r="P1374" s="7">
        <f>IF(L1374,E1374/L1374,0)</f>
        <v>38.75</v>
      </c>
      <c r="Q1374" t="s">
        <v>8319</v>
      </c>
      <c r="R1374" t="s">
        <v>8351</v>
      </c>
      <c r="S1374" s="18">
        <f t="shared" si="42"/>
        <v>41072.489953703705</v>
      </c>
      <c r="T1374" s="18">
        <f t="shared" si="43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>(E1375/D1375)*100</f>
        <v>105.01</v>
      </c>
      <c r="P1375" s="7">
        <f>IF(L1375,E1375/L1375,0)</f>
        <v>201.94230769230768</v>
      </c>
      <c r="Q1375" t="s">
        <v>8319</v>
      </c>
      <c r="R1375" t="s">
        <v>8351</v>
      </c>
      <c r="S1375" s="18">
        <f t="shared" si="42"/>
        <v>42704.70177083333</v>
      </c>
      <c r="T1375" s="18">
        <f t="shared" si="43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>(E1376/D1376)*100</f>
        <v>189.46666666666667</v>
      </c>
      <c r="P1376" s="7">
        <f>IF(L1376,E1376/L1376,0)</f>
        <v>43.060606060606062</v>
      </c>
      <c r="Q1376" t="s">
        <v>8319</v>
      </c>
      <c r="R1376" t="s">
        <v>8351</v>
      </c>
      <c r="S1376" s="18">
        <f t="shared" si="42"/>
        <v>42423.911898148144</v>
      </c>
      <c r="T1376" s="18">
        <f t="shared" si="43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>(E1377/D1377)*100</f>
        <v>171.32499999999999</v>
      </c>
      <c r="P1377" s="7">
        <f>IF(L1377,E1377/L1377,0)</f>
        <v>62.871559633027523</v>
      </c>
      <c r="Q1377" t="s">
        <v>8319</v>
      </c>
      <c r="R1377" t="s">
        <v>8351</v>
      </c>
      <c r="S1377" s="18">
        <f t="shared" si="42"/>
        <v>42719.816192129627</v>
      </c>
      <c r="T1377" s="18">
        <f t="shared" si="43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>(E1378/D1378)*100</f>
        <v>252.48648648648651</v>
      </c>
      <c r="P1378" s="7">
        <f>IF(L1378,E1378/L1378,0)</f>
        <v>55.607142857142854</v>
      </c>
      <c r="Q1378" t="s">
        <v>8319</v>
      </c>
      <c r="R1378" t="s">
        <v>8351</v>
      </c>
      <c r="S1378" s="18">
        <f t="shared" si="42"/>
        <v>42677.419050925921</v>
      </c>
      <c r="T1378" s="18">
        <f t="shared" si="43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>(E1379/D1379)*100</f>
        <v>116.15384615384616</v>
      </c>
      <c r="P1379" s="7">
        <f>IF(L1379,E1379/L1379,0)</f>
        <v>48.70967741935484</v>
      </c>
      <c r="Q1379" t="s">
        <v>8319</v>
      </c>
      <c r="R1379" t="s">
        <v>8351</v>
      </c>
      <c r="S1379" s="18">
        <f t="shared" si="42"/>
        <v>42746.969560185185</v>
      </c>
      <c r="T1379" s="18">
        <f t="shared" si="43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>(E1380/D1380)*100</f>
        <v>203.35000000000002</v>
      </c>
      <c r="P1380" s="7">
        <f>IF(L1380,E1380/L1380,0)</f>
        <v>30.578947368421051</v>
      </c>
      <c r="Q1380" t="s">
        <v>8319</v>
      </c>
      <c r="R1380" t="s">
        <v>8351</v>
      </c>
      <c r="S1380" s="18">
        <f t="shared" si="42"/>
        <v>42568.509375000001</v>
      </c>
      <c r="T1380" s="18">
        <f t="shared" si="43"/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>(E1381/D1381)*100</f>
        <v>111.60000000000001</v>
      </c>
      <c r="P1381" s="7">
        <f>IF(L1381,E1381/L1381,0)</f>
        <v>73.907284768211923</v>
      </c>
      <c r="Q1381" t="s">
        <v>8319</v>
      </c>
      <c r="R1381" t="s">
        <v>8351</v>
      </c>
      <c r="S1381" s="18">
        <f t="shared" si="42"/>
        <v>42130.241620370369</v>
      </c>
      <c r="T1381" s="18">
        <f t="shared" si="43"/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>(E1382/D1382)*100</f>
        <v>424</v>
      </c>
      <c r="P1382" s="7">
        <f>IF(L1382,E1382/L1382,0)</f>
        <v>21.2</v>
      </c>
      <c r="Q1382" t="s">
        <v>8319</v>
      </c>
      <c r="R1382" t="s">
        <v>8351</v>
      </c>
      <c r="S1382" s="18">
        <f t="shared" si="42"/>
        <v>42141.512800925921</v>
      </c>
      <c r="T1382" s="18">
        <f t="shared" si="43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>(E1383/D1383)*100</f>
        <v>107.1</v>
      </c>
      <c r="P1383" s="7">
        <f>IF(L1383,E1383/L1383,0)</f>
        <v>73.356164383561648</v>
      </c>
      <c r="Q1383" t="s">
        <v>8319</v>
      </c>
      <c r="R1383" t="s">
        <v>8351</v>
      </c>
      <c r="S1383" s="18">
        <f t="shared" si="42"/>
        <v>42702.964409722219</v>
      </c>
      <c r="T1383" s="18">
        <f t="shared" si="43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>(E1384/D1384)*100</f>
        <v>104.3625</v>
      </c>
      <c r="P1384" s="7">
        <f>IF(L1384,E1384/L1384,0)</f>
        <v>56.412162162162161</v>
      </c>
      <c r="Q1384" t="s">
        <v>8319</v>
      </c>
      <c r="R1384" t="s">
        <v>8351</v>
      </c>
      <c r="S1384" s="18">
        <f t="shared" si="42"/>
        <v>41370.550185185188</v>
      </c>
      <c r="T1384" s="18">
        <f t="shared" si="43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>(E1385/D1385)*100</f>
        <v>212.40909090909091</v>
      </c>
      <c r="P1385" s="7">
        <f>IF(L1385,E1385/L1385,0)</f>
        <v>50.247311827956992</v>
      </c>
      <c r="Q1385" t="s">
        <v>8319</v>
      </c>
      <c r="R1385" t="s">
        <v>8351</v>
      </c>
      <c r="S1385" s="18">
        <f t="shared" si="42"/>
        <v>42706.824976851851</v>
      </c>
      <c r="T1385" s="18">
        <f t="shared" si="43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>(E1386/D1386)*100</f>
        <v>124.08571428571429</v>
      </c>
      <c r="P1386" s="7">
        <f>IF(L1386,E1386/L1386,0)</f>
        <v>68.936507936507937</v>
      </c>
      <c r="Q1386" t="s">
        <v>8319</v>
      </c>
      <c r="R1386" t="s">
        <v>8351</v>
      </c>
      <c r="S1386" s="18">
        <f t="shared" si="42"/>
        <v>42160.485208333332</v>
      </c>
      <c r="T1386" s="18">
        <f t="shared" si="43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>(E1387/D1387)*100</f>
        <v>110.406125</v>
      </c>
      <c r="P1387" s="7">
        <f>IF(L1387,E1387/L1387,0)</f>
        <v>65.914104477611943</v>
      </c>
      <c r="Q1387" t="s">
        <v>8319</v>
      </c>
      <c r="R1387" t="s">
        <v>8351</v>
      </c>
      <c r="S1387" s="18">
        <f t="shared" si="42"/>
        <v>42433.438900462963</v>
      </c>
      <c r="T1387" s="18">
        <f t="shared" si="43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>(E1388/D1388)*100</f>
        <v>218.75</v>
      </c>
      <c r="P1388" s="7">
        <f>IF(L1388,E1388/L1388,0)</f>
        <v>62.5</v>
      </c>
      <c r="Q1388" t="s">
        <v>8319</v>
      </c>
      <c r="R1388" t="s">
        <v>8351</v>
      </c>
      <c r="S1388" s="18">
        <f t="shared" si="42"/>
        <v>42184.396863425922</v>
      </c>
      <c r="T1388" s="18">
        <f t="shared" si="43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>(E1389/D1389)*100</f>
        <v>136.625</v>
      </c>
      <c r="P1389" s="7">
        <f>IF(L1389,E1389/L1389,0)</f>
        <v>70.064102564102569</v>
      </c>
      <c r="Q1389" t="s">
        <v>8319</v>
      </c>
      <c r="R1389" t="s">
        <v>8351</v>
      </c>
      <c r="S1389" s="18">
        <f t="shared" si="42"/>
        <v>42126.67123842593</v>
      </c>
      <c r="T1389" s="18">
        <f t="shared" si="43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>(E1390/D1390)*100</f>
        <v>134.8074</v>
      </c>
      <c r="P1390" s="7">
        <f>IF(L1390,E1390/L1390,0)</f>
        <v>60.181874999999998</v>
      </c>
      <c r="Q1390" t="s">
        <v>8319</v>
      </c>
      <c r="R1390" t="s">
        <v>8351</v>
      </c>
      <c r="S1390" s="18">
        <f t="shared" si="42"/>
        <v>42634.364780092597</v>
      </c>
      <c r="T1390" s="18">
        <f t="shared" si="43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>(E1391/D1391)*100</f>
        <v>145.4</v>
      </c>
      <c r="P1391" s="7">
        <f>IF(L1391,E1391/L1391,0)</f>
        <v>21.382352941176471</v>
      </c>
      <c r="Q1391" t="s">
        <v>8319</v>
      </c>
      <c r="R1391" t="s">
        <v>8351</v>
      </c>
      <c r="S1391" s="18">
        <f t="shared" si="42"/>
        <v>42565.230983796297</v>
      </c>
      <c r="T1391" s="18">
        <f t="shared" si="43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>(E1392/D1392)*100</f>
        <v>109.10714285714285</v>
      </c>
      <c r="P1392" s="7">
        <f>IF(L1392,E1392/L1392,0)</f>
        <v>160.78947368421052</v>
      </c>
      <c r="Q1392" t="s">
        <v>8319</v>
      </c>
      <c r="R1392" t="s">
        <v>8351</v>
      </c>
      <c r="S1392" s="18">
        <f t="shared" si="42"/>
        <v>42087.553310185191</v>
      </c>
      <c r="T1392" s="18">
        <f t="shared" si="43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>(E1393/D1393)*100</f>
        <v>110.2</v>
      </c>
      <c r="P1393" s="7">
        <f>IF(L1393,E1393/L1393,0)</f>
        <v>42.384615384615387</v>
      </c>
      <c r="Q1393" t="s">
        <v>8319</v>
      </c>
      <c r="R1393" t="s">
        <v>8351</v>
      </c>
      <c r="S1393" s="18">
        <f t="shared" si="42"/>
        <v>42193.400671296295</v>
      </c>
      <c r="T1393" s="18">
        <f t="shared" si="43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>(E1394/D1394)*100</f>
        <v>113.64000000000001</v>
      </c>
      <c r="P1394" s="7">
        <f>IF(L1394,E1394/L1394,0)</f>
        <v>27.317307692307693</v>
      </c>
      <c r="Q1394" t="s">
        <v>8319</v>
      </c>
      <c r="R1394" t="s">
        <v>8351</v>
      </c>
      <c r="S1394" s="18">
        <f t="shared" si="42"/>
        <v>42400.904930555553</v>
      </c>
      <c r="T1394" s="18">
        <f t="shared" si="43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>(E1395/D1395)*100</f>
        <v>102.35000000000001</v>
      </c>
      <c r="P1395" s="7">
        <f>IF(L1395,E1395/L1395,0)</f>
        <v>196.82692307692307</v>
      </c>
      <c r="Q1395" t="s">
        <v>8319</v>
      </c>
      <c r="R1395" t="s">
        <v>8351</v>
      </c>
      <c r="S1395" s="18">
        <f t="shared" si="42"/>
        <v>42553.431979166664</v>
      </c>
      <c r="T1395" s="18">
        <f t="shared" si="43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>(E1396/D1396)*100</f>
        <v>122.13333333333334</v>
      </c>
      <c r="P1396" s="7">
        <f>IF(L1396,E1396/L1396,0)</f>
        <v>53.882352941176471</v>
      </c>
      <c r="Q1396" t="s">
        <v>8319</v>
      </c>
      <c r="R1396" t="s">
        <v>8351</v>
      </c>
      <c r="S1396" s="18">
        <f t="shared" si="42"/>
        <v>42751.894976851851</v>
      </c>
      <c r="T1396" s="18">
        <f t="shared" si="43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>(E1397/D1397)*100</f>
        <v>111.88571428571427</v>
      </c>
      <c r="P1397" s="7">
        <f>IF(L1397,E1397/L1397,0)</f>
        <v>47.756097560975611</v>
      </c>
      <c r="Q1397" t="s">
        <v>8319</v>
      </c>
      <c r="R1397" t="s">
        <v>8351</v>
      </c>
      <c r="S1397" s="18">
        <f t="shared" si="42"/>
        <v>42719.65834490741</v>
      </c>
      <c r="T1397" s="18">
        <f t="shared" si="43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>(E1398/D1398)*100</f>
        <v>107.3</v>
      </c>
      <c r="P1398" s="7">
        <f>IF(L1398,E1398/L1398,0)</f>
        <v>88.191780821917803</v>
      </c>
      <c r="Q1398" t="s">
        <v>8319</v>
      </c>
      <c r="R1398" t="s">
        <v>8351</v>
      </c>
      <c r="S1398" s="18">
        <f t="shared" si="42"/>
        <v>42018.74863425926</v>
      </c>
      <c r="T1398" s="18">
        <f t="shared" si="43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>(E1399/D1399)*100</f>
        <v>113.85000000000001</v>
      </c>
      <c r="P1399" s="7">
        <f>IF(L1399,E1399/L1399,0)</f>
        <v>72.056962025316452</v>
      </c>
      <c r="Q1399" t="s">
        <v>8319</v>
      </c>
      <c r="R1399" t="s">
        <v>8351</v>
      </c>
      <c r="S1399" s="18">
        <f t="shared" si="42"/>
        <v>42640.667939814812</v>
      </c>
      <c r="T1399" s="18">
        <f t="shared" si="43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>(E1400/D1400)*100</f>
        <v>109.68181818181819</v>
      </c>
      <c r="P1400" s="7">
        <f>IF(L1400,E1400/L1400,0)</f>
        <v>74.246153846153845</v>
      </c>
      <c r="Q1400" t="s">
        <v>8319</v>
      </c>
      <c r="R1400" t="s">
        <v>8351</v>
      </c>
      <c r="S1400" s="18">
        <f t="shared" si="42"/>
        <v>42526.624236111107</v>
      </c>
      <c r="T1400" s="18">
        <f t="shared" si="43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>(E1401/D1401)*100</f>
        <v>126.14444444444443</v>
      </c>
      <c r="P1401" s="7">
        <f>IF(L1401,E1401/L1401,0)</f>
        <v>61.701086956521742</v>
      </c>
      <c r="Q1401" t="s">
        <v>8319</v>
      </c>
      <c r="R1401" t="s">
        <v>8351</v>
      </c>
      <c r="S1401" s="18">
        <f t="shared" si="42"/>
        <v>41888.754317129627</v>
      </c>
      <c r="T1401" s="18">
        <f t="shared" si="43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>(E1402/D1402)*100</f>
        <v>167.42857142857144</v>
      </c>
      <c r="P1402" s="7">
        <f>IF(L1402,E1402/L1402,0)</f>
        <v>17.235294117647058</v>
      </c>
      <c r="Q1402" t="s">
        <v>8319</v>
      </c>
      <c r="R1402" t="s">
        <v>8351</v>
      </c>
      <c r="S1402" s="18">
        <f t="shared" si="42"/>
        <v>42498.091122685189</v>
      </c>
      <c r="T1402" s="18">
        <f t="shared" si="43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>(E1403/D1403)*100</f>
        <v>496.52000000000004</v>
      </c>
      <c r="P1403" s="7">
        <f>IF(L1403,E1403/L1403,0)</f>
        <v>51.720833333333331</v>
      </c>
      <c r="Q1403" t="s">
        <v>8319</v>
      </c>
      <c r="R1403" t="s">
        <v>8351</v>
      </c>
      <c r="S1403" s="18">
        <f t="shared" si="42"/>
        <v>41399.74622685185</v>
      </c>
      <c r="T1403" s="18">
        <f t="shared" si="43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>(E1404/D1404)*100</f>
        <v>109.16</v>
      </c>
      <c r="P1404" s="7">
        <f>IF(L1404,E1404/L1404,0)</f>
        <v>24.150442477876105</v>
      </c>
      <c r="Q1404" t="s">
        <v>8319</v>
      </c>
      <c r="R1404" t="s">
        <v>8351</v>
      </c>
      <c r="S1404" s="18">
        <f t="shared" si="42"/>
        <v>42064.803368055553</v>
      </c>
      <c r="T1404" s="18">
        <f t="shared" si="43"/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>(E1405/D1405)*100</f>
        <v>102.57499999999999</v>
      </c>
      <c r="P1405" s="7">
        <f>IF(L1405,E1405/L1405,0)</f>
        <v>62.166666666666664</v>
      </c>
      <c r="Q1405" t="s">
        <v>8319</v>
      </c>
      <c r="R1405" t="s">
        <v>8351</v>
      </c>
      <c r="S1405" s="18">
        <f t="shared" si="42"/>
        <v>41450.812905092593</v>
      </c>
      <c r="T1405" s="18">
        <f t="shared" si="43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>(E1406/D1406)*100</f>
        <v>1.6620689655172414</v>
      </c>
      <c r="P1406" s="7">
        <f>IF(L1406,E1406/L1406,0)</f>
        <v>48.2</v>
      </c>
      <c r="Q1406" t="s">
        <v>8317</v>
      </c>
      <c r="R1406" t="s">
        <v>8330</v>
      </c>
      <c r="S1406" s="18">
        <f t="shared" si="42"/>
        <v>42032.260243055556</v>
      </c>
      <c r="T1406" s="18">
        <f t="shared" si="43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>(E1407/D1407)*100</f>
        <v>0.42</v>
      </c>
      <c r="P1407" s="7">
        <f>IF(L1407,E1407/L1407,0)</f>
        <v>6.1764705882352944</v>
      </c>
      <c r="Q1407" t="s">
        <v>8317</v>
      </c>
      <c r="R1407" t="s">
        <v>8330</v>
      </c>
      <c r="S1407" s="18">
        <f t="shared" si="42"/>
        <v>41941.430567129632</v>
      </c>
      <c r="T1407" s="18">
        <f t="shared" si="43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>(E1408/D1408)*100</f>
        <v>0.125</v>
      </c>
      <c r="P1408" s="7">
        <f>IF(L1408,E1408/L1408,0)</f>
        <v>5</v>
      </c>
      <c r="Q1408" t="s">
        <v>8317</v>
      </c>
      <c r="R1408" t="s">
        <v>8330</v>
      </c>
      <c r="S1408" s="18">
        <f t="shared" si="42"/>
        <v>42297.182951388888</v>
      </c>
      <c r="T1408" s="18">
        <f t="shared" si="43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>(E1409/D1409)*100</f>
        <v>0.5</v>
      </c>
      <c r="P1409" s="7">
        <f>IF(L1409,E1409/L1409,0)</f>
        <v>7.5</v>
      </c>
      <c r="Q1409" t="s">
        <v>8317</v>
      </c>
      <c r="R1409" t="s">
        <v>8330</v>
      </c>
      <c r="S1409" s="18">
        <f t="shared" si="42"/>
        <v>41838.286782407406</v>
      </c>
      <c r="T1409" s="18">
        <f t="shared" si="43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>(E1410/D1410)*100</f>
        <v>7.1999999999999993</v>
      </c>
      <c r="P1410" s="7">
        <f>IF(L1410,E1410/L1410,0)</f>
        <v>12</v>
      </c>
      <c r="Q1410" t="s">
        <v>8317</v>
      </c>
      <c r="R1410" t="s">
        <v>8330</v>
      </c>
      <c r="S1410" s="18">
        <f t="shared" ref="S1410:S1473" si="44">(J1410/86400)+25569+(-6/24)</f>
        <v>42291.622175925921</v>
      </c>
      <c r="T1410" s="18">
        <f t="shared" ref="T1410:T1473" si="45">(I1410/86400)+25569+(-6/24)</f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(E1411/D1411)*100</f>
        <v>0</v>
      </c>
      <c r="P1411" s="7">
        <f>IF(L1411,E1411/L1411,0)</f>
        <v>0</v>
      </c>
      <c r="Q1411" t="s">
        <v>8317</v>
      </c>
      <c r="R1411" t="s">
        <v>8330</v>
      </c>
      <c r="S1411" s="18">
        <f t="shared" si="44"/>
        <v>41944.883506944447</v>
      </c>
      <c r="T1411" s="18">
        <f t="shared" si="45"/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>(E1412/D1412)*100</f>
        <v>1.6666666666666666E-2</v>
      </c>
      <c r="P1412" s="7">
        <f>IF(L1412,E1412/L1412,0)</f>
        <v>1</v>
      </c>
      <c r="Q1412" t="s">
        <v>8317</v>
      </c>
      <c r="R1412" t="s">
        <v>8330</v>
      </c>
      <c r="S1412" s="18">
        <f t="shared" si="44"/>
        <v>42479.068518518514</v>
      </c>
      <c r="T1412" s="18">
        <f t="shared" si="45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>(E1413/D1413)*100</f>
        <v>0.23333333333333336</v>
      </c>
      <c r="P1413" s="7">
        <f>IF(L1413,E1413/L1413,0)</f>
        <v>2.3333333333333335</v>
      </c>
      <c r="Q1413" t="s">
        <v>8317</v>
      </c>
      <c r="R1413" t="s">
        <v>8330</v>
      </c>
      <c r="S1413" s="18">
        <f t="shared" si="44"/>
        <v>42012.809027777781</v>
      </c>
      <c r="T1413" s="18">
        <f t="shared" si="45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>(E1414/D1414)*100</f>
        <v>4.5714285714285712</v>
      </c>
      <c r="P1414" s="7">
        <f>IF(L1414,E1414/L1414,0)</f>
        <v>24.615384615384617</v>
      </c>
      <c r="Q1414" t="s">
        <v>8317</v>
      </c>
      <c r="R1414" t="s">
        <v>8330</v>
      </c>
      <c r="S1414" s="18">
        <f t="shared" si="44"/>
        <v>41946.813645833332</v>
      </c>
      <c r="T1414" s="18">
        <f t="shared" si="45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>(E1415/D1415)*100</f>
        <v>5</v>
      </c>
      <c r="P1415" s="7">
        <f>IF(L1415,E1415/L1415,0)</f>
        <v>100</v>
      </c>
      <c r="Q1415" t="s">
        <v>8317</v>
      </c>
      <c r="R1415" t="s">
        <v>8330</v>
      </c>
      <c r="S1415" s="18">
        <f t="shared" si="44"/>
        <v>42360.187152777777</v>
      </c>
      <c r="T1415" s="18">
        <f t="shared" si="45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>(E1416/D1416)*100</f>
        <v>0.2</v>
      </c>
      <c r="P1416" s="7">
        <f>IF(L1416,E1416/L1416,0)</f>
        <v>1</v>
      </c>
      <c r="Q1416" t="s">
        <v>8317</v>
      </c>
      <c r="R1416" t="s">
        <v>8330</v>
      </c>
      <c r="S1416" s="18">
        <f t="shared" si="44"/>
        <v>42708.00309027778</v>
      </c>
      <c r="T1416" s="18">
        <f t="shared" si="45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>(E1417/D1417)*100</f>
        <v>18.181818181818183</v>
      </c>
      <c r="P1417" s="7">
        <f>IF(L1417,E1417/L1417,0)</f>
        <v>88.888888888888886</v>
      </c>
      <c r="Q1417" t="s">
        <v>8317</v>
      </c>
      <c r="R1417" t="s">
        <v>8330</v>
      </c>
      <c r="S1417" s="18">
        <f t="shared" si="44"/>
        <v>42192.425821759258</v>
      </c>
      <c r="T1417" s="18">
        <f t="shared" si="45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(E1418/D1418)*100</f>
        <v>0</v>
      </c>
      <c r="P1418" s="7">
        <f>IF(L1418,E1418/L1418,0)</f>
        <v>0</v>
      </c>
      <c r="Q1418" t="s">
        <v>8317</v>
      </c>
      <c r="R1418" t="s">
        <v>8330</v>
      </c>
      <c r="S1418" s="18">
        <f t="shared" si="44"/>
        <v>42299.676145833335</v>
      </c>
      <c r="T1418" s="18">
        <f t="shared" si="45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>(E1419/D1419)*100</f>
        <v>1.2222222222222223</v>
      </c>
      <c r="P1419" s="7">
        <f>IF(L1419,E1419/L1419,0)</f>
        <v>27.5</v>
      </c>
      <c r="Q1419" t="s">
        <v>8317</v>
      </c>
      <c r="R1419" t="s">
        <v>8330</v>
      </c>
      <c r="S1419" s="18">
        <f t="shared" si="44"/>
        <v>42231.90016203704</v>
      </c>
      <c r="T1419" s="18">
        <f t="shared" si="45"/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>(E1420/D1420)*100</f>
        <v>0.2</v>
      </c>
      <c r="P1420" s="7">
        <f>IF(L1420,E1420/L1420,0)</f>
        <v>6</v>
      </c>
      <c r="Q1420" t="s">
        <v>8317</v>
      </c>
      <c r="R1420" t="s">
        <v>8330</v>
      </c>
      <c r="S1420" s="18">
        <f t="shared" si="44"/>
        <v>42395.206412037034</v>
      </c>
      <c r="T1420" s="18">
        <f t="shared" si="45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>(E1421/D1421)*100</f>
        <v>7.0634920634920633</v>
      </c>
      <c r="P1421" s="7">
        <f>IF(L1421,E1421/L1421,0)</f>
        <v>44.5</v>
      </c>
      <c r="Q1421" t="s">
        <v>8317</v>
      </c>
      <c r="R1421" t="s">
        <v>8330</v>
      </c>
      <c r="S1421" s="18">
        <f t="shared" si="44"/>
        <v>42622.206238425926</v>
      </c>
      <c r="T1421" s="18">
        <f t="shared" si="45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>(E1422/D1422)*100</f>
        <v>2.7272727272727271</v>
      </c>
      <c r="P1422" s="7">
        <f>IF(L1422,E1422/L1422,0)</f>
        <v>1</v>
      </c>
      <c r="Q1422" t="s">
        <v>8317</v>
      </c>
      <c r="R1422" t="s">
        <v>8330</v>
      </c>
      <c r="S1422" s="18">
        <f t="shared" si="44"/>
        <v>42524.417662037042</v>
      </c>
      <c r="T1422" s="18">
        <f t="shared" si="45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>(E1423/D1423)*100</f>
        <v>0.1</v>
      </c>
      <c r="P1423" s="7">
        <f>IF(L1423,E1423/L1423,0)</f>
        <v>100</v>
      </c>
      <c r="Q1423" t="s">
        <v>8317</v>
      </c>
      <c r="R1423" t="s">
        <v>8330</v>
      </c>
      <c r="S1423" s="18">
        <f t="shared" si="44"/>
        <v>42013.665613425925</v>
      </c>
      <c r="T1423" s="18">
        <f t="shared" si="45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>(E1424/D1424)*100</f>
        <v>0.104</v>
      </c>
      <c r="P1424" s="7">
        <f>IF(L1424,E1424/L1424,0)</f>
        <v>13</v>
      </c>
      <c r="Q1424" t="s">
        <v>8317</v>
      </c>
      <c r="R1424" t="s">
        <v>8330</v>
      </c>
      <c r="S1424" s="18">
        <f t="shared" si="44"/>
        <v>42603.989629629628</v>
      </c>
      <c r="T1424" s="18">
        <f t="shared" si="45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>(E1425/D1425)*100</f>
        <v>0.33333333333333337</v>
      </c>
      <c r="P1425" s="7">
        <f>IF(L1425,E1425/L1425,0)</f>
        <v>100</v>
      </c>
      <c r="Q1425" t="s">
        <v>8317</v>
      </c>
      <c r="R1425" t="s">
        <v>8330</v>
      </c>
      <c r="S1425" s="18">
        <f t="shared" si="44"/>
        <v>42340.110312500001</v>
      </c>
      <c r="T1425" s="18">
        <f t="shared" si="45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>(E1426/D1426)*100</f>
        <v>20.36</v>
      </c>
      <c r="P1426" s="7">
        <f>IF(L1426,E1426/L1426,0)</f>
        <v>109.07142857142857</v>
      </c>
      <c r="Q1426" t="s">
        <v>8317</v>
      </c>
      <c r="R1426" t="s">
        <v>8330</v>
      </c>
      <c r="S1426" s="18">
        <f t="shared" si="44"/>
        <v>42676.467615740738</v>
      </c>
      <c r="T1426" s="18">
        <f t="shared" si="45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>(E1427/D1427)*100</f>
        <v>0</v>
      </c>
      <c r="P1427" s="7">
        <f>IF(L1427,E1427/L1427,0)</f>
        <v>0</v>
      </c>
      <c r="Q1427" t="s">
        <v>8317</v>
      </c>
      <c r="R1427" t="s">
        <v>8330</v>
      </c>
      <c r="S1427" s="18">
        <f t="shared" si="44"/>
        <v>42092.881469907406</v>
      </c>
      <c r="T1427" s="18">
        <f t="shared" si="45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>(E1428/D1428)*100</f>
        <v>0</v>
      </c>
      <c r="P1428" s="7">
        <f>IF(L1428,E1428/L1428,0)</f>
        <v>0</v>
      </c>
      <c r="Q1428" t="s">
        <v>8317</v>
      </c>
      <c r="R1428" t="s">
        <v>8330</v>
      </c>
      <c r="S1428" s="18">
        <f t="shared" si="44"/>
        <v>42180.140277777777</v>
      </c>
      <c r="T1428" s="18">
        <f t="shared" si="45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>(E1429/D1429)*100</f>
        <v>8.3800000000000008</v>
      </c>
      <c r="P1429" s="7">
        <f>IF(L1429,E1429/L1429,0)</f>
        <v>104.75</v>
      </c>
      <c r="Q1429" t="s">
        <v>8317</v>
      </c>
      <c r="R1429" t="s">
        <v>8330</v>
      </c>
      <c r="S1429" s="18">
        <f t="shared" si="44"/>
        <v>42601.601678240739</v>
      </c>
      <c r="T1429" s="18">
        <f t="shared" si="45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>(E1430/D1430)*100</f>
        <v>4.5</v>
      </c>
      <c r="P1430" s="7">
        <f>IF(L1430,E1430/L1430,0)</f>
        <v>15</v>
      </c>
      <c r="Q1430" t="s">
        <v>8317</v>
      </c>
      <c r="R1430" t="s">
        <v>8330</v>
      </c>
      <c r="S1430" s="18">
        <f t="shared" si="44"/>
        <v>42432.129826388889</v>
      </c>
      <c r="T1430" s="18">
        <f t="shared" si="45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(E1431/D1431)*100</f>
        <v>0</v>
      </c>
      <c r="P1431" s="7">
        <f>IF(L1431,E1431/L1431,0)</f>
        <v>0</v>
      </c>
      <c r="Q1431" t="s">
        <v>8317</v>
      </c>
      <c r="R1431" t="s">
        <v>8330</v>
      </c>
      <c r="S1431" s="18">
        <f t="shared" si="44"/>
        <v>42073.810671296298</v>
      </c>
      <c r="T1431" s="18">
        <f t="shared" si="45"/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>(E1432/D1432)*100</f>
        <v>8.06</v>
      </c>
      <c r="P1432" s="7">
        <f>IF(L1432,E1432/L1432,0)</f>
        <v>80.599999999999994</v>
      </c>
      <c r="Q1432" t="s">
        <v>8317</v>
      </c>
      <c r="R1432" t="s">
        <v>8330</v>
      </c>
      <c r="S1432" s="18">
        <f t="shared" si="44"/>
        <v>41961.563518518524</v>
      </c>
      <c r="T1432" s="18">
        <f t="shared" si="45"/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>(E1433/D1433)*100</f>
        <v>31.94705882352941</v>
      </c>
      <c r="P1433" s="7">
        <f>IF(L1433,E1433/L1433,0)</f>
        <v>115.55319148936171</v>
      </c>
      <c r="Q1433" t="s">
        <v>8317</v>
      </c>
      <c r="R1433" t="s">
        <v>8330</v>
      </c>
      <c r="S1433" s="18">
        <f t="shared" si="44"/>
        <v>42303.960833333331</v>
      </c>
      <c r="T1433" s="18">
        <f t="shared" si="45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(E1434/D1434)*100</f>
        <v>0</v>
      </c>
      <c r="P1434" s="7">
        <f>IF(L1434,E1434/L1434,0)</f>
        <v>0</v>
      </c>
      <c r="Q1434" t="s">
        <v>8317</v>
      </c>
      <c r="R1434" t="s">
        <v>8330</v>
      </c>
      <c r="S1434" s="18">
        <f t="shared" si="44"/>
        <v>42175.530416666668</v>
      </c>
      <c r="T1434" s="18">
        <f t="shared" si="45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>(E1435/D1435)*100</f>
        <v>6.708333333333333</v>
      </c>
      <c r="P1435" s="7">
        <f>IF(L1435,E1435/L1435,0)</f>
        <v>80.5</v>
      </c>
      <c r="Q1435" t="s">
        <v>8317</v>
      </c>
      <c r="R1435" t="s">
        <v>8330</v>
      </c>
      <c r="S1435" s="18">
        <f t="shared" si="44"/>
        <v>42673.375868055555</v>
      </c>
      <c r="T1435" s="18">
        <f t="shared" si="45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>(E1436/D1436)*100</f>
        <v>9.9878048780487809</v>
      </c>
      <c r="P1436" s="7">
        <f>IF(L1436,E1436/L1436,0)</f>
        <v>744.5454545454545</v>
      </c>
      <c r="Q1436" t="s">
        <v>8317</v>
      </c>
      <c r="R1436" t="s">
        <v>8330</v>
      </c>
      <c r="S1436" s="18">
        <f t="shared" si="44"/>
        <v>42142.517106481479</v>
      </c>
      <c r="T1436" s="18">
        <f t="shared" si="45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>(E1437/D1437)*100</f>
        <v>0.1</v>
      </c>
      <c r="P1437" s="7">
        <f>IF(L1437,E1437/L1437,0)</f>
        <v>7.5</v>
      </c>
      <c r="Q1437" t="s">
        <v>8317</v>
      </c>
      <c r="R1437" t="s">
        <v>8330</v>
      </c>
      <c r="S1437" s="18">
        <f t="shared" si="44"/>
        <v>42258.530324074076</v>
      </c>
      <c r="T1437" s="18">
        <f t="shared" si="45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>(E1438/D1438)*100</f>
        <v>0.77</v>
      </c>
      <c r="P1438" s="7">
        <f>IF(L1438,E1438/L1438,0)</f>
        <v>38.5</v>
      </c>
      <c r="Q1438" t="s">
        <v>8317</v>
      </c>
      <c r="R1438" t="s">
        <v>8330</v>
      </c>
      <c r="S1438" s="18">
        <f t="shared" si="44"/>
        <v>42391.10019675926</v>
      </c>
      <c r="T1438" s="18">
        <f t="shared" si="45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>(E1439/D1439)*100</f>
        <v>26.900000000000002</v>
      </c>
      <c r="P1439" s="7">
        <f>IF(L1439,E1439/L1439,0)</f>
        <v>36.68181818181818</v>
      </c>
      <c r="Q1439" t="s">
        <v>8317</v>
      </c>
      <c r="R1439" t="s">
        <v>8330</v>
      </c>
      <c r="S1439" s="18">
        <f t="shared" si="44"/>
        <v>41796.281701388885</v>
      </c>
      <c r="T1439" s="18">
        <f t="shared" si="45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>(E1440/D1440)*100</f>
        <v>3</v>
      </c>
      <c r="P1440" s="7">
        <f>IF(L1440,E1440/L1440,0)</f>
        <v>75</v>
      </c>
      <c r="Q1440" t="s">
        <v>8317</v>
      </c>
      <c r="R1440" t="s">
        <v>8330</v>
      </c>
      <c r="S1440" s="18">
        <f t="shared" si="44"/>
        <v>42457.621516203704</v>
      </c>
      <c r="T1440" s="18">
        <f t="shared" si="45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>(E1441/D1441)*100</f>
        <v>6.6055045871559637</v>
      </c>
      <c r="P1441" s="7">
        <f>IF(L1441,E1441/L1441,0)</f>
        <v>30</v>
      </c>
      <c r="Q1441" t="s">
        <v>8317</v>
      </c>
      <c r="R1441" t="s">
        <v>8330</v>
      </c>
      <c r="S1441" s="18">
        <f t="shared" si="44"/>
        <v>42040.579872685186</v>
      </c>
      <c r="T1441" s="18">
        <f t="shared" si="45"/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>(E1442/D1442)*100</f>
        <v>7.6923076923076927E-3</v>
      </c>
      <c r="P1442" s="7">
        <f>IF(L1442,E1442/L1442,0)</f>
        <v>1</v>
      </c>
      <c r="Q1442" t="s">
        <v>8317</v>
      </c>
      <c r="R1442" t="s">
        <v>8330</v>
      </c>
      <c r="S1442" s="18">
        <f t="shared" si="44"/>
        <v>42486.498414351852</v>
      </c>
      <c r="T1442" s="18">
        <f t="shared" si="45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>(E1443/D1443)*100</f>
        <v>1.1222222222222222</v>
      </c>
      <c r="P1443" s="7">
        <f>IF(L1443,E1443/L1443,0)</f>
        <v>673.33333333333337</v>
      </c>
      <c r="Q1443" t="s">
        <v>8317</v>
      </c>
      <c r="R1443" t="s">
        <v>8330</v>
      </c>
      <c r="S1443" s="18">
        <f t="shared" si="44"/>
        <v>42198.515844907408</v>
      </c>
      <c r="T1443" s="18">
        <f t="shared" si="45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>(E1444/D1444)*100</f>
        <v>0</v>
      </c>
      <c r="P1444" s="7">
        <f>IF(L1444,E1444/L1444,0)</f>
        <v>0</v>
      </c>
      <c r="Q1444" t="s">
        <v>8317</v>
      </c>
      <c r="R1444" t="s">
        <v>8330</v>
      </c>
      <c r="S1444" s="18">
        <f t="shared" si="44"/>
        <v>42485.39534722222</v>
      </c>
      <c r="T1444" s="18">
        <f t="shared" si="45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>(E1445/D1445)*100</f>
        <v>0</v>
      </c>
      <c r="P1445" s="7">
        <f>IF(L1445,E1445/L1445,0)</f>
        <v>0</v>
      </c>
      <c r="Q1445" t="s">
        <v>8317</v>
      </c>
      <c r="R1445" t="s">
        <v>8330</v>
      </c>
      <c r="S1445" s="18">
        <f t="shared" si="44"/>
        <v>42707.676030092596</v>
      </c>
      <c r="T1445" s="18">
        <f t="shared" si="45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>(E1446/D1446)*100</f>
        <v>0</v>
      </c>
      <c r="P1446" s="7">
        <f>IF(L1446,E1446/L1446,0)</f>
        <v>0</v>
      </c>
      <c r="Q1446" t="s">
        <v>8317</v>
      </c>
      <c r="R1446" t="s">
        <v>8330</v>
      </c>
      <c r="S1446" s="18">
        <f t="shared" si="44"/>
        <v>42199.623402777783</v>
      </c>
      <c r="T1446" s="18">
        <f t="shared" si="45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>(E1447/D1447)*100</f>
        <v>0</v>
      </c>
      <c r="P1447" s="7">
        <f>IF(L1447,E1447/L1447,0)</f>
        <v>0</v>
      </c>
      <c r="Q1447" t="s">
        <v>8317</v>
      </c>
      <c r="R1447" t="s">
        <v>8330</v>
      </c>
      <c r="S1447" s="18">
        <f t="shared" si="44"/>
        <v>42139.292303240742</v>
      </c>
      <c r="T1447" s="18">
        <f t="shared" si="45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>(E1448/D1448)*100</f>
        <v>0</v>
      </c>
      <c r="P1448" s="7">
        <f>IF(L1448,E1448/L1448,0)</f>
        <v>0</v>
      </c>
      <c r="Q1448" t="s">
        <v>8317</v>
      </c>
      <c r="R1448" t="s">
        <v>8330</v>
      </c>
      <c r="S1448" s="18">
        <f t="shared" si="44"/>
        <v>42461.197662037041</v>
      </c>
      <c r="T1448" s="18">
        <f t="shared" si="45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(E1449/D1449)*100</f>
        <v>1.4999999999999999E-2</v>
      </c>
      <c r="P1449" s="7">
        <f>IF(L1449,E1449/L1449,0)</f>
        <v>25</v>
      </c>
      <c r="Q1449" t="s">
        <v>8317</v>
      </c>
      <c r="R1449" t="s">
        <v>8330</v>
      </c>
      <c r="S1449" s="18">
        <f t="shared" si="44"/>
        <v>42529.480717592596</v>
      </c>
      <c r="T1449" s="18">
        <f t="shared" si="45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>(E1450/D1450)*100</f>
        <v>0</v>
      </c>
      <c r="P1450" s="7">
        <f>IF(L1450,E1450/L1450,0)</f>
        <v>0</v>
      </c>
      <c r="Q1450" t="s">
        <v>8317</v>
      </c>
      <c r="R1450" t="s">
        <v>8330</v>
      </c>
      <c r="S1450" s="18">
        <f t="shared" si="44"/>
        <v>42115.686550925922</v>
      </c>
      <c r="T1450" s="18">
        <f t="shared" si="45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>(E1451/D1451)*100</f>
        <v>0</v>
      </c>
      <c r="P1451" s="7">
        <f>IF(L1451,E1451/L1451,0)</f>
        <v>0</v>
      </c>
      <c r="Q1451" t="s">
        <v>8317</v>
      </c>
      <c r="R1451" t="s">
        <v>8330</v>
      </c>
      <c r="S1451" s="18">
        <f t="shared" si="44"/>
        <v>42086.561400462961</v>
      </c>
      <c r="T1451" s="18">
        <f t="shared" si="45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>(E1452/D1452)*100</f>
        <v>1E-3</v>
      </c>
      <c r="P1452" s="7">
        <f>IF(L1452,E1452/L1452,0)</f>
        <v>1</v>
      </c>
      <c r="Q1452" t="s">
        <v>8317</v>
      </c>
      <c r="R1452" t="s">
        <v>8330</v>
      </c>
      <c r="S1452" s="18">
        <f t="shared" si="44"/>
        <v>42389.921261574069</v>
      </c>
      <c r="T1452" s="18">
        <f t="shared" si="45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>(E1453/D1453)*100</f>
        <v>1.0554089709762533E-2</v>
      </c>
      <c r="P1453" s="7">
        <f>IF(L1453,E1453/L1453,0)</f>
        <v>1</v>
      </c>
      <c r="Q1453" t="s">
        <v>8317</v>
      </c>
      <c r="R1453" t="s">
        <v>8330</v>
      </c>
      <c r="S1453" s="18">
        <f t="shared" si="44"/>
        <v>41931.709016203706</v>
      </c>
      <c r="T1453" s="18">
        <f t="shared" si="45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>(E1454/D1454)*100</f>
        <v>0</v>
      </c>
      <c r="P1454" s="7">
        <f>IF(L1454,E1454/L1454,0)</f>
        <v>0</v>
      </c>
      <c r="Q1454" t="s">
        <v>8317</v>
      </c>
      <c r="R1454" t="s">
        <v>8330</v>
      </c>
      <c r="S1454" s="18">
        <f t="shared" si="44"/>
        <v>41818.453275462962</v>
      </c>
      <c r="T1454" s="18">
        <f t="shared" si="45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>(E1455/D1455)*100</f>
        <v>0</v>
      </c>
      <c r="P1455" s="7">
        <f>IF(L1455,E1455/L1455,0)</f>
        <v>0</v>
      </c>
      <c r="Q1455" t="s">
        <v>8317</v>
      </c>
      <c r="R1455" t="s">
        <v>8330</v>
      </c>
      <c r="S1455" s="18">
        <f t="shared" si="44"/>
        <v>42795.446145833332</v>
      </c>
      <c r="T1455" s="18">
        <f t="shared" si="45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>(E1456/D1456)*100</f>
        <v>0.85714285714285721</v>
      </c>
      <c r="P1456" s="7">
        <f>IF(L1456,E1456/L1456,0)</f>
        <v>15</v>
      </c>
      <c r="Q1456" t="s">
        <v>8317</v>
      </c>
      <c r="R1456" t="s">
        <v>8330</v>
      </c>
      <c r="S1456" s="18">
        <f t="shared" si="44"/>
        <v>42463.616666666669</v>
      </c>
      <c r="T1456" s="18">
        <f t="shared" si="45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>(E1457/D1457)*100</f>
        <v>10.5</v>
      </c>
      <c r="P1457" s="7">
        <f>IF(L1457,E1457/L1457,0)</f>
        <v>225</v>
      </c>
      <c r="Q1457" t="s">
        <v>8317</v>
      </c>
      <c r="R1457" t="s">
        <v>8330</v>
      </c>
      <c r="S1457" s="18">
        <f t="shared" si="44"/>
        <v>41832.422685185185</v>
      </c>
      <c r="T1457" s="18">
        <f t="shared" si="45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>(E1458/D1458)*100</f>
        <v>2.9000000000000004</v>
      </c>
      <c r="P1458" s="7">
        <f>IF(L1458,E1458/L1458,0)</f>
        <v>48.333333333333336</v>
      </c>
      <c r="Q1458" t="s">
        <v>8317</v>
      </c>
      <c r="R1458" t="s">
        <v>8330</v>
      </c>
      <c r="S1458" s="18">
        <f t="shared" si="44"/>
        <v>42708.418576388889</v>
      </c>
      <c r="T1458" s="18">
        <f t="shared" si="45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>(E1459/D1459)*100</f>
        <v>0</v>
      </c>
      <c r="P1459" s="7">
        <f>IF(L1459,E1459/L1459,0)</f>
        <v>0</v>
      </c>
      <c r="Q1459" t="s">
        <v>8317</v>
      </c>
      <c r="R1459" t="s">
        <v>8330</v>
      </c>
      <c r="S1459" s="18">
        <f t="shared" si="44"/>
        <v>42289.64634259259</v>
      </c>
      <c r="T1459" s="18">
        <f t="shared" si="45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>(E1460/D1460)*100</f>
        <v>0</v>
      </c>
      <c r="P1460" s="7">
        <f>IF(L1460,E1460/L1460,0)</f>
        <v>0</v>
      </c>
      <c r="Q1460" t="s">
        <v>8317</v>
      </c>
      <c r="R1460" t="s">
        <v>8330</v>
      </c>
      <c r="S1460" s="18">
        <f t="shared" si="44"/>
        <v>41831.455555555556</v>
      </c>
      <c r="T1460" s="18">
        <f t="shared" si="45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>(E1461/D1461)*100</f>
        <v>0</v>
      </c>
      <c r="P1461" s="7">
        <f>IF(L1461,E1461/L1461,0)</f>
        <v>0</v>
      </c>
      <c r="Q1461" t="s">
        <v>8317</v>
      </c>
      <c r="R1461" t="s">
        <v>8330</v>
      </c>
      <c r="S1461" s="18">
        <f t="shared" si="44"/>
        <v>42311.954814814817</v>
      </c>
      <c r="T1461" s="18">
        <f t="shared" si="45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>(E1462/D1462)*100</f>
        <v>0</v>
      </c>
      <c r="P1462" s="7">
        <f>IF(L1462,E1462/L1462,0)</f>
        <v>0</v>
      </c>
      <c r="Q1462" t="s">
        <v>8317</v>
      </c>
      <c r="R1462" t="s">
        <v>8330</v>
      </c>
      <c r="S1462" s="18">
        <f t="shared" si="44"/>
        <v>41915.646967592591</v>
      </c>
      <c r="T1462" s="18">
        <f t="shared" si="45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>(E1463/D1463)*100</f>
        <v>101.24459999999999</v>
      </c>
      <c r="P1463" s="7">
        <f>IF(L1463,E1463/L1463,0)</f>
        <v>44.66673529411765</v>
      </c>
      <c r="Q1463" t="s">
        <v>8317</v>
      </c>
      <c r="R1463" t="s">
        <v>8359</v>
      </c>
      <c r="S1463" s="18">
        <f t="shared" si="44"/>
        <v>41899.395300925928</v>
      </c>
      <c r="T1463" s="18">
        <f t="shared" si="45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>(E1464/D1464)*100</f>
        <v>108.5175</v>
      </c>
      <c r="P1464" s="7">
        <f>IF(L1464,E1464/L1464,0)</f>
        <v>28.937999999999999</v>
      </c>
      <c r="Q1464" t="s">
        <v>8317</v>
      </c>
      <c r="R1464" t="s">
        <v>8359</v>
      </c>
      <c r="S1464" s="18">
        <f t="shared" si="44"/>
        <v>41344.412858796299</v>
      </c>
      <c r="T1464" s="18">
        <f t="shared" si="45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>(E1465/D1465)*100</f>
        <v>147.66666666666666</v>
      </c>
      <c r="P1465" s="7">
        <f>IF(L1465,E1465/L1465,0)</f>
        <v>35.44</v>
      </c>
      <c r="Q1465" t="s">
        <v>8317</v>
      </c>
      <c r="R1465" t="s">
        <v>8359</v>
      </c>
      <c r="S1465" s="18">
        <f t="shared" si="44"/>
        <v>41326.661319444444</v>
      </c>
      <c r="T1465" s="18">
        <f t="shared" si="45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>(E1466/D1466)*100</f>
        <v>163.19999999999999</v>
      </c>
      <c r="P1466" s="7">
        <f>IF(L1466,E1466/L1466,0)</f>
        <v>34.871794871794869</v>
      </c>
      <c r="Q1466" t="s">
        <v>8317</v>
      </c>
      <c r="R1466" t="s">
        <v>8359</v>
      </c>
      <c r="S1466" s="18">
        <f t="shared" si="44"/>
        <v>41291.411550925928</v>
      </c>
      <c r="T1466" s="18">
        <f t="shared" si="45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>(E1467/D1467)*100</f>
        <v>456.41449999999998</v>
      </c>
      <c r="P1467" s="7">
        <f>IF(L1467,E1467/L1467,0)</f>
        <v>52.622732513451197</v>
      </c>
      <c r="Q1467" t="s">
        <v>8317</v>
      </c>
      <c r="R1467" t="s">
        <v>8359</v>
      </c>
      <c r="S1467" s="18">
        <f t="shared" si="44"/>
        <v>40959.484398148146</v>
      </c>
      <c r="T1467" s="18">
        <f t="shared" si="45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>(E1468/D1468)*100</f>
        <v>107.87731249999999</v>
      </c>
      <c r="P1468" s="7">
        <f>IF(L1468,E1468/L1468,0)</f>
        <v>69.598266129032254</v>
      </c>
      <c r="Q1468" t="s">
        <v>8317</v>
      </c>
      <c r="R1468" t="s">
        <v>8359</v>
      </c>
      <c r="S1468" s="18">
        <f t="shared" si="44"/>
        <v>42339.922060185185</v>
      </c>
      <c r="T1468" s="18">
        <f t="shared" si="45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>(E1469/D1469)*100</f>
        <v>115.08</v>
      </c>
      <c r="P1469" s="7">
        <f>IF(L1469,E1469/L1469,0)</f>
        <v>76.72</v>
      </c>
      <c r="Q1469" t="s">
        <v>8317</v>
      </c>
      <c r="R1469" t="s">
        <v>8359</v>
      </c>
      <c r="S1469" s="18">
        <f t="shared" si="44"/>
        <v>40933.55190972222</v>
      </c>
      <c r="T1469" s="18">
        <f t="shared" si="45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>(E1470/D1470)*100</f>
        <v>102.36842105263158</v>
      </c>
      <c r="P1470" s="7">
        <f>IF(L1470,E1470/L1470,0)</f>
        <v>33.191126279863482</v>
      </c>
      <c r="Q1470" t="s">
        <v>8317</v>
      </c>
      <c r="R1470" t="s">
        <v>8359</v>
      </c>
      <c r="S1470" s="18">
        <f t="shared" si="44"/>
        <v>40645.764456018514</v>
      </c>
      <c r="T1470" s="18">
        <f t="shared" si="45"/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>(E1471/D1471)*100</f>
        <v>108.42485875706214</v>
      </c>
      <c r="P1471" s="7">
        <f>IF(L1471,E1471/L1471,0)</f>
        <v>149.46417445482865</v>
      </c>
      <c r="Q1471" t="s">
        <v>8317</v>
      </c>
      <c r="R1471" t="s">
        <v>8359</v>
      </c>
      <c r="S1471" s="18">
        <f t="shared" si="44"/>
        <v>41290.348483796297</v>
      </c>
      <c r="T1471" s="18">
        <f t="shared" si="45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>(E1472/D1472)*100</f>
        <v>125.13333333333334</v>
      </c>
      <c r="P1472" s="7">
        <f>IF(L1472,E1472/L1472,0)</f>
        <v>23.172839506172838</v>
      </c>
      <c r="Q1472" t="s">
        <v>8317</v>
      </c>
      <c r="R1472" t="s">
        <v>8359</v>
      </c>
      <c r="S1472" s="18">
        <f t="shared" si="44"/>
        <v>41250.577118055553</v>
      </c>
      <c r="T1472" s="18">
        <f t="shared" si="45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>(E1473/D1473)*100</f>
        <v>103.840625</v>
      </c>
      <c r="P1473" s="7">
        <f>IF(L1473,E1473/L1473,0)</f>
        <v>96.877551020408163</v>
      </c>
      <c r="Q1473" t="s">
        <v>8317</v>
      </c>
      <c r="R1473" t="s">
        <v>8359</v>
      </c>
      <c r="S1473" s="18">
        <f t="shared" si="44"/>
        <v>42073.707569444443</v>
      </c>
      <c r="T1473" s="18">
        <f t="shared" si="45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>(E1474/D1474)*100</f>
        <v>138.70400000000001</v>
      </c>
      <c r="P1474" s="7">
        <f>IF(L1474,E1474/L1474,0)</f>
        <v>103.20238095238095</v>
      </c>
      <c r="Q1474" t="s">
        <v>8317</v>
      </c>
      <c r="R1474" t="s">
        <v>8359</v>
      </c>
      <c r="S1474" s="18">
        <f t="shared" ref="S1474:S1537" si="46">(J1474/86400)+25569+(-6/24)</f>
        <v>41533.292858796296</v>
      </c>
      <c r="T1474" s="18">
        <f t="shared" ref="T1474:T1537" si="47">(I1474/86400)+25569+(-6/24)</f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>(E1475/D1475)*100</f>
        <v>120.51600000000001</v>
      </c>
      <c r="P1475" s="7">
        <f>IF(L1475,E1475/L1475,0)</f>
        <v>38.462553191489363</v>
      </c>
      <c r="Q1475" t="s">
        <v>8317</v>
      </c>
      <c r="R1475" t="s">
        <v>8359</v>
      </c>
      <c r="S1475" s="18">
        <f t="shared" si="46"/>
        <v>40939.729618055557</v>
      </c>
      <c r="T1475" s="18">
        <f t="shared" si="47"/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>(E1476/D1476)*100</f>
        <v>112.26666666666667</v>
      </c>
      <c r="P1476" s="7">
        <f>IF(L1476,E1476/L1476,0)</f>
        <v>44.315789473684212</v>
      </c>
      <c r="Q1476" t="s">
        <v>8317</v>
      </c>
      <c r="R1476" t="s">
        <v>8359</v>
      </c>
      <c r="S1476" s="18">
        <f t="shared" si="46"/>
        <v>41500.47791666667</v>
      </c>
      <c r="T1476" s="18">
        <f t="shared" si="47"/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>(E1477/D1477)*100</f>
        <v>188.66966666666667</v>
      </c>
      <c r="P1477" s="7">
        <f>IF(L1477,E1477/L1477,0)</f>
        <v>64.173356009070289</v>
      </c>
      <c r="Q1477" t="s">
        <v>8317</v>
      </c>
      <c r="R1477" t="s">
        <v>8359</v>
      </c>
      <c r="S1477" s="18">
        <f t="shared" si="46"/>
        <v>41960.472951388889</v>
      </c>
      <c r="T1477" s="18">
        <f t="shared" si="47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>(E1478/D1478)*100</f>
        <v>661.55466666666666</v>
      </c>
      <c r="P1478" s="7">
        <f>IF(L1478,E1478/L1478,0)</f>
        <v>43.333275109170302</v>
      </c>
      <c r="Q1478" t="s">
        <v>8317</v>
      </c>
      <c r="R1478" t="s">
        <v>8359</v>
      </c>
      <c r="S1478" s="18">
        <f t="shared" si="46"/>
        <v>40765.791921296295</v>
      </c>
      <c r="T1478" s="18">
        <f t="shared" si="47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>(E1479/D1479)*100</f>
        <v>111.31</v>
      </c>
      <c r="P1479" s="7">
        <f>IF(L1479,E1479/L1479,0)</f>
        <v>90.495934959349597</v>
      </c>
      <c r="Q1479" t="s">
        <v>8317</v>
      </c>
      <c r="R1479" t="s">
        <v>8359</v>
      </c>
      <c r="S1479" s="18">
        <f t="shared" si="46"/>
        <v>40840.365787037037</v>
      </c>
      <c r="T1479" s="18">
        <f t="shared" si="47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>(E1480/D1480)*100</f>
        <v>1181.6142199999999</v>
      </c>
      <c r="P1480" s="7">
        <f>IF(L1480,E1480/L1480,0)</f>
        <v>29.187190495010373</v>
      </c>
      <c r="Q1480" t="s">
        <v>8317</v>
      </c>
      <c r="R1480" t="s">
        <v>8359</v>
      </c>
      <c r="S1480" s="18">
        <f t="shared" si="46"/>
        <v>41394.621678240743</v>
      </c>
      <c r="T1480" s="18">
        <f t="shared" si="47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>(E1481/D1481)*100</f>
        <v>137.375</v>
      </c>
      <c r="P1481" s="7">
        <f>IF(L1481,E1481/L1481,0)</f>
        <v>30.95774647887324</v>
      </c>
      <c r="Q1481" t="s">
        <v>8317</v>
      </c>
      <c r="R1481" t="s">
        <v>8359</v>
      </c>
      <c r="S1481" s="18">
        <f t="shared" si="46"/>
        <v>41754.495243055557</v>
      </c>
      <c r="T1481" s="18">
        <f t="shared" si="47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>(E1482/D1482)*100</f>
        <v>117.04040000000001</v>
      </c>
      <c r="P1482" s="7">
        <f>IF(L1482,E1482/L1482,0)</f>
        <v>92.157795275590544</v>
      </c>
      <c r="Q1482" t="s">
        <v>8317</v>
      </c>
      <c r="R1482" t="s">
        <v>8359</v>
      </c>
      <c r="S1482" s="18">
        <f t="shared" si="46"/>
        <v>41464.684016203704</v>
      </c>
      <c r="T1482" s="18">
        <f t="shared" si="47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>(E1483/D1483)*100</f>
        <v>2.1</v>
      </c>
      <c r="P1483" s="7">
        <f>IF(L1483,E1483/L1483,0)</f>
        <v>17.5</v>
      </c>
      <c r="Q1483" t="s">
        <v>8317</v>
      </c>
      <c r="R1483" t="s">
        <v>8318</v>
      </c>
      <c r="S1483" s="18">
        <f t="shared" si="46"/>
        <v>41550.672974537039</v>
      </c>
      <c r="T1483" s="18">
        <f t="shared" si="47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>(E1484/D1484)*100</f>
        <v>0.1</v>
      </c>
      <c r="P1484" s="7">
        <f>IF(L1484,E1484/L1484,0)</f>
        <v>5</v>
      </c>
      <c r="Q1484" t="s">
        <v>8317</v>
      </c>
      <c r="R1484" t="s">
        <v>8318</v>
      </c>
      <c r="S1484" s="18">
        <f t="shared" si="46"/>
        <v>41136.608055555553</v>
      </c>
      <c r="T1484" s="18">
        <f t="shared" si="47"/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>(E1485/D1485)*100</f>
        <v>0.7142857142857143</v>
      </c>
      <c r="P1485" s="7">
        <f>IF(L1485,E1485/L1485,0)</f>
        <v>25</v>
      </c>
      <c r="Q1485" t="s">
        <v>8317</v>
      </c>
      <c r="R1485" t="s">
        <v>8318</v>
      </c>
      <c r="S1485" s="18">
        <f t="shared" si="46"/>
        <v>42547.942997685182</v>
      </c>
      <c r="T1485" s="18">
        <f t="shared" si="47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(E1486/D1486)*100</f>
        <v>0</v>
      </c>
      <c r="P1486" s="7">
        <f>IF(L1486,E1486/L1486,0)</f>
        <v>0</v>
      </c>
      <c r="Q1486" t="s">
        <v>8317</v>
      </c>
      <c r="R1486" t="s">
        <v>8318</v>
      </c>
      <c r="S1486" s="18">
        <f t="shared" si="46"/>
        <v>41052.950960648144</v>
      </c>
      <c r="T1486" s="18">
        <f t="shared" si="47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>(E1487/D1487)*100</f>
        <v>2.2388059701492535</v>
      </c>
      <c r="P1487" s="7">
        <f>IF(L1487,E1487/L1487,0)</f>
        <v>50</v>
      </c>
      <c r="Q1487" t="s">
        <v>8317</v>
      </c>
      <c r="R1487" t="s">
        <v>8318</v>
      </c>
      <c r="S1487" s="18">
        <f t="shared" si="46"/>
        <v>42130.545983796299</v>
      </c>
      <c r="T1487" s="18">
        <f t="shared" si="47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>(E1488/D1488)*100</f>
        <v>0.24</v>
      </c>
      <c r="P1488" s="7">
        <f>IF(L1488,E1488/L1488,0)</f>
        <v>16</v>
      </c>
      <c r="Q1488" t="s">
        <v>8317</v>
      </c>
      <c r="R1488" t="s">
        <v>8318</v>
      </c>
      <c r="S1488" s="18">
        <f t="shared" si="46"/>
        <v>42031.918530092589</v>
      </c>
      <c r="T1488" s="18">
        <f t="shared" si="47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(E1489/D1489)*100</f>
        <v>0</v>
      </c>
      <c r="P1489" s="7">
        <f>IF(L1489,E1489/L1489,0)</f>
        <v>0</v>
      </c>
      <c r="Q1489" t="s">
        <v>8317</v>
      </c>
      <c r="R1489" t="s">
        <v>8318</v>
      </c>
      <c r="S1489" s="18">
        <f t="shared" si="46"/>
        <v>42554.667488425926</v>
      </c>
      <c r="T1489" s="18">
        <f t="shared" si="47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(E1490/D1490)*100</f>
        <v>2.4</v>
      </c>
      <c r="P1490" s="7">
        <f>IF(L1490,E1490/L1490,0)</f>
        <v>60</v>
      </c>
      <c r="Q1490" t="s">
        <v>8317</v>
      </c>
      <c r="R1490" t="s">
        <v>8318</v>
      </c>
      <c r="S1490" s="18">
        <f t="shared" si="46"/>
        <v>41614.313194444447</v>
      </c>
      <c r="T1490" s="18">
        <f t="shared" si="47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(E1491/D1491)*100</f>
        <v>0</v>
      </c>
      <c r="P1491" s="7">
        <f>IF(L1491,E1491/L1491,0)</f>
        <v>0</v>
      </c>
      <c r="Q1491" t="s">
        <v>8317</v>
      </c>
      <c r="R1491" t="s">
        <v>8318</v>
      </c>
      <c r="S1491" s="18">
        <f t="shared" si="46"/>
        <v>41198.361712962964</v>
      </c>
      <c r="T1491" s="18">
        <f t="shared" si="47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>(E1492/D1492)*100</f>
        <v>30.862068965517242</v>
      </c>
      <c r="P1492" s="7">
        <f>IF(L1492,E1492/L1492,0)</f>
        <v>47.10526315789474</v>
      </c>
      <c r="Q1492" t="s">
        <v>8317</v>
      </c>
      <c r="R1492" t="s">
        <v>8318</v>
      </c>
      <c r="S1492" s="18">
        <f t="shared" si="46"/>
        <v>41520.311041666668</v>
      </c>
      <c r="T1492" s="18">
        <f t="shared" si="47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>(E1493/D1493)*100</f>
        <v>8.3333333333333321</v>
      </c>
      <c r="P1493" s="7">
        <f>IF(L1493,E1493/L1493,0)</f>
        <v>100</v>
      </c>
      <c r="Q1493" t="s">
        <v>8317</v>
      </c>
      <c r="R1493" t="s">
        <v>8318</v>
      </c>
      <c r="S1493" s="18">
        <f t="shared" si="46"/>
        <v>41991.463460648149</v>
      </c>
      <c r="T1493" s="18">
        <f t="shared" si="47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>(E1494/D1494)*100</f>
        <v>0.75</v>
      </c>
      <c r="P1494" s="7">
        <f>IF(L1494,E1494/L1494,0)</f>
        <v>15</v>
      </c>
      <c r="Q1494" t="s">
        <v>8317</v>
      </c>
      <c r="R1494" t="s">
        <v>8318</v>
      </c>
      <c r="S1494" s="18">
        <f t="shared" si="46"/>
        <v>40682.634791666671</v>
      </c>
      <c r="T1494" s="18">
        <f t="shared" si="47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(E1495/D1495)*100</f>
        <v>0</v>
      </c>
      <c r="P1495" s="7">
        <f>IF(L1495,E1495/L1495,0)</f>
        <v>0</v>
      </c>
      <c r="Q1495" t="s">
        <v>8317</v>
      </c>
      <c r="R1495" t="s">
        <v>8318</v>
      </c>
      <c r="S1495" s="18">
        <f t="shared" si="46"/>
        <v>41411.616608796292</v>
      </c>
      <c r="T1495" s="18">
        <f t="shared" si="47"/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(E1496/D1496)*100</f>
        <v>8.9</v>
      </c>
      <c r="P1496" s="7">
        <f>IF(L1496,E1496/L1496,0)</f>
        <v>40.454545454545453</v>
      </c>
      <c r="Q1496" t="s">
        <v>8317</v>
      </c>
      <c r="R1496" t="s">
        <v>8318</v>
      </c>
      <c r="S1496" s="18">
        <f t="shared" si="46"/>
        <v>42067.472372685181</v>
      </c>
      <c r="T1496" s="18">
        <f t="shared" si="47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>(E1497/D1497)*100</f>
        <v>0</v>
      </c>
      <c r="P1497" s="7">
        <f>IF(L1497,E1497/L1497,0)</f>
        <v>0</v>
      </c>
      <c r="Q1497" t="s">
        <v>8317</v>
      </c>
      <c r="R1497" t="s">
        <v>8318</v>
      </c>
      <c r="S1497" s="18">
        <f t="shared" si="46"/>
        <v>40752.539710648147</v>
      </c>
      <c r="T1497" s="18">
        <f t="shared" si="47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>(E1498/D1498)*100</f>
        <v>0</v>
      </c>
      <c r="P1498" s="7">
        <f>IF(L1498,E1498/L1498,0)</f>
        <v>0</v>
      </c>
      <c r="Q1498" t="s">
        <v>8317</v>
      </c>
      <c r="R1498" t="s">
        <v>8318</v>
      </c>
      <c r="S1498" s="18">
        <f t="shared" si="46"/>
        <v>41838.225219907406</v>
      </c>
      <c r="T1498" s="18">
        <f t="shared" si="47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>(E1499/D1499)*100</f>
        <v>6.6666666666666671E-3</v>
      </c>
      <c r="P1499" s="7">
        <f>IF(L1499,E1499/L1499,0)</f>
        <v>1</v>
      </c>
      <c r="Q1499" t="s">
        <v>8317</v>
      </c>
      <c r="R1499" t="s">
        <v>8318</v>
      </c>
      <c r="S1499" s="18">
        <f t="shared" si="46"/>
        <v>41444.39261574074</v>
      </c>
      <c r="T1499" s="18">
        <f t="shared" si="47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>(E1500/D1500)*100</f>
        <v>1.9</v>
      </c>
      <c r="P1500" s="7">
        <f>IF(L1500,E1500/L1500,0)</f>
        <v>19</v>
      </c>
      <c r="Q1500" t="s">
        <v>8317</v>
      </c>
      <c r="R1500" t="s">
        <v>8318</v>
      </c>
      <c r="S1500" s="18">
        <f t="shared" si="46"/>
        <v>41840.733541666668</v>
      </c>
      <c r="T1500" s="18">
        <f t="shared" si="47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>(E1501/D1501)*100</f>
        <v>0.25</v>
      </c>
      <c r="P1501" s="7">
        <f>IF(L1501,E1501/L1501,0)</f>
        <v>5</v>
      </c>
      <c r="Q1501" t="s">
        <v>8317</v>
      </c>
      <c r="R1501" t="s">
        <v>8318</v>
      </c>
      <c r="S1501" s="18">
        <f t="shared" si="46"/>
        <v>42526.757326388892</v>
      </c>
      <c r="T1501" s="18">
        <f t="shared" si="47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>(E1502/D1502)*100</f>
        <v>25.035714285714285</v>
      </c>
      <c r="P1502" s="7">
        <f>IF(L1502,E1502/L1502,0)</f>
        <v>46.733333333333334</v>
      </c>
      <c r="Q1502" t="s">
        <v>8317</v>
      </c>
      <c r="R1502" t="s">
        <v>8318</v>
      </c>
      <c r="S1502" s="18">
        <f t="shared" si="46"/>
        <v>41365.654594907406</v>
      </c>
      <c r="T1502" s="18">
        <f t="shared" si="47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>(E1503/D1503)*100</f>
        <v>166.33076923076925</v>
      </c>
      <c r="P1503" s="7">
        <f>IF(L1503,E1503/L1503,0)</f>
        <v>97.731073446327684</v>
      </c>
      <c r="Q1503" t="s">
        <v>8331</v>
      </c>
      <c r="R1503" t="s">
        <v>8336</v>
      </c>
      <c r="S1503" s="18">
        <f t="shared" si="46"/>
        <v>42163.333599537036</v>
      </c>
      <c r="T1503" s="18">
        <f t="shared" si="47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>(E1504/D1504)*100</f>
        <v>101.44545454545455</v>
      </c>
      <c r="P1504" s="7">
        <f>IF(L1504,E1504/L1504,0)</f>
        <v>67.835866261398181</v>
      </c>
      <c r="Q1504" t="s">
        <v>8331</v>
      </c>
      <c r="R1504" t="s">
        <v>8336</v>
      </c>
      <c r="S1504" s="18">
        <f t="shared" si="46"/>
        <v>42426.292592592596</v>
      </c>
      <c r="T1504" s="18">
        <f t="shared" si="47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>(E1505/D1505)*100</f>
        <v>107.89146666666667</v>
      </c>
      <c r="P1505" s="7">
        <f>IF(L1505,E1505/L1505,0)</f>
        <v>56.98492957746479</v>
      </c>
      <c r="Q1505" t="s">
        <v>8331</v>
      </c>
      <c r="R1505" t="s">
        <v>8336</v>
      </c>
      <c r="S1505" s="18">
        <f t="shared" si="46"/>
        <v>42606.097233796296</v>
      </c>
      <c r="T1505" s="18">
        <f t="shared" si="47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>(E1506/D1506)*100</f>
        <v>277.93846153846158</v>
      </c>
      <c r="P1506" s="7">
        <f>IF(L1506,E1506/L1506,0)</f>
        <v>67.159851301115239</v>
      </c>
      <c r="Q1506" t="s">
        <v>8331</v>
      </c>
      <c r="R1506" t="s">
        <v>8336</v>
      </c>
      <c r="S1506" s="18">
        <f t="shared" si="46"/>
        <v>41772.407685185186</v>
      </c>
      <c r="T1506" s="18">
        <f t="shared" si="47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>(E1507/D1507)*100</f>
        <v>103.58125</v>
      </c>
      <c r="P1507" s="7">
        <f>IF(L1507,E1507/L1507,0)</f>
        <v>48.037681159420288</v>
      </c>
      <c r="Q1507" t="s">
        <v>8331</v>
      </c>
      <c r="R1507" t="s">
        <v>8336</v>
      </c>
      <c r="S1507" s="18">
        <f t="shared" si="46"/>
        <v>42414.19332175926</v>
      </c>
      <c r="T1507" s="18">
        <f t="shared" si="47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>(E1508/D1508)*100</f>
        <v>111.4</v>
      </c>
      <c r="P1508" s="7">
        <f>IF(L1508,E1508/L1508,0)</f>
        <v>38.860465116279073</v>
      </c>
      <c r="Q1508" t="s">
        <v>8331</v>
      </c>
      <c r="R1508" t="s">
        <v>8336</v>
      </c>
      <c r="S1508" s="18">
        <f t="shared" si="46"/>
        <v>41814.535925925928</v>
      </c>
      <c r="T1508" s="18">
        <f t="shared" si="47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>(E1509/D1509)*100</f>
        <v>215</v>
      </c>
      <c r="P1509" s="7">
        <f>IF(L1509,E1509/L1509,0)</f>
        <v>78.181818181818187</v>
      </c>
      <c r="Q1509" t="s">
        <v>8331</v>
      </c>
      <c r="R1509" t="s">
        <v>8336</v>
      </c>
      <c r="S1509" s="18">
        <f t="shared" si="46"/>
        <v>40254.200335648144</v>
      </c>
      <c r="T1509" s="18">
        <f t="shared" si="47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>(E1510/D1510)*100</f>
        <v>110.76216216216217</v>
      </c>
      <c r="P1510" s="7">
        <f>IF(L1510,E1510/L1510,0)</f>
        <v>97.113744075829388</v>
      </c>
      <c r="Q1510" t="s">
        <v>8331</v>
      </c>
      <c r="R1510" t="s">
        <v>8336</v>
      </c>
      <c r="S1510" s="18">
        <f t="shared" si="46"/>
        <v>41786.364363425928</v>
      </c>
      <c r="T1510" s="18">
        <f t="shared" si="47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>(E1511/D1511)*100</f>
        <v>123.64125714285714</v>
      </c>
      <c r="P1511" s="7">
        <f>IF(L1511,E1511/L1511,0)</f>
        <v>110.39397959183674</v>
      </c>
      <c r="Q1511" t="s">
        <v>8331</v>
      </c>
      <c r="R1511" t="s">
        <v>8336</v>
      </c>
      <c r="S1511" s="18">
        <f t="shared" si="46"/>
        <v>42751.283391203702</v>
      </c>
      <c r="T1511" s="18">
        <f t="shared" si="47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>(E1512/D1512)*100</f>
        <v>101.03500000000001</v>
      </c>
      <c r="P1512" s="7">
        <f>IF(L1512,E1512/L1512,0)</f>
        <v>39.91506172839506</v>
      </c>
      <c r="Q1512" t="s">
        <v>8331</v>
      </c>
      <c r="R1512" t="s">
        <v>8336</v>
      </c>
      <c r="S1512" s="18">
        <f t="shared" si="46"/>
        <v>41809.135162037041</v>
      </c>
      <c r="T1512" s="18">
        <f t="shared" si="47"/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>(E1513/D1513)*100</f>
        <v>111.79285714285714</v>
      </c>
      <c r="P1513" s="7">
        <f>IF(L1513,E1513/L1513,0)</f>
        <v>75.975728155339809</v>
      </c>
      <c r="Q1513" t="s">
        <v>8331</v>
      </c>
      <c r="R1513" t="s">
        <v>8336</v>
      </c>
      <c r="S1513" s="18">
        <f t="shared" si="46"/>
        <v>42296.333379629628</v>
      </c>
      <c r="T1513" s="18">
        <f t="shared" si="47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>(E1514/D1514)*100</f>
        <v>558.7714285714286</v>
      </c>
      <c r="P1514" s="7">
        <f>IF(L1514,E1514/L1514,0)</f>
        <v>58.379104477611939</v>
      </c>
      <c r="Q1514" t="s">
        <v>8331</v>
      </c>
      <c r="R1514" t="s">
        <v>8336</v>
      </c>
      <c r="S1514" s="18">
        <f t="shared" si="46"/>
        <v>42741.434479166666</v>
      </c>
      <c r="T1514" s="18">
        <f t="shared" si="47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>(E1515/D1515)*100</f>
        <v>150.01875000000001</v>
      </c>
      <c r="P1515" s="7">
        <f>IF(L1515,E1515/L1515,0)</f>
        <v>55.82093023255814</v>
      </c>
      <c r="Q1515" t="s">
        <v>8331</v>
      </c>
      <c r="R1515" t="s">
        <v>8336</v>
      </c>
      <c r="S1515" s="18">
        <f t="shared" si="46"/>
        <v>41806.387337962966</v>
      </c>
      <c r="T1515" s="18">
        <f t="shared" si="47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>(E1516/D1516)*100</f>
        <v>106.476</v>
      </c>
      <c r="P1516" s="7">
        <f>IF(L1516,E1516/L1516,0)</f>
        <v>151.24431818181819</v>
      </c>
      <c r="Q1516" t="s">
        <v>8331</v>
      </c>
      <c r="R1516" t="s">
        <v>8336</v>
      </c>
      <c r="S1516" s="18">
        <f t="shared" si="46"/>
        <v>42234.347685185188</v>
      </c>
      <c r="T1516" s="18">
        <f t="shared" si="47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>(E1517/D1517)*100</f>
        <v>157.18899999999999</v>
      </c>
      <c r="P1517" s="7">
        <f>IF(L1517,E1517/L1517,0)</f>
        <v>849.67027027027029</v>
      </c>
      <c r="Q1517" t="s">
        <v>8331</v>
      </c>
      <c r="R1517" t="s">
        <v>8336</v>
      </c>
      <c r="S1517" s="18">
        <f t="shared" si="46"/>
        <v>42415.003437499996</v>
      </c>
      <c r="T1517" s="18">
        <f t="shared" si="47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>(E1518/D1518)*100</f>
        <v>108.65882352941176</v>
      </c>
      <c r="P1518" s="7">
        <f>IF(L1518,E1518/L1518,0)</f>
        <v>159.24137931034483</v>
      </c>
      <c r="Q1518" t="s">
        <v>8331</v>
      </c>
      <c r="R1518" t="s">
        <v>8336</v>
      </c>
      <c r="S1518" s="18">
        <f t="shared" si="46"/>
        <v>42619.216342592597</v>
      </c>
      <c r="T1518" s="18">
        <f t="shared" si="47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>(E1519/D1519)*100</f>
        <v>161.97999999999999</v>
      </c>
      <c r="P1519" s="7">
        <f>IF(L1519,E1519/L1519,0)</f>
        <v>39.507317073170732</v>
      </c>
      <c r="Q1519" t="s">
        <v>8331</v>
      </c>
      <c r="R1519" t="s">
        <v>8336</v>
      </c>
      <c r="S1519" s="18">
        <f t="shared" si="46"/>
        <v>41948.31658564815</v>
      </c>
      <c r="T1519" s="18">
        <f t="shared" si="47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>(E1520/D1520)*100</f>
        <v>205.36666666666665</v>
      </c>
      <c r="P1520" s="7">
        <f>IF(L1520,E1520/L1520,0)</f>
        <v>130.52966101694915</v>
      </c>
      <c r="Q1520" t="s">
        <v>8331</v>
      </c>
      <c r="R1520" t="s">
        <v>8336</v>
      </c>
      <c r="S1520" s="18">
        <f t="shared" si="46"/>
        <v>41760.5700462963</v>
      </c>
      <c r="T1520" s="18">
        <f t="shared" si="47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>(E1521/D1521)*100</f>
        <v>103.36388888888889</v>
      </c>
      <c r="P1521" s="7">
        <f>IF(L1521,E1521/L1521,0)</f>
        <v>64.156896551724131</v>
      </c>
      <c r="Q1521" t="s">
        <v>8331</v>
      </c>
      <c r="R1521" t="s">
        <v>8336</v>
      </c>
      <c r="S1521" s="18">
        <f t="shared" si="46"/>
        <v>41782.491701388892</v>
      </c>
      <c r="T1521" s="18">
        <f t="shared" si="47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>(E1522/D1522)*100</f>
        <v>103.47222222222223</v>
      </c>
      <c r="P1522" s="7">
        <f>IF(L1522,E1522/L1522,0)</f>
        <v>111.52694610778443</v>
      </c>
      <c r="Q1522" t="s">
        <v>8331</v>
      </c>
      <c r="R1522" t="s">
        <v>8336</v>
      </c>
      <c r="S1522" s="18">
        <f t="shared" si="46"/>
        <v>41955.607789351852</v>
      </c>
      <c r="T1522" s="18">
        <f t="shared" si="47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>(E1523/D1523)*100</f>
        <v>106.81333333333333</v>
      </c>
      <c r="P1523" s="7">
        <f>IF(L1523,E1523/L1523,0)</f>
        <v>170.44680851063831</v>
      </c>
      <c r="Q1523" t="s">
        <v>8331</v>
      </c>
      <c r="R1523" t="s">
        <v>8336</v>
      </c>
      <c r="S1523" s="18">
        <f t="shared" si="46"/>
        <v>42492.917719907404</v>
      </c>
      <c r="T1523" s="18">
        <f t="shared" si="47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>(E1524/D1524)*100</f>
        <v>138.96574712643678</v>
      </c>
      <c r="P1524" s="7">
        <f>IF(L1524,E1524/L1524,0)</f>
        <v>133.7391592920354</v>
      </c>
      <c r="Q1524" t="s">
        <v>8331</v>
      </c>
      <c r="R1524" t="s">
        <v>8336</v>
      </c>
      <c r="S1524" s="18">
        <f t="shared" si="46"/>
        <v>41899.580312500002</v>
      </c>
      <c r="T1524" s="18">
        <f t="shared" si="47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>(E1525/D1525)*100</f>
        <v>124.84324324324325</v>
      </c>
      <c r="P1525" s="7">
        <f>IF(L1525,E1525/L1525,0)</f>
        <v>95.834024896265561</v>
      </c>
      <c r="Q1525" t="s">
        <v>8331</v>
      </c>
      <c r="R1525" t="s">
        <v>8336</v>
      </c>
      <c r="S1525" s="18">
        <f t="shared" si="46"/>
        <v>41964.501342592594</v>
      </c>
      <c r="T1525" s="18">
        <f t="shared" si="47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>(E1526/D1526)*100</f>
        <v>206.99999999999997</v>
      </c>
      <c r="P1526" s="7">
        <f>IF(L1526,E1526/L1526,0)</f>
        <v>221.78571428571428</v>
      </c>
      <c r="Q1526" t="s">
        <v>8331</v>
      </c>
      <c r="R1526" t="s">
        <v>8336</v>
      </c>
      <c r="S1526" s="18">
        <f t="shared" si="46"/>
        <v>42756.251041666663</v>
      </c>
      <c r="T1526" s="18">
        <f t="shared" si="47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>(E1527/D1527)*100</f>
        <v>174.00576923076923</v>
      </c>
      <c r="P1527" s="7">
        <f>IF(L1527,E1527/L1527,0)</f>
        <v>32.315357142857138</v>
      </c>
      <c r="Q1527" t="s">
        <v>8331</v>
      </c>
      <c r="R1527" t="s">
        <v>8336</v>
      </c>
      <c r="S1527" s="18">
        <f t="shared" si="46"/>
        <v>42570.452986111108</v>
      </c>
      <c r="T1527" s="18">
        <f t="shared" si="47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>(E1528/D1528)*100</f>
        <v>120.32608695652173</v>
      </c>
      <c r="P1528" s="7">
        <f>IF(L1528,E1528/L1528,0)</f>
        <v>98.839285714285708</v>
      </c>
      <c r="Q1528" t="s">
        <v>8331</v>
      </c>
      <c r="R1528" t="s">
        <v>8336</v>
      </c>
      <c r="S1528" s="18">
        <f t="shared" si="46"/>
        <v>42339.026006944448</v>
      </c>
      <c r="T1528" s="18">
        <f t="shared" si="47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>(E1529/D1529)*100</f>
        <v>110.44428571428573</v>
      </c>
      <c r="P1529" s="7">
        <f>IF(L1529,E1529/L1529,0)</f>
        <v>55.222142857142863</v>
      </c>
      <c r="Q1529" t="s">
        <v>8331</v>
      </c>
      <c r="R1529" t="s">
        <v>8336</v>
      </c>
      <c r="S1529" s="18">
        <f t="shared" si="46"/>
        <v>42780.350532407407</v>
      </c>
      <c r="T1529" s="18">
        <f t="shared" si="47"/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>(E1530/D1530)*100</f>
        <v>281.56666666666666</v>
      </c>
      <c r="P1530" s="7">
        <f>IF(L1530,E1530/L1530,0)</f>
        <v>52.793750000000003</v>
      </c>
      <c r="Q1530" t="s">
        <v>8331</v>
      </c>
      <c r="R1530" t="s">
        <v>8336</v>
      </c>
      <c r="S1530" s="18">
        <f t="shared" si="46"/>
        <v>42736.482893518521</v>
      </c>
      <c r="T1530" s="18">
        <f t="shared" si="47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>(E1531/D1531)*100</f>
        <v>100.67894736842105</v>
      </c>
      <c r="P1531" s="7">
        <f>IF(L1531,E1531/L1531,0)</f>
        <v>135.66666666666666</v>
      </c>
      <c r="Q1531" t="s">
        <v>8331</v>
      </c>
      <c r="R1531" t="s">
        <v>8336</v>
      </c>
      <c r="S1531" s="18">
        <f t="shared" si="46"/>
        <v>42052.378703703704</v>
      </c>
      <c r="T1531" s="18">
        <f t="shared" si="47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>(E1532/D1532)*100</f>
        <v>134.82571428571427</v>
      </c>
      <c r="P1532" s="7">
        <f>IF(L1532,E1532/L1532,0)</f>
        <v>53.991990846681922</v>
      </c>
      <c r="Q1532" t="s">
        <v>8331</v>
      </c>
      <c r="R1532" t="s">
        <v>8336</v>
      </c>
      <c r="S1532" s="18">
        <f t="shared" si="46"/>
        <v>42275.51730324074</v>
      </c>
      <c r="T1532" s="18">
        <f t="shared" si="47"/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>(E1533/D1533)*100</f>
        <v>175.95744680851064</v>
      </c>
      <c r="P1533" s="7">
        <f>IF(L1533,E1533/L1533,0)</f>
        <v>56.643835616438359</v>
      </c>
      <c r="Q1533" t="s">
        <v>8331</v>
      </c>
      <c r="R1533" t="s">
        <v>8336</v>
      </c>
      <c r="S1533" s="18">
        <f t="shared" si="46"/>
        <v>41941.552384259259</v>
      </c>
      <c r="T1533" s="18">
        <f t="shared" si="47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>(E1534/D1534)*100</f>
        <v>484.02000000000004</v>
      </c>
      <c r="P1534" s="7">
        <f>IF(L1534,E1534/L1534,0)</f>
        <v>82.316326530612244</v>
      </c>
      <c r="Q1534" t="s">
        <v>8331</v>
      </c>
      <c r="R1534" t="s">
        <v>8336</v>
      </c>
      <c r="S1534" s="18">
        <f t="shared" si="46"/>
        <v>42391.225289351853</v>
      </c>
      <c r="T1534" s="18">
        <f t="shared" si="47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>(E1535/D1535)*100</f>
        <v>145.14000000000001</v>
      </c>
      <c r="P1535" s="7">
        <f>IF(L1535,E1535/L1535,0)</f>
        <v>88.26081081081081</v>
      </c>
      <c r="Q1535" t="s">
        <v>8331</v>
      </c>
      <c r="R1535" t="s">
        <v>8336</v>
      </c>
      <c r="S1535" s="18">
        <f t="shared" si="46"/>
        <v>42442.75204861111</v>
      </c>
      <c r="T1535" s="18">
        <f t="shared" si="47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>(E1536/D1536)*100</f>
        <v>417.73333333333335</v>
      </c>
      <c r="P1536" s="7">
        <f>IF(L1536,E1536/L1536,0)</f>
        <v>84.905149051490511</v>
      </c>
      <c r="Q1536" t="s">
        <v>8331</v>
      </c>
      <c r="R1536" t="s">
        <v>8336</v>
      </c>
      <c r="S1536" s="18">
        <f t="shared" si="46"/>
        <v>42221.424328703702</v>
      </c>
      <c r="T1536" s="18">
        <f t="shared" si="47"/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>(E1537/D1537)*100</f>
        <v>132.42499999999998</v>
      </c>
      <c r="P1537" s="7">
        <f>IF(L1537,E1537/L1537,0)</f>
        <v>48.154545454545456</v>
      </c>
      <c r="Q1537" t="s">
        <v>8331</v>
      </c>
      <c r="R1537" t="s">
        <v>8336</v>
      </c>
      <c r="S1537" s="18">
        <f t="shared" si="46"/>
        <v>42484.579062500001</v>
      </c>
      <c r="T1537" s="18">
        <f t="shared" si="47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>(E1538/D1538)*100</f>
        <v>250.30841666666666</v>
      </c>
      <c r="P1538" s="7">
        <f>IF(L1538,E1538/L1538,0)</f>
        <v>66.015406593406595</v>
      </c>
      <c r="Q1538" t="s">
        <v>8331</v>
      </c>
      <c r="R1538" t="s">
        <v>8336</v>
      </c>
      <c r="S1538" s="18">
        <f t="shared" ref="S1538:S1601" si="48">(J1538/86400)+25569+(-6/24)</f>
        <v>42213.552199074074</v>
      </c>
      <c r="T1538" s="18">
        <f t="shared" ref="T1538:T1601" si="49">(I1538/86400)+25569+(-6/24)</f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>(E1539/D1539)*100</f>
        <v>179.9</v>
      </c>
      <c r="P1539" s="7">
        <f>IF(L1539,E1539/L1539,0)</f>
        <v>96.375</v>
      </c>
      <c r="Q1539" t="s">
        <v>8331</v>
      </c>
      <c r="R1539" t="s">
        <v>8336</v>
      </c>
      <c r="S1539" s="18">
        <f t="shared" si="48"/>
        <v>42552.065127314811</v>
      </c>
      <c r="T1539" s="18">
        <f t="shared" si="49"/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>(E1540/D1540)*100</f>
        <v>102.62857142857142</v>
      </c>
      <c r="P1540" s="7">
        <f>IF(L1540,E1540/L1540,0)</f>
        <v>156.17391304347825</v>
      </c>
      <c r="Q1540" t="s">
        <v>8331</v>
      </c>
      <c r="R1540" t="s">
        <v>8336</v>
      </c>
      <c r="S1540" s="18">
        <f t="shared" si="48"/>
        <v>41981.532060185185</v>
      </c>
      <c r="T1540" s="18">
        <f t="shared" si="4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>(E1541/D1541)*100</f>
        <v>135.98609999999999</v>
      </c>
      <c r="P1541" s="7">
        <f>IF(L1541,E1541/L1541,0)</f>
        <v>95.764859154929582</v>
      </c>
      <c r="Q1541" t="s">
        <v>8331</v>
      </c>
      <c r="R1541" t="s">
        <v>8336</v>
      </c>
      <c r="S1541" s="18">
        <f t="shared" si="48"/>
        <v>42705.66920138889</v>
      </c>
      <c r="T1541" s="18">
        <f t="shared" si="49"/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>(E1542/D1542)*100</f>
        <v>117.86666666666667</v>
      </c>
      <c r="P1542" s="7">
        <f>IF(L1542,E1542/L1542,0)</f>
        <v>180.40816326530611</v>
      </c>
      <c r="Q1542" t="s">
        <v>8331</v>
      </c>
      <c r="R1542" t="s">
        <v>8336</v>
      </c>
      <c r="S1542" s="18">
        <f t="shared" si="48"/>
        <v>41938.75712962963</v>
      </c>
      <c r="T1542" s="18">
        <f t="shared" si="4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>(E1543/D1543)*100</f>
        <v>3.3333333333333333E-2</v>
      </c>
      <c r="P1543" s="7">
        <f>IF(L1543,E1543/L1543,0)</f>
        <v>3</v>
      </c>
      <c r="Q1543" t="s">
        <v>8331</v>
      </c>
      <c r="R1543" t="s">
        <v>8332</v>
      </c>
      <c r="S1543" s="18">
        <f t="shared" si="48"/>
        <v>41974.462245370371</v>
      </c>
      <c r="T1543" s="18">
        <f t="shared" si="4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>(E1544/D1544)*100</f>
        <v>4</v>
      </c>
      <c r="P1544" s="7">
        <f>IF(L1544,E1544/L1544,0)</f>
        <v>20</v>
      </c>
      <c r="Q1544" t="s">
        <v>8331</v>
      </c>
      <c r="R1544" t="s">
        <v>8332</v>
      </c>
      <c r="S1544" s="18">
        <f t="shared" si="48"/>
        <v>42170.746527777781</v>
      </c>
      <c r="T1544" s="18">
        <f t="shared" si="4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>(E1545/D1545)*100</f>
        <v>0.44444444444444442</v>
      </c>
      <c r="P1545" s="7">
        <f>IF(L1545,E1545/L1545,0)</f>
        <v>10</v>
      </c>
      <c r="Q1545" t="s">
        <v>8331</v>
      </c>
      <c r="R1545" t="s">
        <v>8332</v>
      </c>
      <c r="S1545" s="18">
        <f t="shared" si="48"/>
        <v>41935.259652777779</v>
      </c>
      <c r="T1545" s="18">
        <f t="shared" si="4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(E1546/D1546)*100</f>
        <v>0</v>
      </c>
      <c r="P1546" s="7">
        <f>IF(L1546,E1546/L1546,0)</f>
        <v>0</v>
      </c>
      <c r="Q1546" t="s">
        <v>8331</v>
      </c>
      <c r="R1546" t="s">
        <v>8332</v>
      </c>
      <c r="S1546" s="18">
        <f t="shared" si="48"/>
        <v>42052.801203703704</v>
      </c>
      <c r="T1546" s="18">
        <f t="shared" si="4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>(E1547/D1547)*100</f>
        <v>3.3333333333333333E-2</v>
      </c>
      <c r="P1547" s="7">
        <f>IF(L1547,E1547/L1547,0)</f>
        <v>1</v>
      </c>
      <c r="Q1547" t="s">
        <v>8331</v>
      </c>
      <c r="R1547" t="s">
        <v>8332</v>
      </c>
      <c r="S1547" s="18">
        <f t="shared" si="48"/>
        <v>42031.634652777779</v>
      </c>
      <c r="T1547" s="18">
        <f t="shared" si="4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>(E1548/D1548)*100</f>
        <v>28.9</v>
      </c>
      <c r="P1548" s="7">
        <f>IF(L1548,E1548/L1548,0)</f>
        <v>26.272727272727273</v>
      </c>
      <c r="Q1548" t="s">
        <v>8331</v>
      </c>
      <c r="R1548" t="s">
        <v>8332</v>
      </c>
      <c r="S1548" s="18">
        <f t="shared" si="48"/>
        <v>41838.962951388887</v>
      </c>
      <c r="T1548" s="18">
        <f t="shared" si="4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(E1549/D1549)*100</f>
        <v>0</v>
      </c>
      <c r="P1549" s="7">
        <f>IF(L1549,E1549/L1549,0)</f>
        <v>0</v>
      </c>
      <c r="Q1549" t="s">
        <v>8331</v>
      </c>
      <c r="R1549" t="s">
        <v>8332</v>
      </c>
      <c r="S1549" s="18">
        <f t="shared" si="48"/>
        <v>42782.176875000005</v>
      </c>
      <c r="T1549" s="18">
        <f t="shared" si="4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>(E1550/D1550)*100</f>
        <v>8.5714285714285712</v>
      </c>
      <c r="P1550" s="7">
        <f>IF(L1550,E1550/L1550,0)</f>
        <v>60</v>
      </c>
      <c r="Q1550" t="s">
        <v>8331</v>
      </c>
      <c r="R1550" t="s">
        <v>8332</v>
      </c>
      <c r="S1550" s="18">
        <f t="shared" si="48"/>
        <v>42286.63217592593</v>
      </c>
      <c r="T1550" s="18">
        <f t="shared" si="49"/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>(E1551/D1551)*100</f>
        <v>34</v>
      </c>
      <c r="P1551" s="7">
        <f>IF(L1551,E1551/L1551,0)</f>
        <v>28.333333333333332</v>
      </c>
      <c r="Q1551" t="s">
        <v>8331</v>
      </c>
      <c r="R1551" t="s">
        <v>8332</v>
      </c>
      <c r="S1551" s="18">
        <f t="shared" si="48"/>
        <v>42280.886099537034</v>
      </c>
      <c r="T1551" s="18">
        <f t="shared" si="4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>(E1552/D1552)*100</f>
        <v>13.466666666666665</v>
      </c>
      <c r="P1552" s="7">
        <f>IF(L1552,E1552/L1552,0)</f>
        <v>14.428571428571429</v>
      </c>
      <c r="Q1552" t="s">
        <v>8331</v>
      </c>
      <c r="R1552" t="s">
        <v>8332</v>
      </c>
      <c r="S1552" s="18">
        <f t="shared" si="48"/>
        <v>42472.199467592596</v>
      </c>
      <c r="T1552" s="18">
        <f t="shared" si="4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(E1553/D1553)*100</f>
        <v>0</v>
      </c>
      <c r="P1553" s="7">
        <f>IF(L1553,E1553/L1553,0)</f>
        <v>0</v>
      </c>
      <c r="Q1553" t="s">
        <v>8331</v>
      </c>
      <c r="R1553" t="s">
        <v>8332</v>
      </c>
      <c r="S1553" s="18">
        <f t="shared" si="48"/>
        <v>42121.574525462958</v>
      </c>
      <c r="T1553" s="18">
        <f t="shared" si="4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(E1554/D1554)*100</f>
        <v>49.186046511627907</v>
      </c>
      <c r="P1554" s="7">
        <f>IF(L1554,E1554/L1554,0)</f>
        <v>132.1875</v>
      </c>
      <c r="Q1554" t="s">
        <v>8331</v>
      </c>
      <c r="R1554" t="s">
        <v>8332</v>
      </c>
      <c r="S1554" s="18">
        <f t="shared" si="48"/>
        <v>41892.438750000001</v>
      </c>
      <c r="T1554" s="18">
        <f t="shared" si="4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>(E1555/D1555)*100</f>
        <v>0</v>
      </c>
      <c r="P1555" s="7">
        <f>IF(L1555,E1555/L1555,0)</f>
        <v>0</v>
      </c>
      <c r="Q1555" t="s">
        <v>8331</v>
      </c>
      <c r="R1555" t="s">
        <v>8332</v>
      </c>
      <c r="S1555" s="18">
        <f t="shared" si="48"/>
        <v>42219.032951388886</v>
      </c>
      <c r="T1555" s="18">
        <f t="shared" si="4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>(E1556/D1556)*100</f>
        <v>0</v>
      </c>
      <c r="P1556" s="7">
        <f>IF(L1556,E1556/L1556,0)</f>
        <v>0</v>
      </c>
      <c r="Q1556" t="s">
        <v>8331</v>
      </c>
      <c r="R1556" t="s">
        <v>8332</v>
      </c>
      <c r="S1556" s="18">
        <f t="shared" si="48"/>
        <v>42188.002199074079</v>
      </c>
      <c r="T1556" s="18">
        <f t="shared" si="4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>(E1557/D1557)*100</f>
        <v>0</v>
      </c>
      <c r="P1557" s="7">
        <f>IF(L1557,E1557/L1557,0)</f>
        <v>0</v>
      </c>
      <c r="Q1557" t="s">
        <v>8331</v>
      </c>
      <c r="R1557" t="s">
        <v>8332</v>
      </c>
      <c r="S1557" s="18">
        <f t="shared" si="48"/>
        <v>42241.363796296297</v>
      </c>
      <c r="T1557" s="18">
        <f t="shared" si="4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>(E1558/D1558)*100</f>
        <v>45.133333333333333</v>
      </c>
      <c r="P1558" s="7">
        <f>IF(L1558,E1558/L1558,0)</f>
        <v>56.416666666666664</v>
      </c>
      <c r="Q1558" t="s">
        <v>8331</v>
      </c>
      <c r="R1558" t="s">
        <v>8332</v>
      </c>
      <c r="S1558" s="18">
        <f t="shared" si="48"/>
        <v>42524.903055555551</v>
      </c>
      <c r="T1558" s="18">
        <f t="shared" si="4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>(E1559/D1559)*100</f>
        <v>4</v>
      </c>
      <c r="P1559" s="7">
        <f>IF(L1559,E1559/L1559,0)</f>
        <v>100</v>
      </c>
      <c r="Q1559" t="s">
        <v>8331</v>
      </c>
      <c r="R1559" t="s">
        <v>8332</v>
      </c>
      <c r="S1559" s="18">
        <f t="shared" si="48"/>
        <v>41871.40315972222</v>
      </c>
      <c r="T1559" s="18">
        <f t="shared" si="4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>(E1560/D1560)*100</f>
        <v>4.666666666666667</v>
      </c>
      <c r="P1560" s="7">
        <f>IF(L1560,E1560/L1560,0)</f>
        <v>11.666666666666666</v>
      </c>
      <c r="Q1560" t="s">
        <v>8331</v>
      </c>
      <c r="R1560" t="s">
        <v>8332</v>
      </c>
      <c r="S1560" s="18">
        <f t="shared" si="48"/>
        <v>42185.147673611107</v>
      </c>
      <c r="T1560" s="18">
        <f t="shared" si="4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>(E1561/D1561)*100</f>
        <v>0.33333333333333337</v>
      </c>
      <c r="P1561" s="7">
        <f>IF(L1561,E1561/L1561,0)</f>
        <v>50</v>
      </c>
      <c r="Q1561" t="s">
        <v>8331</v>
      </c>
      <c r="R1561" t="s">
        <v>8332</v>
      </c>
      <c r="S1561" s="18">
        <f t="shared" si="48"/>
        <v>42107.803229166668</v>
      </c>
      <c r="T1561" s="18">
        <f t="shared" si="49"/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>(E1562/D1562)*100</f>
        <v>3.7600000000000002</v>
      </c>
      <c r="P1562" s="7">
        <f>IF(L1562,E1562/L1562,0)</f>
        <v>23.5</v>
      </c>
      <c r="Q1562" t="s">
        <v>8331</v>
      </c>
      <c r="R1562" t="s">
        <v>8332</v>
      </c>
      <c r="S1562" s="18">
        <f t="shared" si="48"/>
        <v>41935.770752314813</v>
      </c>
      <c r="T1562" s="18">
        <f t="shared" si="4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>(E1563/D1563)*100</f>
        <v>0.67</v>
      </c>
      <c r="P1563" s="7">
        <f>IF(L1563,E1563/L1563,0)</f>
        <v>67</v>
      </c>
      <c r="Q1563" t="s">
        <v>8317</v>
      </c>
      <c r="R1563" t="s">
        <v>8333</v>
      </c>
      <c r="S1563" s="18">
        <f t="shared" si="48"/>
        <v>41554.791701388887</v>
      </c>
      <c r="T1563" s="18">
        <f t="shared" si="49"/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(E1564/D1564)*100</f>
        <v>0</v>
      </c>
      <c r="P1564" s="7">
        <f>IF(L1564,E1564/L1564,0)</f>
        <v>0</v>
      </c>
      <c r="Q1564" t="s">
        <v>8317</v>
      </c>
      <c r="R1564" t="s">
        <v>8333</v>
      </c>
      <c r="S1564" s="18">
        <f t="shared" si="48"/>
        <v>40079.316157407404</v>
      </c>
      <c r="T1564" s="18">
        <f t="shared" si="4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>(E1565/D1565)*100</f>
        <v>1.4166666666666665</v>
      </c>
      <c r="P1565" s="7">
        <f>IF(L1565,E1565/L1565,0)</f>
        <v>42.5</v>
      </c>
      <c r="Q1565" t="s">
        <v>8317</v>
      </c>
      <c r="R1565" t="s">
        <v>8333</v>
      </c>
      <c r="S1565" s="18">
        <f t="shared" si="48"/>
        <v>41652.492488425924</v>
      </c>
      <c r="T1565" s="18">
        <f t="shared" si="4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>(E1566/D1566)*100</f>
        <v>0.1</v>
      </c>
      <c r="P1566" s="7">
        <f>IF(L1566,E1566/L1566,0)</f>
        <v>10</v>
      </c>
      <c r="Q1566" t="s">
        <v>8317</v>
      </c>
      <c r="R1566" t="s">
        <v>8333</v>
      </c>
      <c r="S1566" s="18">
        <f t="shared" si="48"/>
        <v>42121.117002314815</v>
      </c>
      <c r="T1566" s="18">
        <f t="shared" si="4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>(E1567/D1567)*100</f>
        <v>2.5</v>
      </c>
      <c r="P1567" s="7">
        <f>IF(L1567,E1567/L1567,0)</f>
        <v>100</v>
      </c>
      <c r="Q1567" t="s">
        <v>8317</v>
      </c>
      <c r="R1567" t="s">
        <v>8333</v>
      </c>
      <c r="S1567" s="18">
        <f t="shared" si="48"/>
        <v>40672.479872685188</v>
      </c>
      <c r="T1567" s="18">
        <f t="shared" si="4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>(E1568/D1568)*100</f>
        <v>21.25</v>
      </c>
      <c r="P1568" s="7">
        <f>IF(L1568,E1568/L1568,0)</f>
        <v>108.05084745762711</v>
      </c>
      <c r="Q1568" t="s">
        <v>8317</v>
      </c>
      <c r="R1568" t="s">
        <v>8333</v>
      </c>
      <c r="S1568" s="18">
        <f t="shared" si="48"/>
        <v>42549.666712962964</v>
      </c>
      <c r="T1568" s="18">
        <f t="shared" si="4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>(E1569/D1569)*100</f>
        <v>4.117647058823529</v>
      </c>
      <c r="P1569" s="7">
        <f>IF(L1569,E1569/L1569,0)</f>
        <v>26.923076923076923</v>
      </c>
      <c r="Q1569" t="s">
        <v>8317</v>
      </c>
      <c r="R1569" t="s">
        <v>8333</v>
      </c>
      <c r="S1569" s="18">
        <f t="shared" si="48"/>
        <v>41671.68686342593</v>
      </c>
      <c r="T1569" s="18">
        <f t="shared" si="4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>(E1570/D1570)*100</f>
        <v>13.639999999999999</v>
      </c>
      <c r="P1570" s="7">
        <f>IF(L1570,E1570/L1570,0)</f>
        <v>155</v>
      </c>
      <c r="Q1570" t="s">
        <v>8317</v>
      </c>
      <c r="R1570" t="s">
        <v>8333</v>
      </c>
      <c r="S1570" s="18">
        <f t="shared" si="48"/>
        <v>41961.812326388885</v>
      </c>
      <c r="T1570" s="18">
        <f t="shared" si="4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(E1571/D1571)*100</f>
        <v>0</v>
      </c>
      <c r="P1571" s="7">
        <f>IF(L1571,E1571/L1571,0)</f>
        <v>0</v>
      </c>
      <c r="Q1571" t="s">
        <v>8317</v>
      </c>
      <c r="R1571" t="s">
        <v>8333</v>
      </c>
      <c r="S1571" s="18">
        <f t="shared" si="48"/>
        <v>41389.429560185185</v>
      </c>
      <c r="T1571" s="18">
        <f t="shared" si="4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>(E1572/D1572)*100</f>
        <v>41.4</v>
      </c>
      <c r="P1572" s="7">
        <f>IF(L1572,E1572/L1572,0)</f>
        <v>47.769230769230766</v>
      </c>
      <c r="Q1572" t="s">
        <v>8317</v>
      </c>
      <c r="R1572" t="s">
        <v>8333</v>
      </c>
      <c r="S1572" s="18">
        <f t="shared" si="48"/>
        <v>42438.563449074078</v>
      </c>
      <c r="T1572" s="18">
        <f t="shared" si="4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>(E1573/D1573)*100</f>
        <v>0.66115702479338845</v>
      </c>
      <c r="P1573" s="7">
        <f>IF(L1573,E1573/L1573,0)</f>
        <v>20</v>
      </c>
      <c r="Q1573" t="s">
        <v>8317</v>
      </c>
      <c r="R1573" t="s">
        <v>8333</v>
      </c>
      <c r="S1573" s="18">
        <f t="shared" si="48"/>
        <v>42144.519479166665</v>
      </c>
      <c r="T1573" s="18">
        <f t="shared" si="49"/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>(E1574/D1574)*100</f>
        <v>5</v>
      </c>
      <c r="P1574" s="7">
        <f>IF(L1574,E1574/L1574,0)</f>
        <v>41.666666666666664</v>
      </c>
      <c r="Q1574" t="s">
        <v>8317</v>
      </c>
      <c r="R1574" t="s">
        <v>8333</v>
      </c>
      <c r="S1574" s="18">
        <f t="shared" si="48"/>
        <v>42403.783090277779</v>
      </c>
      <c r="T1574" s="18">
        <f t="shared" si="4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>(E1575/D1575)*100</f>
        <v>2.4777777777777779</v>
      </c>
      <c r="P1575" s="7">
        <f>IF(L1575,E1575/L1575,0)</f>
        <v>74.333333333333329</v>
      </c>
      <c r="Q1575" t="s">
        <v>8317</v>
      </c>
      <c r="R1575" t="s">
        <v>8333</v>
      </c>
      <c r="S1575" s="18">
        <f t="shared" si="48"/>
        <v>42785.750023148154</v>
      </c>
      <c r="T1575" s="18">
        <f t="shared" si="4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>(E1576/D1576)*100</f>
        <v>5.0599999999999996</v>
      </c>
      <c r="P1576" s="7">
        <f>IF(L1576,E1576/L1576,0)</f>
        <v>84.333333333333329</v>
      </c>
      <c r="Q1576" t="s">
        <v>8317</v>
      </c>
      <c r="R1576" t="s">
        <v>8333</v>
      </c>
      <c r="S1576" s="18">
        <f t="shared" si="48"/>
        <v>42017.677418981482</v>
      </c>
      <c r="T1576" s="18">
        <f t="shared" si="4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>(E1577/D1577)*100</f>
        <v>22.91</v>
      </c>
      <c r="P1577" s="7">
        <f>IF(L1577,E1577/L1577,0)</f>
        <v>65.457142857142856</v>
      </c>
      <c r="Q1577" t="s">
        <v>8317</v>
      </c>
      <c r="R1577" t="s">
        <v>8333</v>
      </c>
      <c r="S1577" s="18">
        <f t="shared" si="48"/>
        <v>41799.274259259255</v>
      </c>
      <c r="T1577" s="18">
        <f t="shared" si="49"/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>(E1578/D1578)*100</f>
        <v>13</v>
      </c>
      <c r="P1578" s="7">
        <f>IF(L1578,E1578/L1578,0)</f>
        <v>65</v>
      </c>
      <c r="Q1578" t="s">
        <v>8317</v>
      </c>
      <c r="R1578" t="s">
        <v>8333</v>
      </c>
      <c r="S1578" s="18">
        <f t="shared" si="48"/>
        <v>42140.629259259258</v>
      </c>
      <c r="T1578" s="18">
        <f t="shared" si="4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>(E1579/D1579)*100</f>
        <v>0.54999999999999993</v>
      </c>
      <c r="P1579" s="7">
        <f>IF(L1579,E1579/L1579,0)</f>
        <v>27.5</v>
      </c>
      <c r="Q1579" t="s">
        <v>8317</v>
      </c>
      <c r="R1579" t="s">
        <v>8333</v>
      </c>
      <c r="S1579" s="18">
        <f t="shared" si="48"/>
        <v>41054.597777777773</v>
      </c>
      <c r="T1579" s="18">
        <f t="shared" si="49"/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>(E1580/D1580)*100</f>
        <v>10.806536636794938</v>
      </c>
      <c r="P1580" s="7">
        <f>IF(L1580,E1580/L1580,0)</f>
        <v>51.25</v>
      </c>
      <c r="Q1580" t="s">
        <v>8317</v>
      </c>
      <c r="R1580" t="s">
        <v>8333</v>
      </c>
      <c r="S1580" s="18">
        <f t="shared" si="48"/>
        <v>40398.815868055557</v>
      </c>
      <c r="T1580" s="18">
        <f t="shared" si="4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>(E1581/D1581)*100</f>
        <v>0.84008400840084008</v>
      </c>
      <c r="P1581" s="7">
        <f>IF(L1581,E1581/L1581,0)</f>
        <v>14</v>
      </c>
      <c r="Q1581" t="s">
        <v>8317</v>
      </c>
      <c r="R1581" t="s">
        <v>8333</v>
      </c>
      <c r="S1581" s="18">
        <f t="shared" si="48"/>
        <v>41481.746423611112</v>
      </c>
      <c r="T1581" s="18">
        <f t="shared" si="4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(E1582/D1582)*100</f>
        <v>0</v>
      </c>
      <c r="P1582" s="7">
        <f>IF(L1582,E1582/L1582,0)</f>
        <v>0</v>
      </c>
      <c r="Q1582" t="s">
        <v>8317</v>
      </c>
      <c r="R1582" t="s">
        <v>8333</v>
      </c>
      <c r="S1582" s="18">
        <f t="shared" si="48"/>
        <v>40989.800069444442</v>
      </c>
      <c r="T1582" s="18">
        <f t="shared" si="49"/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>(E1583/D1583)*100</f>
        <v>0.5</v>
      </c>
      <c r="P1583" s="7">
        <f>IF(L1583,E1583/L1583,0)</f>
        <v>5</v>
      </c>
      <c r="Q1583" t="s">
        <v>8331</v>
      </c>
      <c r="R1583" t="s">
        <v>8334</v>
      </c>
      <c r="S1583" s="18">
        <f t="shared" si="48"/>
        <v>42325.198958333334</v>
      </c>
      <c r="T1583" s="18">
        <f t="shared" si="4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>(E1584/D1584)*100</f>
        <v>9.3000000000000007</v>
      </c>
      <c r="P1584" s="7">
        <f>IF(L1584,E1584/L1584,0)</f>
        <v>31</v>
      </c>
      <c r="Q1584" t="s">
        <v>8331</v>
      </c>
      <c r="R1584" t="s">
        <v>8334</v>
      </c>
      <c r="S1584" s="18">
        <f t="shared" si="48"/>
        <v>42246.539965277778</v>
      </c>
      <c r="T1584" s="18">
        <f t="shared" si="4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>(E1585/D1585)*100</f>
        <v>7.4999999999999997E-2</v>
      </c>
      <c r="P1585" s="7">
        <f>IF(L1585,E1585/L1585,0)</f>
        <v>15</v>
      </c>
      <c r="Q1585" t="s">
        <v>8331</v>
      </c>
      <c r="R1585" t="s">
        <v>8334</v>
      </c>
      <c r="S1585" s="18">
        <f t="shared" si="48"/>
        <v>41877.654988425929</v>
      </c>
      <c r="T1585" s="18">
        <f t="shared" si="4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(E1586/D1586)*100</f>
        <v>0</v>
      </c>
      <c r="P1586" s="7">
        <f>IF(L1586,E1586/L1586,0)</f>
        <v>0</v>
      </c>
      <c r="Q1586" t="s">
        <v>8331</v>
      </c>
      <c r="R1586" t="s">
        <v>8334</v>
      </c>
      <c r="S1586" s="18">
        <f t="shared" si="48"/>
        <v>41779.399317129632</v>
      </c>
      <c r="T1586" s="18">
        <f t="shared" si="4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(E1587/D1587)*100</f>
        <v>79</v>
      </c>
      <c r="P1587" s="7">
        <f>IF(L1587,E1587/L1587,0)</f>
        <v>131.66666666666666</v>
      </c>
      <c r="Q1587" t="s">
        <v>8331</v>
      </c>
      <c r="R1587" t="s">
        <v>8334</v>
      </c>
      <c r="S1587" s="18">
        <f t="shared" si="48"/>
        <v>42707.645462962959</v>
      </c>
      <c r="T1587" s="18">
        <f t="shared" si="4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(E1588/D1588)*100</f>
        <v>0</v>
      </c>
      <c r="P1588" s="7">
        <f>IF(L1588,E1588/L1588,0)</f>
        <v>0</v>
      </c>
      <c r="Q1588" t="s">
        <v>8331</v>
      </c>
      <c r="R1588" t="s">
        <v>8334</v>
      </c>
      <c r="S1588" s="18">
        <f t="shared" si="48"/>
        <v>42068.854421296295</v>
      </c>
      <c r="T1588" s="18">
        <f t="shared" si="4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(E1589/D1589)*100</f>
        <v>1.3333333333333334E-2</v>
      </c>
      <c r="P1589" s="7">
        <f>IF(L1589,E1589/L1589,0)</f>
        <v>1</v>
      </c>
      <c r="Q1589" t="s">
        <v>8331</v>
      </c>
      <c r="R1589" t="s">
        <v>8334</v>
      </c>
      <c r="S1589" s="18">
        <f t="shared" si="48"/>
        <v>41956.700983796298</v>
      </c>
      <c r="T1589" s="18">
        <f t="shared" si="4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>(E1590/D1590)*100</f>
        <v>0</v>
      </c>
      <c r="P1590" s="7">
        <f>IF(L1590,E1590/L1590,0)</f>
        <v>0</v>
      </c>
      <c r="Q1590" t="s">
        <v>8331</v>
      </c>
      <c r="R1590" t="s">
        <v>8334</v>
      </c>
      <c r="S1590" s="18">
        <f t="shared" si="48"/>
        <v>42004.99998842593</v>
      </c>
      <c r="T1590" s="18">
        <f t="shared" si="4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>(E1591/D1591)*100</f>
        <v>0</v>
      </c>
      <c r="P1591" s="7">
        <f>IF(L1591,E1591/L1591,0)</f>
        <v>0</v>
      </c>
      <c r="Q1591" t="s">
        <v>8331</v>
      </c>
      <c r="R1591" t="s">
        <v>8334</v>
      </c>
      <c r="S1591" s="18">
        <f t="shared" si="48"/>
        <v>42256.734791666662</v>
      </c>
      <c r="T1591" s="18">
        <f t="shared" si="4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>(E1592/D1592)*100</f>
        <v>1.7000000000000002</v>
      </c>
      <c r="P1592" s="7">
        <f>IF(L1592,E1592/L1592,0)</f>
        <v>510</v>
      </c>
      <c r="Q1592" t="s">
        <v>8331</v>
      </c>
      <c r="R1592" t="s">
        <v>8334</v>
      </c>
      <c r="S1592" s="18">
        <f t="shared" si="48"/>
        <v>42240.607222222221</v>
      </c>
      <c r="T1592" s="18">
        <f t="shared" si="4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>(E1593/D1593)*100</f>
        <v>29.228571428571428</v>
      </c>
      <c r="P1593" s="7">
        <f>IF(L1593,E1593/L1593,0)</f>
        <v>44.478260869565219</v>
      </c>
      <c r="Q1593" t="s">
        <v>8331</v>
      </c>
      <c r="R1593" t="s">
        <v>8334</v>
      </c>
      <c r="S1593" s="18">
        <f t="shared" si="48"/>
        <v>42433.476168981477</v>
      </c>
      <c r="T1593" s="18">
        <f t="shared" si="4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(E1594/D1594)*100</f>
        <v>0</v>
      </c>
      <c r="P1594" s="7">
        <f>IF(L1594,E1594/L1594,0)</f>
        <v>0</v>
      </c>
      <c r="Q1594" t="s">
        <v>8331</v>
      </c>
      <c r="R1594" t="s">
        <v>8334</v>
      </c>
      <c r="S1594" s="18">
        <f t="shared" si="48"/>
        <v>42045.822743055556</v>
      </c>
      <c r="T1594" s="18">
        <f t="shared" si="4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>(E1595/D1595)*100</f>
        <v>1.3636363636363637E-2</v>
      </c>
      <c r="P1595" s="7">
        <f>IF(L1595,E1595/L1595,0)</f>
        <v>1</v>
      </c>
      <c r="Q1595" t="s">
        <v>8331</v>
      </c>
      <c r="R1595" t="s">
        <v>8334</v>
      </c>
      <c r="S1595" s="18">
        <f t="shared" si="48"/>
        <v>42033.595543981486</v>
      </c>
      <c r="T1595" s="18">
        <f t="shared" si="4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>(E1596/D1596)*100</f>
        <v>20.5</v>
      </c>
      <c r="P1596" s="7">
        <f>IF(L1596,E1596/L1596,0)</f>
        <v>20.5</v>
      </c>
      <c r="Q1596" t="s">
        <v>8331</v>
      </c>
      <c r="R1596" t="s">
        <v>8334</v>
      </c>
      <c r="S1596" s="18">
        <f t="shared" si="48"/>
        <v>42445.462754629625</v>
      </c>
      <c r="T1596" s="18">
        <f t="shared" si="49"/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>(E1597/D1597)*100</f>
        <v>0.27999999999999997</v>
      </c>
      <c r="P1597" s="7">
        <f>IF(L1597,E1597/L1597,0)</f>
        <v>40</v>
      </c>
      <c r="Q1597" t="s">
        <v>8331</v>
      </c>
      <c r="R1597" t="s">
        <v>8334</v>
      </c>
      <c r="S1597" s="18">
        <f t="shared" si="48"/>
        <v>41779.800092592595</v>
      </c>
      <c r="T1597" s="18">
        <f t="shared" si="49"/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>(E1598/D1598)*100</f>
        <v>2.3076923076923079</v>
      </c>
      <c r="P1598" s="7">
        <f>IF(L1598,E1598/L1598,0)</f>
        <v>25</v>
      </c>
      <c r="Q1598" t="s">
        <v>8331</v>
      </c>
      <c r="R1598" t="s">
        <v>8334</v>
      </c>
      <c r="S1598" s="18">
        <f t="shared" si="48"/>
        <v>41941.180196759262</v>
      </c>
      <c r="T1598" s="18">
        <f t="shared" si="4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(E1599/D1599)*100</f>
        <v>0</v>
      </c>
      <c r="P1599" s="7">
        <f>IF(L1599,E1599/L1599,0)</f>
        <v>0</v>
      </c>
      <c r="Q1599" t="s">
        <v>8331</v>
      </c>
      <c r="R1599" t="s">
        <v>8334</v>
      </c>
      <c r="S1599" s="18">
        <f t="shared" si="48"/>
        <v>42603.104131944448</v>
      </c>
      <c r="T1599" s="18">
        <f t="shared" si="4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(E1600/D1600)*100</f>
        <v>0.125</v>
      </c>
      <c r="P1600" s="7">
        <f>IF(L1600,E1600/L1600,0)</f>
        <v>1</v>
      </c>
      <c r="Q1600" t="s">
        <v>8331</v>
      </c>
      <c r="R1600" t="s">
        <v>8334</v>
      </c>
      <c r="S1600" s="18">
        <f t="shared" si="48"/>
        <v>42151.417337962965</v>
      </c>
      <c r="T1600" s="18">
        <f t="shared" si="4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(E1601/D1601)*100</f>
        <v>0</v>
      </c>
      <c r="P1601" s="7">
        <f>IF(L1601,E1601/L1601,0)</f>
        <v>0</v>
      </c>
      <c r="Q1601" t="s">
        <v>8331</v>
      </c>
      <c r="R1601" t="s">
        <v>8334</v>
      </c>
      <c r="S1601" s="18">
        <f t="shared" si="48"/>
        <v>42438.28907407407</v>
      </c>
      <c r="T1601" s="18">
        <f t="shared" si="4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(E1602/D1602)*100</f>
        <v>7.3400000000000007</v>
      </c>
      <c r="P1602" s="7">
        <f>IF(L1602,E1602/L1602,0)</f>
        <v>40.777777777777779</v>
      </c>
      <c r="Q1602" t="s">
        <v>8331</v>
      </c>
      <c r="R1602" t="s">
        <v>8334</v>
      </c>
      <c r="S1602" s="18">
        <f t="shared" ref="S1602:S1665" si="50">(J1602/86400)+25569+(-6/24)</f>
        <v>41790.807314814811</v>
      </c>
      <c r="T1602" s="18">
        <f t="shared" ref="T1602:T1665" si="51">(I1602/86400)+25569+(-6/24)</f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>(E1603/D1603)*100</f>
        <v>108.2492</v>
      </c>
      <c r="P1603" s="7">
        <f>IF(L1603,E1603/L1603,0)</f>
        <v>48.325535714285714</v>
      </c>
      <c r="Q1603" t="s">
        <v>8319</v>
      </c>
      <c r="R1603" t="s">
        <v>8351</v>
      </c>
      <c r="S1603" s="18">
        <f t="shared" si="50"/>
        <v>40637.842974537038</v>
      </c>
      <c r="T1603" s="18">
        <f t="shared" si="51"/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>(E1604/D1604)*100</f>
        <v>100.16666666666667</v>
      </c>
      <c r="P1604" s="7">
        <f>IF(L1604,E1604/L1604,0)</f>
        <v>46.953125</v>
      </c>
      <c r="Q1604" t="s">
        <v>8319</v>
      </c>
      <c r="R1604" t="s">
        <v>8351</v>
      </c>
      <c r="S1604" s="18">
        <f t="shared" si="50"/>
        <v>40788.047650462962</v>
      </c>
      <c r="T1604" s="18">
        <f t="shared" si="51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>(E1605/D1605)*100</f>
        <v>100.03299999999999</v>
      </c>
      <c r="P1605" s="7">
        <f>IF(L1605,E1605/L1605,0)</f>
        <v>66.688666666666663</v>
      </c>
      <c r="Q1605" t="s">
        <v>8319</v>
      </c>
      <c r="R1605" t="s">
        <v>8351</v>
      </c>
      <c r="S1605" s="18">
        <f t="shared" si="50"/>
        <v>40875.919664351852</v>
      </c>
      <c r="T1605" s="18">
        <f t="shared" si="51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>(E1606/D1606)*100</f>
        <v>122.10714285714286</v>
      </c>
      <c r="P1606" s="7">
        <f>IF(L1606,E1606/L1606,0)</f>
        <v>48.842857142857142</v>
      </c>
      <c r="Q1606" t="s">
        <v>8319</v>
      </c>
      <c r="R1606" t="s">
        <v>8351</v>
      </c>
      <c r="S1606" s="18">
        <f t="shared" si="50"/>
        <v>40945.595312500001</v>
      </c>
      <c r="T1606" s="18">
        <f t="shared" si="51"/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>(E1607/D1607)*100</f>
        <v>100.69333333333334</v>
      </c>
      <c r="P1607" s="7">
        <f>IF(L1607,E1607/L1607,0)</f>
        <v>137.30909090909091</v>
      </c>
      <c r="Q1607" t="s">
        <v>8319</v>
      </c>
      <c r="R1607" t="s">
        <v>8351</v>
      </c>
      <c r="S1607" s="18">
        <f t="shared" si="50"/>
        <v>40746.762881944444</v>
      </c>
      <c r="T1607" s="18">
        <f t="shared" si="51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>(E1608/D1608)*100</f>
        <v>101.004125</v>
      </c>
      <c r="P1608" s="7">
        <f>IF(L1608,E1608/L1608,0)</f>
        <v>87.829673913043479</v>
      </c>
      <c r="Q1608" t="s">
        <v>8319</v>
      </c>
      <c r="R1608" t="s">
        <v>8351</v>
      </c>
      <c r="S1608" s="18">
        <f t="shared" si="50"/>
        <v>40535.861550925925</v>
      </c>
      <c r="T1608" s="18">
        <f t="shared" si="51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>(E1609/D1609)*100</f>
        <v>145.11000000000001</v>
      </c>
      <c r="P1609" s="7">
        <f>IF(L1609,E1609/L1609,0)</f>
        <v>70.785365853658533</v>
      </c>
      <c r="Q1609" t="s">
        <v>8319</v>
      </c>
      <c r="R1609" t="s">
        <v>8351</v>
      </c>
      <c r="S1609" s="18">
        <f t="shared" si="50"/>
        <v>41053.55846064815</v>
      </c>
      <c r="T1609" s="18">
        <f t="shared" si="51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>(E1610/D1610)*100</f>
        <v>101.25</v>
      </c>
      <c r="P1610" s="7">
        <f>IF(L1610,E1610/L1610,0)</f>
        <v>52.826086956521742</v>
      </c>
      <c r="Q1610" t="s">
        <v>8319</v>
      </c>
      <c r="R1610" t="s">
        <v>8351</v>
      </c>
      <c r="S1610" s="18">
        <f t="shared" si="50"/>
        <v>41607.58085648148</v>
      </c>
      <c r="T1610" s="18">
        <f t="shared" si="51"/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>(E1611/D1611)*100</f>
        <v>118.33333333333333</v>
      </c>
      <c r="P1611" s="7">
        <f>IF(L1611,E1611/L1611,0)</f>
        <v>443.75</v>
      </c>
      <c r="Q1611" t="s">
        <v>8319</v>
      </c>
      <c r="R1611" t="s">
        <v>8351</v>
      </c>
      <c r="S1611" s="18">
        <f t="shared" si="50"/>
        <v>40795.751261574071</v>
      </c>
      <c r="T1611" s="18">
        <f t="shared" si="51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>(E1612/D1612)*100</f>
        <v>271.85000000000002</v>
      </c>
      <c r="P1612" s="7">
        <f>IF(L1612,E1612/L1612,0)</f>
        <v>48.544642857142854</v>
      </c>
      <c r="Q1612" t="s">
        <v>8319</v>
      </c>
      <c r="R1612" t="s">
        <v>8351</v>
      </c>
      <c r="S1612" s="18">
        <f t="shared" si="50"/>
        <v>41228.674884259257</v>
      </c>
      <c r="T1612" s="18">
        <f t="shared" si="51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>(E1613/D1613)*100</f>
        <v>125.125</v>
      </c>
      <c r="P1613" s="7">
        <f>IF(L1613,E1613/L1613,0)</f>
        <v>37.074074074074076</v>
      </c>
      <c r="Q1613" t="s">
        <v>8319</v>
      </c>
      <c r="R1613" t="s">
        <v>8351</v>
      </c>
      <c r="S1613" s="18">
        <f t="shared" si="50"/>
        <v>41408.75037037037</v>
      </c>
      <c r="T1613" s="18">
        <f t="shared" si="51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>(E1614/D1614)*100</f>
        <v>110.00000000000001</v>
      </c>
      <c r="P1614" s="7">
        <f>IF(L1614,E1614/L1614,0)</f>
        <v>50</v>
      </c>
      <c r="Q1614" t="s">
        <v>8319</v>
      </c>
      <c r="R1614" t="s">
        <v>8351</v>
      </c>
      <c r="S1614" s="18">
        <f t="shared" si="50"/>
        <v>41246.624814814815</v>
      </c>
      <c r="T1614" s="18">
        <f t="shared" si="51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>(E1615/D1615)*100</f>
        <v>101.49999999999999</v>
      </c>
      <c r="P1615" s="7">
        <f>IF(L1615,E1615/L1615,0)</f>
        <v>39.03846153846154</v>
      </c>
      <c r="Q1615" t="s">
        <v>8319</v>
      </c>
      <c r="R1615" t="s">
        <v>8351</v>
      </c>
      <c r="S1615" s="18">
        <f t="shared" si="50"/>
        <v>41081.819467592592</v>
      </c>
      <c r="T1615" s="18">
        <f t="shared" si="51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>(E1616/D1616)*100</f>
        <v>102.69999999999999</v>
      </c>
      <c r="P1616" s="7">
        <f>IF(L1616,E1616/L1616,0)</f>
        <v>66.688311688311686</v>
      </c>
      <c r="Q1616" t="s">
        <v>8319</v>
      </c>
      <c r="R1616" t="s">
        <v>8351</v>
      </c>
      <c r="S1616" s="18">
        <f t="shared" si="50"/>
        <v>41794.731122685189</v>
      </c>
      <c r="T1616" s="18">
        <f t="shared" si="51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>(E1617/D1617)*100</f>
        <v>114.12500000000001</v>
      </c>
      <c r="P1617" s="7">
        <f>IF(L1617,E1617/L1617,0)</f>
        <v>67.132352941176464</v>
      </c>
      <c r="Q1617" t="s">
        <v>8319</v>
      </c>
      <c r="R1617" t="s">
        <v>8351</v>
      </c>
      <c r="S1617" s="18">
        <f t="shared" si="50"/>
        <v>40844.800879629627</v>
      </c>
      <c r="T1617" s="18">
        <f t="shared" si="51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>(E1618/D1618)*100</f>
        <v>104.2</v>
      </c>
      <c r="P1618" s="7">
        <f>IF(L1618,E1618/L1618,0)</f>
        <v>66.369426751592357</v>
      </c>
      <c r="Q1618" t="s">
        <v>8319</v>
      </c>
      <c r="R1618" t="s">
        <v>8351</v>
      </c>
      <c r="S1618" s="18">
        <f t="shared" si="50"/>
        <v>41194.465520833335</v>
      </c>
      <c r="T1618" s="18">
        <f t="shared" si="51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>(E1619/D1619)*100</f>
        <v>145.85714285714286</v>
      </c>
      <c r="P1619" s="7">
        <f>IF(L1619,E1619/L1619,0)</f>
        <v>64.620253164556956</v>
      </c>
      <c r="Q1619" t="s">
        <v>8319</v>
      </c>
      <c r="R1619" t="s">
        <v>8351</v>
      </c>
      <c r="S1619" s="18">
        <f t="shared" si="50"/>
        <v>41546.414212962962</v>
      </c>
      <c r="T1619" s="18">
        <f t="shared" si="51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>(E1620/D1620)*100</f>
        <v>105.06666666666666</v>
      </c>
      <c r="P1620" s="7">
        <f>IF(L1620,E1620/L1620,0)</f>
        <v>58.370370370370374</v>
      </c>
      <c r="Q1620" t="s">
        <v>8319</v>
      </c>
      <c r="R1620" t="s">
        <v>8351</v>
      </c>
      <c r="S1620" s="18">
        <f t="shared" si="50"/>
        <v>41301.404340277775</v>
      </c>
      <c r="T1620" s="18">
        <f t="shared" si="51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>(E1621/D1621)*100</f>
        <v>133.33333333333331</v>
      </c>
      <c r="P1621" s="7">
        <f>IF(L1621,E1621/L1621,0)</f>
        <v>86.956521739130437</v>
      </c>
      <c r="Q1621" t="s">
        <v>8319</v>
      </c>
      <c r="R1621" t="s">
        <v>8351</v>
      </c>
      <c r="S1621" s="18">
        <f t="shared" si="50"/>
        <v>41875.936180555553</v>
      </c>
      <c r="T1621" s="18">
        <f t="shared" si="51"/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>(E1622/D1622)*100</f>
        <v>112.99999999999999</v>
      </c>
      <c r="P1622" s="7">
        <f>IF(L1622,E1622/L1622,0)</f>
        <v>66.470588235294116</v>
      </c>
      <c r="Q1622" t="s">
        <v>8319</v>
      </c>
      <c r="R1622" t="s">
        <v>8351</v>
      </c>
      <c r="S1622" s="18">
        <f t="shared" si="50"/>
        <v>41321.089583333334</v>
      </c>
      <c r="T1622" s="18">
        <f t="shared" si="51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>(E1623/D1623)*100</f>
        <v>121.2</v>
      </c>
      <c r="P1623" s="7">
        <f>IF(L1623,E1623/L1623,0)</f>
        <v>163.78378378378378</v>
      </c>
      <c r="Q1623" t="s">
        <v>8319</v>
      </c>
      <c r="R1623" t="s">
        <v>8351</v>
      </c>
      <c r="S1623" s="18">
        <f t="shared" si="50"/>
        <v>41003.35665509259</v>
      </c>
      <c r="T1623" s="18">
        <f t="shared" si="51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>(E1624/D1624)*100</f>
        <v>101.72463768115942</v>
      </c>
      <c r="P1624" s="7">
        <f>IF(L1624,E1624/L1624,0)</f>
        <v>107.98461538461538</v>
      </c>
      <c r="Q1624" t="s">
        <v>8319</v>
      </c>
      <c r="R1624" t="s">
        <v>8351</v>
      </c>
      <c r="S1624" s="18">
        <f t="shared" si="50"/>
        <v>41950.044837962967</v>
      </c>
      <c r="T1624" s="18">
        <f t="shared" si="51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>(E1625/D1625)*100</f>
        <v>101.06666666666666</v>
      </c>
      <c r="P1625" s="7">
        <f>IF(L1625,E1625/L1625,0)</f>
        <v>42.111111111111114</v>
      </c>
      <c r="Q1625" t="s">
        <v>8319</v>
      </c>
      <c r="R1625" t="s">
        <v>8351</v>
      </c>
      <c r="S1625" s="18">
        <f t="shared" si="50"/>
        <v>41453.438530092593</v>
      </c>
      <c r="T1625" s="18">
        <f t="shared" si="51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>(E1626/D1626)*100</f>
        <v>118</v>
      </c>
      <c r="P1626" s="7">
        <f>IF(L1626,E1626/L1626,0)</f>
        <v>47.2</v>
      </c>
      <c r="Q1626" t="s">
        <v>8319</v>
      </c>
      <c r="R1626" t="s">
        <v>8351</v>
      </c>
      <c r="S1626" s="18">
        <f t="shared" si="50"/>
        <v>41243.117303240739</v>
      </c>
      <c r="T1626" s="18">
        <f t="shared" si="51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>(E1627/D1627)*100</f>
        <v>155.33333333333331</v>
      </c>
      <c r="P1627" s="7">
        <f>IF(L1627,E1627/L1627,0)</f>
        <v>112.01923076923077</v>
      </c>
      <c r="Q1627" t="s">
        <v>8319</v>
      </c>
      <c r="R1627" t="s">
        <v>8351</v>
      </c>
      <c r="S1627" s="18">
        <f t="shared" si="50"/>
        <v>41135.449687500004</v>
      </c>
      <c r="T1627" s="18">
        <f t="shared" si="51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>(E1628/D1628)*100</f>
        <v>101.18750000000001</v>
      </c>
      <c r="P1628" s="7">
        <f>IF(L1628,E1628/L1628,0)</f>
        <v>74.953703703703709</v>
      </c>
      <c r="Q1628" t="s">
        <v>8319</v>
      </c>
      <c r="R1628" t="s">
        <v>8351</v>
      </c>
      <c r="S1628" s="18">
        <f t="shared" si="50"/>
        <v>41579.597997685181</v>
      </c>
      <c r="T1628" s="18">
        <f t="shared" si="51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>(E1629/D1629)*100</f>
        <v>117</v>
      </c>
      <c r="P1629" s="7">
        <f>IF(L1629,E1629/L1629,0)</f>
        <v>61.578947368421055</v>
      </c>
      <c r="Q1629" t="s">
        <v>8319</v>
      </c>
      <c r="R1629" t="s">
        <v>8351</v>
      </c>
      <c r="S1629" s="18">
        <f t="shared" si="50"/>
        <v>41205.457048611112</v>
      </c>
      <c r="T1629" s="18">
        <f t="shared" si="51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>(E1630/D1630)*100</f>
        <v>100.925</v>
      </c>
      <c r="P1630" s="7">
        <f>IF(L1630,E1630/L1630,0)</f>
        <v>45.875</v>
      </c>
      <c r="Q1630" t="s">
        <v>8319</v>
      </c>
      <c r="R1630" t="s">
        <v>8351</v>
      </c>
      <c r="S1630" s="18">
        <f t="shared" si="50"/>
        <v>41774.487060185187</v>
      </c>
      <c r="T1630" s="18">
        <f t="shared" si="51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>(E1631/D1631)*100</f>
        <v>103.66666666666666</v>
      </c>
      <c r="P1631" s="7">
        <f>IF(L1631,E1631/L1631,0)</f>
        <v>75.853658536585371</v>
      </c>
      <c r="Q1631" t="s">
        <v>8319</v>
      </c>
      <c r="R1631" t="s">
        <v>8351</v>
      </c>
      <c r="S1631" s="18">
        <f t="shared" si="50"/>
        <v>41645.617280092592</v>
      </c>
      <c r="T1631" s="18">
        <f t="shared" si="51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>(E1632/D1632)*100</f>
        <v>265.25</v>
      </c>
      <c r="P1632" s="7">
        <f>IF(L1632,E1632/L1632,0)</f>
        <v>84.206349206349202</v>
      </c>
      <c r="Q1632" t="s">
        <v>8319</v>
      </c>
      <c r="R1632" t="s">
        <v>8351</v>
      </c>
      <c r="S1632" s="18">
        <f t="shared" si="50"/>
        <v>40939.587673611109</v>
      </c>
      <c r="T1632" s="18">
        <f t="shared" si="51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>(E1633/D1633)*100</f>
        <v>155.91</v>
      </c>
      <c r="P1633" s="7">
        <f>IF(L1633,E1633/L1633,0)</f>
        <v>117.22556390977444</v>
      </c>
      <c r="Q1633" t="s">
        <v>8319</v>
      </c>
      <c r="R1633" t="s">
        <v>8351</v>
      </c>
      <c r="S1633" s="18">
        <f t="shared" si="50"/>
        <v>41164.609502314815</v>
      </c>
      <c r="T1633" s="18">
        <f t="shared" si="51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>(E1634/D1634)*100</f>
        <v>101.62500000000001</v>
      </c>
      <c r="P1634" s="7">
        <f>IF(L1634,E1634/L1634,0)</f>
        <v>86.489361702127653</v>
      </c>
      <c r="Q1634" t="s">
        <v>8319</v>
      </c>
      <c r="R1634" t="s">
        <v>8351</v>
      </c>
      <c r="S1634" s="18">
        <f t="shared" si="50"/>
        <v>40750.090902777782</v>
      </c>
      <c r="T1634" s="18">
        <f t="shared" si="51"/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>(E1635/D1635)*100</f>
        <v>100</v>
      </c>
      <c r="P1635" s="7">
        <f>IF(L1635,E1635/L1635,0)</f>
        <v>172.41379310344828</v>
      </c>
      <c r="Q1635" t="s">
        <v>8319</v>
      </c>
      <c r="R1635" t="s">
        <v>8351</v>
      </c>
      <c r="S1635" s="18">
        <f t="shared" si="50"/>
        <v>40896.633750000001</v>
      </c>
      <c r="T1635" s="18">
        <f t="shared" si="51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>(E1636/D1636)*100</f>
        <v>100.49999999999999</v>
      </c>
      <c r="P1636" s="7">
        <f>IF(L1636,E1636/L1636,0)</f>
        <v>62.8125</v>
      </c>
      <c r="Q1636" t="s">
        <v>8319</v>
      </c>
      <c r="R1636" t="s">
        <v>8351</v>
      </c>
      <c r="S1636" s="18">
        <f t="shared" si="50"/>
        <v>40657.939826388887</v>
      </c>
      <c r="T1636" s="18">
        <f t="shared" si="51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>(E1637/D1637)*100</f>
        <v>125.29999999999998</v>
      </c>
      <c r="P1637" s="7">
        <f>IF(L1637,E1637/L1637,0)</f>
        <v>67.729729729729726</v>
      </c>
      <c r="Q1637" t="s">
        <v>8319</v>
      </c>
      <c r="R1637" t="s">
        <v>8351</v>
      </c>
      <c r="S1637" s="18">
        <f t="shared" si="50"/>
        <v>42502.618761574078</v>
      </c>
      <c r="T1637" s="18">
        <f t="shared" si="51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>(E1638/D1638)*100</f>
        <v>103.55555555555556</v>
      </c>
      <c r="P1638" s="7">
        <f>IF(L1638,E1638/L1638,0)</f>
        <v>53.5632183908046</v>
      </c>
      <c r="Q1638" t="s">
        <v>8319</v>
      </c>
      <c r="R1638" t="s">
        <v>8351</v>
      </c>
      <c r="S1638" s="18">
        <f t="shared" si="50"/>
        <v>40662.83666666667</v>
      </c>
      <c r="T1638" s="18">
        <f t="shared" si="51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>(E1639/D1639)*100</f>
        <v>103.8</v>
      </c>
      <c r="P1639" s="7">
        <f>IF(L1639,E1639/L1639,0)</f>
        <v>34.6</v>
      </c>
      <c r="Q1639" t="s">
        <v>8319</v>
      </c>
      <c r="R1639" t="s">
        <v>8351</v>
      </c>
      <c r="S1639" s="18">
        <f t="shared" si="50"/>
        <v>40122.501620370371</v>
      </c>
      <c r="T1639" s="18">
        <f t="shared" si="51"/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>(E1640/D1640)*100</f>
        <v>105</v>
      </c>
      <c r="P1640" s="7">
        <f>IF(L1640,E1640/L1640,0)</f>
        <v>38.888888888888886</v>
      </c>
      <c r="Q1640" t="s">
        <v>8319</v>
      </c>
      <c r="R1640" t="s">
        <v>8351</v>
      </c>
      <c r="S1640" s="18">
        <f t="shared" si="50"/>
        <v>41288.43712962963</v>
      </c>
      <c r="T1640" s="18">
        <f t="shared" si="51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>(E1641/D1641)*100</f>
        <v>100</v>
      </c>
      <c r="P1641" s="7">
        <f>IF(L1641,E1641/L1641,0)</f>
        <v>94.736842105263165</v>
      </c>
      <c r="Q1641" t="s">
        <v>8319</v>
      </c>
      <c r="R1641" t="s">
        <v>8351</v>
      </c>
      <c r="S1641" s="18">
        <f t="shared" si="50"/>
        <v>40941.402372685188</v>
      </c>
      <c r="T1641" s="18">
        <f t="shared" si="51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>(E1642/D1642)*100</f>
        <v>169.86</v>
      </c>
      <c r="P1642" s="7">
        <f>IF(L1642,E1642/L1642,0)</f>
        <v>39.967058823529413</v>
      </c>
      <c r="Q1642" t="s">
        <v>8319</v>
      </c>
      <c r="R1642" t="s">
        <v>8351</v>
      </c>
      <c r="S1642" s="18">
        <f t="shared" si="50"/>
        <v>40378.98096064815</v>
      </c>
      <c r="T1642" s="18">
        <f t="shared" si="51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>(E1643/D1643)*100</f>
        <v>101.4</v>
      </c>
      <c r="P1643" s="7">
        <f>IF(L1643,E1643/L1643,0)</f>
        <v>97.5</v>
      </c>
      <c r="Q1643" t="s">
        <v>8319</v>
      </c>
      <c r="R1643" t="s">
        <v>8354</v>
      </c>
      <c r="S1643" s="18">
        <f t="shared" si="50"/>
        <v>41962.346574074079</v>
      </c>
      <c r="T1643" s="18">
        <f t="shared" si="51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>(E1644/D1644)*100</f>
        <v>100</v>
      </c>
      <c r="P1644" s="7">
        <f>IF(L1644,E1644/L1644,0)</f>
        <v>42.857142857142854</v>
      </c>
      <c r="Q1644" t="s">
        <v>8319</v>
      </c>
      <c r="R1644" t="s">
        <v>8354</v>
      </c>
      <c r="S1644" s="18">
        <f t="shared" si="50"/>
        <v>40687.774618055555</v>
      </c>
      <c r="T1644" s="18">
        <f t="shared" si="51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>(E1645/D1645)*100</f>
        <v>124.70000000000002</v>
      </c>
      <c r="P1645" s="7">
        <f>IF(L1645,E1645/L1645,0)</f>
        <v>168.51351351351352</v>
      </c>
      <c r="Q1645" t="s">
        <v>8319</v>
      </c>
      <c r="R1645" t="s">
        <v>8354</v>
      </c>
      <c r="S1645" s="18">
        <f t="shared" si="50"/>
        <v>41146.574212962965</v>
      </c>
      <c r="T1645" s="18">
        <f t="shared" si="51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>(E1646/D1646)*100</f>
        <v>109.5</v>
      </c>
      <c r="P1646" s="7">
        <f>IF(L1646,E1646/L1646,0)</f>
        <v>85.546875</v>
      </c>
      <c r="Q1646" t="s">
        <v>8319</v>
      </c>
      <c r="R1646" t="s">
        <v>8354</v>
      </c>
      <c r="S1646" s="18">
        <f t="shared" si="50"/>
        <v>41174.80972222222</v>
      </c>
      <c r="T1646" s="18">
        <f t="shared" si="51"/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>(E1647/D1647)*100</f>
        <v>110.80000000000001</v>
      </c>
      <c r="P1647" s="7">
        <f>IF(L1647,E1647/L1647,0)</f>
        <v>554</v>
      </c>
      <c r="Q1647" t="s">
        <v>8319</v>
      </c>
      <c r="R1647" t="s">
        <v>8354</v>
      </c>
      <c r="S1647" s="18">
        <f t="shared" si="50"/>
        <v>41521.367361111115</v>
      </c>
      <c r="T1647" s="18">
        <f t="shared" si="51"/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>(E1648/D1648)*100</f>
        <v>110.2</v>
      </c>
      <c r="P1648" s="7">
        <f>IF(L1648,E1648/L1648,0)</f>
        <v>26.554216867469879</v>
      </c>
      <c r="Q1648" t="s">
        <v>8319</v>
      </c>
      <c r="R1648" t="s">
        <v>8354</v>
      </c>
      <c r="S1648" s="18">
        <f t="shared" si="50"/>
        <v>41833.200266203705</v>
      </c>
      <c r="T1648" s="18">
        <f t="shared" si="51"/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>(E1649/D1649)*100</f>
        <v>104.71999999999998</v>
      </c>
      <c r="P1649" s="7">
        <f>IF(L1649,E1649/L1649,0)</f>
        <v>113.82608695652173</v>
      </c>
      <c r="Q1649" t="s">
        <v>8319</v>
      </c>
      <c r="R1649" t="s">
        <v>8354</v>
      </c>
      <c r="S1649" s="18">
        <f t="shared" si="50"/>
        <v>41039.159456018519</v>
      </c>
      <c r="T1649" s="18">
        <f t="shared" si="51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>(E1650/D1650)*100</f>
        <v>125.26086956521738</v>
      </c>
      <c r="P1650" s="7">
        <f>IF(L1650,E1650/L1650,0)</f>
        <v>32.011111111111113</v>
      </c>
      <c r="Q1650" t="s">
        <v>8319</v>
      </c>
      <c r="R1650" t="s">
        <v>8354</v>
      </c>
      <c r="S1650" s="18">
        <f t="shared" si="50"/>
        <v>40592.454652777778</v>
      </c>
      <c r="T1650" s="18">
        <f t="shared" si="51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>(E1651/D1651)*100</f>
        <v>100.58763157894737</v>
      </c>
      <c r="P1651" s="7">
        <f>IF(L1651,E1651/L1651,0)</f>
        <v>47.189259259259259</v>
      </c>
      <c r="Q1651" t="s">
        <v>8319</v>
      </c>
      <c r="R1651" t="s">
        <v>8354</v>
      </c>
      <c r="S1651" s="18">
        <f t="shared" si="50"/>
        <v>41737.434664351851</v>
      </c>
      <c r="T1651" s="18">
        <f t="shared" si="51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>(E1652/D1652)*100</f>
        <v>141.55000000000001</v>
      </c>
      <c r="P1652" s="7">
        <f>IF(L1652,E1652/L1652,0)</f>
        <v>88.46875</v>
      </c>
      <c r="Q1652" t="s">
        <v>8319</v>
      </c>
      <c r="R1652" t="s">
        <v>8354</v>
      </c>
      <c r="S1652" s="18">
        <f t="shared" si="50"/>
        <v>41526.185613425929</v>
      </c>
      <c r="T1652" s="18">
        <f t="shared" si="51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>(E1653/D1653)*100</f>
        <v>100.75</v>
      </c>
      <c r="P1653" s="7">
        <f>IF(L1653,E1653/L1653,0)</f>
        <v>100.75</v>
      </c>
      <c r="Q1653" t="s">
        <v>8319</v>
      </c>
      <c r="R1653" t="s">
        <v>8354</v>
      </c>
      <c r="S1653" s="18">
        <f t="shared" si="50"/>
        <v>40625.650694444441</v>
      </c>
      <c r="T1653" s="18">
        <f t="shared" si="51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>(E1654/D1654)*100</f>
        <v>100.66666666666666</v>
      </c>
      <c r="P1654" s="7">
        <f>IF(L1654,E1654/L1654,0)</f>
        <v>64.714285714285708</v>
      </c>
      <c r="Q1654" t="s">
        <v>8319</v>
      </c>
      <c r="R1654" t="s">
        <v>8354</v>
      </c>
      <c r="S1654" s="18">
        <f t="shared" si="50"/>
        <v>41572.242974537039</v>
      </c>
      <c r="T1654" s="18">
        <f t="shared" si="51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>(E1655/D1655)*100</f>
        <v>174.2304</v>
      </c>
      <c r="P1655" s="7">
        <f>IF(L1655,E1655/L1655,0)</f>
        <v>51.854285714285716</v>
      </c>
      <c r="Q1655" t="s">
        <v>8319</v>
      </c>
      <c r="R1655" t="s">
        <v>8354</v>
      </c>
      <c r="S1655" s="18">
        <f t="shared" si="50"/>
        <v>40626.584444444445</v>
      </c>
      <c r="T1655" s="18">
        <f t="shared" si="51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>(E1656/D1656)*100</f>
        <v>119.90909090909089</v>
      </c>
      <c r="P1656" s="7">
        <f>IF(L1656,E1656/L1656,0)</f>
        <v>38.794117647058826</v>
      </c>
      <c r="Q1656" t="s">
        <v>8319</v>
      </c>
      <c r="R1656" t="s">
        <v>8354</v>
      </c>
      <c r="S1656" s="18">
        <f t="shared" si="50"/>
        <v>40987.640740740739</v>
      </c>
      <c r="T1656" s="18">
        <f t="shared" si="51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>(E1657/D1657)*100</f>
        <v>142.86666666666667</v>
      </c>
      <c r="P1657" s="7">
        <f>IF(L1657,E1657/L1657,0)</f>
        <v>44.645833333333336</v>
      </c>
      <c r="Q1657" t="s">
        <v>8319</v>
      </c>
      <c r="R1657" t="s">
        <v>8354</v>
      </c>
      <c r="S1657" s="18">
        <f t="shared" si="50"/>
        <v>40974.541898148149</v>
      </c>
      <c r="T1657" s="18">
        <f t="shared" si="51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>(E1658/D1658)*100</f>
        <v>100.33493333333334</v>
      </c>
      <c r="P1658" s="7">
        <f>IF(L1658,E1658/L1658,0)</f>
        <v>156.77333333333334</v>
      </c>
      <c r="Q1658" t="s">
        <v>8319</v>
      </c>
      <c r="R1658" t="s">
        <v>8354</v>
      </c>
      <c r="S1658" s="18">
        <f t="shared" si="50"/>
        <v>41226.678842592592</v>
      </c>
      <c r="T1658" s="18">
        <f t="shared" si="51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>(E1659/D1659)*100</f>
        <v>104.93380000000001</v>
      </c>
      <c r="P1659" s="7">
        <f>IF(L1659,E1659/L1659,0)</f>
        <v>118.70339366515837</v>
      </c>
      <c r="Q1659" t="s">
        <v>8319</v>
      </c>
      <c r="R1659" t="s">
        <v>8354</v>
      </c>
      <c r="S1659" s="18">
        <f t="shared" si="50"/>
        <v>41023.532037037039</v>
      </c>
      <c r="T1659" s="18">
        <f t="shared" si="51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>(E1660/D1660)*100</f>
        <v>132.23333333333335</v>
      </c>
      <c r="P1660" s="7">
        <f>IF(L1660,E1660/L1660,0)</f>
        <v>74.149532710280369</v>
      </c>
      <c r="Q1660" t="s">
        <v>8319</v>
      </c>
      <c r="R1660" t="s">
        <v>8354</v>
      </c>
      <c r="S1660" s="18">
        <f t="shared" si="50"/>
        <v>41222.97184027778</v>
      </c>
      <c r="T1660" s="18">
        <f t="shared" si="51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>(E1661/D1661)*100</f>
        <v>112.79999999999998</v>
      </c>
      <c r="P1661" s="7">
        <f>IF(L1661,E1661/L1661,0)</f>
        <v>12.533333333333333</v>
      </c>
      <c r="Q1661" t="s">
        <v>8319</v>
      </c>
      <c r="R1661" t="s">
        <v>8354</v>
      </c>
      <c r="S1661" s="18">
        <f t="shared" si="50"/>
        <v>41596.663437499999</v>
      </c>
      <c r="T1661" s="18">
        <f t="shared" si="51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>(E1662/D1662)*100</f>
        <v>1253.75</v>
      </c>
      <c r="P1662" s="7">
        <f>IF(L1662,E1662/L1662,0)</f>
        <v>27.861111111111111</v>
      </c>
      <c r="Q1662" t="s">
        <v>8319</v>
      </c>
      <c r="R1662" t="s">
        <v>8354</v>
      </c>
      <c r="S1662" s="18">
        <f t="shared" si="50"/>
        <v>42459.443865740745</v>
      </c>
      <c r="T1662" s="18">
        <f t="shared" si="51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>(E1663/D1663)*100</f>
        <v>102.50632911392405</v>
      </c>
      <c r="P1663" s="7">
        <f>IF(L1663,E1663/L1663,0)</f>
        <v>80.178217821782184</v>
      </c>
      <c r="Q1663" t="s">
        <v>8319</v>
      </c>
      <c r="R1663" t="s">
        <v>8354</v>
      </c>
      <c r="S1663" s="18">
        <f t="shared" si="50"/>
        <v>42343.748043981483</v>
      </c>
      <c r="T1663" s="18">
        <f t="shared" si="51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>(E1664/D1664)*100</f>
        <v>102.6375</v>
      </c>
      <c r="P1664" s="7">
        <f>IF(L1664,E1664/L1664,0)</f>
        <v>132.43548387096774</v>
      </c>
      <c r="Q1664" t="s">
        <v>8319</v>
      </c>
      <c r="R1664" t="s">
        <v>8354</v>
      </c>
      <c r="S1664" s="18">
        <f t="shared" si="50"/>
        <v>40847.948333333334</v>
      </c>
      <c r="T1664" s="18">
        <f t="shared" si="51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>(E1665/D1665)*100</f>
        <v>108</v>
      </c>
      <c r="P1665" s="7">
        <f>IF(L1665,E1665/L1665,0)</f>
        <v>33.75</v>
      </c>
      <c r="Q1665" t="s">
        <v>8319</v>
      </c>
      <c r="R1665" t="s">
        <v>8354</v>
      </c>
      <c r="S1665" s="18">
        <f t="shared" si="50"/>
        <v>42005.77207175926</v>
      </c>
      <c r="T1665" s="18">
        <f t="shared" si="51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>(E1666/D1666)*100</f>
        <v>122.40879999999999</v>
      </c>
      <c r="P1666" s="7">
        <f>IF(L1666,E1666/L1666,0)</f>
        <v>34.384494382022467</v>
      </c>
      <c r="Q1666" t="s">
        <v>8319</v>
      </c>
      <c r="R1666" t="s">
        <v>8354</v>
      </c>
      <c r="S1666" s="18">
        <f t="shared" ref="S1666:S1729" si="52">(J1666/86400)+25569+(-6/24)</f>
        <v>40939.511782407411</v>
      </c>
      <c r="T1666" s="18">
        <f t="shared" ref="T1666:T1729" si="53">(I1666/86400)+25569+(-6/24)</f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>(E1667/D1667)*100</f>
        <v>119.45714285714286</v>
      </c>
      <c r="P1667" s="7">
        <f>IF(L1667,E1667/L1667,0)</f>
        <v>44.956989247311824</v>
      </c>
      <c r="Q1667" t="s">
        <v>8319</v>
      </c>
      <c r="R1667" t="s">
        <v>8354</v>
      </c>
      <c r="S1667" s="18">
        <f t="shared" si="52"/>
        <v>40564.399456018517</v>
      </c>
      <c r="T1667" s="18">
        <f t="shared" si="53"/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>(E1668/D1668)*100</f>
        <v>160.88</v>
      </c>
      <c r="P1668" s="7">
        <f>IF(L1668,E1668/L1668,0)</f>
        <v>41.04081632653061</v>
      </c>
      <c r="Q1668" t="s">
        <v>8319</v>
      </c>
      <c r="R1668" t="s">
        <v>8354</v>
      </c>
      <c r="S1668" s="18">
        <f t="shared" si="52"/>
        <v>41331.003159722226</v>
      </c>
      <c r="T1668" s="18">
        <f t="shared" si="53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>(E1669/D1669)*100</f>
        <v>126.85294117647059</v>
      </c>
      <c r="P1669" s="7">
        <f>IF(L1669,E1669/L1669,0)</f>
        <v>52.597560975609753</v>
      </c>
      <c r="Q1669" t="s">
        <v>8319</v>
      </c>
      <c r="R1669" t="s">
        <v>8354</v>
      </c>
      <c r="S1669" s="18">
        <f t="shared" si="52"/>
        <v>41681.8205787037</v>
      </c>
      <c r="T1669" s="18">
        <f t="shared" si="53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>(E1670/D1670)*100</f>
        <v>102.6375</v>
      </c>
      <c r="P1670" s="7">
        <f>IF(L1670,E1670/L1670,0)</f>
        <v>70.784482758620683</v>
      </c>
      <c r="Q1670" t="s">
        <v>8319</v>
      </c>
      <c r="R1670" t="s">
        <v>8354</v>
      </c>
      <c r="S1670" s="18">
        <f t="shared" si="52"/>
        <v>40844.899756944447</v>
      </c>
      <c r="T1670" s="18">
        <f t="shared" si="53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>(E1671/D1671)*100</f>
        <v>139.75</v>
      </c>
      <c r="P1671" s="7">
        <f>IF(L1671,E1671/L1671,0)</f>
        <v>53.75</v>
      </c>
      <c r="Q1671" t="s">
        <v>8319</v>
      </c>
      <c r="R1671" t="s">
        <v>8354</v>
      </c>
      <c r="S1671" s="18">
        <f t="shared" si="52"/>
        <v>42461.635138888887</v>
      </c>
      <c r="T1671" s="18">
        <f t="shared" si="53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>(E1672/D1672)*100</f>
        <v>102.60000000000001</v>
      </c>
      <c r="P1672" s="7">
        <f>IF(L1672,E1672/L1672,0)</f>
        <v>44.608695652173914</v>
      </c>
      <c r="Q1672" t="s">
        <v>8319</v>
      </c>
      <c r="R1672" t="s">
        <v>8354</v>
      </c>
      <c r="S1672" s="18">
        <f t="shared" si="52"/>
        <v>40313.680543981478</v>
      </c>
      <c r="T1672" s="18">
        <f t="shared" si="53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>(E1673/D1673)*100</f>
        <v>100.67349999999999</v>
      </c>
      <c r="P1673" s="7">
        <f>IF(L1673,E1673/L1673,0)</f>
        <v>26.148961038961041</v>
      </c>
      <c r="Q1673" t="s">
        <v>8319</v>
      </c>
      <c r="R1673" t="s">
        <v>8354</v>
      </c>
      <c r="S1673" s="18">
        <f t="shared" si="52"/>
        <v>42553.29414351852</v>
      </c>
      <c r="T1673" s="18">
        <f t="shared" si="53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>(E1674/D1674)*100</f>
        <v>112.94117647058823</v>
      </c>
      <c r="P1674" s="7">
        <f>IF(L1674,E1674/L1674,0)</f>
        <v>39.183673469387756</v>
      </c>
      <c r="Q1674" t="s">
        <v>8319</v>
      </c>
      <c r="R1674" t="s">
        <v>8354</v>
      </c>
      <c r="S1674" s="18">
        <f t="shared" si="52"/>
        <v>41034.406597222223</v>
      </c>
      <c r="T1674" s="18">
        <f t="shared" si="53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>(E1675/D1675)*100</f>
        <v>128.09523809523807</v>
      </c>
      <c r="P1675" s="7">
        <f>IF(L1675,E1675/L1675,0)</f>
        <v>45.593220338983052</v>
      </c>
      <c r="Q1675" t="s">
        <v>8319</v>
      </c>
      <c r="R1675" t="s">
        <v>8354</v>
      </c>
      <c r="S1675" s="18">
        <f t="shared" si="52"/>
        <v>42039.628379629634</v>
      </c>
      <c r="T1675" s="18">
        <f t="shared" si="53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>(E1676/D1676)*100</f>
        <v>201.7</v>
      </c>
      <c r="P1676" s="7">
        <f>IF(L1676,E1676/L1676,0)</f>
        <v>89.247787610619469</v>
      </c>
      <c r="Q1676" t="s">
        <v>8319</v>
      </c>
      <c r="R1676" t="s">
        <v>8354</v>
      </c>
      <c r="S1676" s="18">
        <f t="shared" si="52"/>
        <v>42569.355393518519</v>
      </c>
      <c r="T1676" s="18">
        <f t="shared" si="53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>(E1677/D1677)*100</f>
        <v>137.416</v>
      </c>
      <c r="P1677" s="7">
        <f>IF(L1677,E1677/L1677,0)</f>
        <v>40.416470588235299</v>
      </c>
      <c r="Q1677" t="s">
        <v>8319</v>
      </c>
      <c r="R1677" t="s">
        <v>8354</v>
      </c>
      <c r="S1677" s="18">
        <f t="shared" si="52"/>
        <v>40802.483101851853</v>
      </c>
      <c r="T1677" s="18">
        <f t="shared" si="53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>(E1678/D1678)*100</f>
        <v>115.33333333333333</v>
      </c>
      <c r="P1678" s="7">
        <f>IF(L1678,E1678/L1678,0)</f>
        <v>82.38095238095238</v>
      </c>
      <c r="Q1678" t="s">
        <v>8319</v>
      </c>
      <c r="R1678" t="s">
        <v>8354</v>
      </c>
      <c r="S1678" s="18">
        <f t="shared" si="52"/>
        <v>40973.476238425923</v>
      </c>
      <c r="T1678" s="18">
        <f t="shared" si="53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>(E1679/D1679)*100</f>
        <v>111.66666666666667</v>
      </c>
      <c r="P1679" s="7">
        <f>IF(L1679,E1679/L1679,0)</f>
        <v>159.52380952380952</v>
      </c>
      <c r="Q1679" t="s">
        <v>8319</v>
      </c>
      <c r="R1679" t="s">
        <v>8354</v>
      </c>
      <c r="S1679" s="18">
        <f t="shared" si="52"/>
        <v>42416.157129629632</v>
      </c>
      <c r="T1679" s="18">
        <f t="shared" si="53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>(E1680/D1680)*100</f>
        <v>118.39999999999999</v>
      </c>
      <c r="P1680" s="7">
        <f>IF(L1680,E1680/L1680,0)</f>
        <v>36.244897959183675</v>
      </c>
      <c r="Q1680" t="s">
        <v>8319</v>
      </c>
      <c r="R1680" t="s">
        <v>8354</v>
      </c>
      <c r="S1680" s="18">
        <f t="shared" si="52"/>
        <v>41662.604988425926</v>
      </c>
      <c r="T1680" s="18">
        <f t="shared" si="53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>(E1681/D1681)*100</f>
        <v>175</v>
      </c>
      <c r="P1681" s="7">
        <f>IF(L1681,E1681/L1681,0)</f>
        <v>62.5</v>
      </c>
      <c r="Q1681" t="s">
        <v>8319</v>
      </c>
      <c r="R1681" t="s">
        <v>8354</v>
      </c>
      <c r="S1681" s="18">
        <f t="shared" si="52"/>
        <v>40722.818807870368</v>
      </c>
      <c r="T1681" s="18">
        <f t="shared" si="53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>(E1682/D1682)*100</f>
        <v>117.5</v>
      </c>
      <c r="P1682" s="7">
        <f>IF(L1682,E1682/L1682,0)</f>
        <v>47</v>
      </c>
      <c r="Q1682" t="s">
        <v>8319</v>
      </c>
      <c r="R1682" t="s">
        <v>8354</v>
      </c>
      <c r="S1682" s="18">
        <f t="shared" si="52"/>
        <v>41802.507719907408</v>
      </c>
      <c r="T1682" s="18">
        <f t="shared" si="53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(E1683/D1683)*100</f>
        <v>101.42212307692309</v>
      </c>
      <c r="P1683" s="7">
        <f>IF(L1683,E1683/L1683,0)</f>
        <v>74.575090497737563</v>
      </c>
      <c r="Q1683" t="s">
        <v>8319</v>
      </c>
      <c r="R1683" t="s">
        <v>8335</v>
      </c>
      <c r="S1683" s="18">
        <f t="shared" si="52"/>
        <v>42773.871342592596</v>
      </c>
      <c r="T1683" s="18">
        <f t="shared" si="53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(E1684/D1684)*100</f>
        <v>0</v>
      </c>
      <c r="P1684" s="7">
        <f>IF(L1684,E1684/L1684,0)</f>
        <v>0</v>
      </c>
      <c r="Q1684" t="s">
        <v>8319</v>
      </c>
      <c r="R1684" t="s">
        <v>8335</v>
      </c>
      <c r="S1684" s="18">
        <f t="shared" si="52"/>
        <v>42778.96365740741</v>
      </c>
      <c r="T1684" s="18">
        <f t="shared" si="53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(E1685/D1685)*100</f>
        <v>21.714285714285715</v>
      </c>
      <c r="P1685" s="7">
        <f>IF(L1685,E1685/L1685,0)</f>
        <v>76</v>
      </c>
      <c r="Q1685" t="s">
        <v>8319</v>
      </c>
      <c r="R1685" t="s">
        <v>8335</v>
      </c>
      <c r="S1685" s="18">
        <f t="shared" si="52"/>
        <v>42808.531689814816</v>
      </c>
      <c r="T1685" s="18">
        <f t="shared" si="53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(E1686/D1686)*100</f>
        <v>109.125</v>
      </c>
      <c r="P1686" s="7">
        <f>IF(L1686,E1686/L1686,0)</f>
        <v>86.43564356435644</v>
      </c>
      <c r="Q1686" t="s">
        <v>8319</v>
      </c>
      <c r="R1686" t="s">
        <v>8335</v>
      </c>
      <c r="S1686" s="18">
        <f t="shared" si="52"/>
        <v>42783.565289351856</v>
      </c>
      <c r="T1686" s="18">
        <f t="shared" si="53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(E1687/D1687)*100</f>
        <v>102.85714285714285</v>
      </c>
      <c r="P1687" s="7">
        <f>IF(L1687,E1687/L1687,0)</f>
        <v>24</v>
      </c>
      <c r="Q1687" t="s">
        <v>8319</v>
      </c>
      <c r="R1687" t="s">
        <v>8335</v>
      </c>
      <c r="S1687" s="18">
        <f t="shared" si="52"/>
        <v>42788.0002662037</v>
      </c>
      <c r="T1687" s="18">
        <f t="shared" si="53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(E1688/D1688)*100</f>
        <v>0.36</v>
      </c>
      <c r="P1688" s="7">
        <f>IF(L1688,E1688/L1688,0)</f>
        <v>18</v>
      </c>
      <c r="Q1688" t="s">
        <v>8319</v>
      </c>
      <c r="R1688" t="s">
        <v>8335</v>
      </c>
      <c r="S1688" s="18">
        <f t="shared" si="52"/>
        <v>42792.593969907408</v>
      </c>
      <c r="T1688" s="18">
        <f t="shared" si="53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(E1689/D1689)*100</f>
        <v>31.25</v>
      </c>
      <c r="P1689" s="7">
        <f>IF(L1689,E1689/L1689,0)</f>
        <v>80.128205128205124</v>
      </c>
      <c r="Q1689" t="s">
        <v>8319</v>
      </c>
      <c r="R1689" t="s">
        <v>8335</v>
      </c>
      <c r="S1689" s="18">
        <f t="shared" si="52"/>
        <v>42801.796817129631</v>
      </c>
      <c r="T1689" s="18">
        <f t="shared" si="53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(E1690/D1690)*100</f>
        <v>44.3</v>
      </c>
      <c r="P1690" s="7">
        <f>IF(L1690,E1690/L1690,0)</f>
        <v>253.14285714285714</v>
      </c>
      <c r="Q1690" t="s">
        <v>8319</v>
      </c>
      <c r="R1690" t="s">
        <v>8335</v>
      </c>
      <c r="S1690" s="18">
        <f t="shared" si="52"/>
        <v>42804.284652777773</v>
      </c>
      <c r="T1690" s="18">
        <f t="shared" si="53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(E1691/D1691)*100</f>
        <v>100</v>
      </c>
      <c r="P1691" s="7">
        <f>IF(L1691,E1691/L1691,0)</f>
        <v>171.42857142857142</v>
      </c>
      <c r="Q1691" t="s">
        <v>8319</v>
      </c>
      <c r="R1691" t="s">
        <v>8335</v>
      </c>
      <c r="S1691" s="18">
        <f t="shared" si="52"/>
        <v>42780.692476851851</v>
      </c>
      <c r="T1691" s="18">
        <f t="shared" si="53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(E1692/D1692)*100</f>
        <v>25.4</v>
      </c>
      <c r="P1692" s="7">
        <f>IF(L1692,E1692/L1692,0)</f>
        <v>57.727272727272727</v>
      </c>
      <c r="Q1692" t="s">
        <v>8319</v>
      </c>
      <c r="R1692" t="s">
        <v>8335</v>
      </c>
      <c r="S1692" s="18">
        <f t="shared" si="52"/>
        <v>42801.18104166667</v>
      </c>
      <c r="T1692" s="18">
        <f t="shared" si="53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(E1693/D1693)*100</f>
        <v>33.473333333333329</v>
      </c>
      <c r="P1693" s="7">
        <f>IF(L1693,E1693/L1693,0)</f>
        <v>264.26315789473682</v>
      </c>
      <c r="Q1693" t="s">
        <v>8319</v>
      </c>
      <c r="R1693" t="s">
        <v>8335</v>
      </c>
      <c r="S1693" s="18">
        <f t="shared" si="52"/>
        <v>42795.451481481483</v>
      </c>
      <c r="T1693" s="18">
        <f t="shared" si="53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(E1694/D1694)*100</f>
        <v>47.8</v>
      </c>
      <c r="P1694" s="7">
        <f>IF(L1694,E1694/L1694,0)</f>
        <v>159.33333333333334</v>
      </c>
      <c r="Q1694" t="s">
        <v>8319</v>
      </c>
      <c r="R1694" t="s">
        <v>8335</v>
      </c>
      <c r="S1694" s="18">
        <f t="shared" si="52"/>
        <v>42787.901238425926</v>
      </c>
      <c r="T1694" s="18">
        <f t="shared" si="53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(E1695/D1695)*100</f>
        <v>9.3333333333333339</v>
      </c>
      <c r="P1695" s="7">
        <f>IF(L1695,E1695/L1695,0)</f>
        <v>35</v>
      </c>
      <c r="Q1695" t="s">
        <v>8319</v>
      </c>
      <c r="R1695" t="s">
        <v>8335</v>
      </c>
      <c r="S1695" s="18">
        <f t="shared" si="52"/>
        <v>42803.670277777783</v>
      </c>
      <c r="T1695" s="18">
        <f t="shared" si="53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(E1696/D1696)*100</f>
        <v>0.05</v>
      </c>
      <c r="P1696" s="7">
        <f>IF(L1696,E1696/L1696,0)</f>
        <v>5</v>
      </c>
      <c r="Q1696" t="s">
        <v>8319</v>
      </c>
      <c r="R1696" t="s">
        <v>8335</v>
      </c>
      <c r="S1696" s="18">
        <f t="shared" si="52"/>
        <v>42791.419837962967</v>
      </c>
      <c r="T1696" s="18">
        <f t="shared" si="53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(E1697/D1697)*100</f>
        <v>11.708333333333334</v>
      </c>
      <c r="P1697" s="7">
        <f>IF(L1697,E1697/L1697,0)</f>
        <v>61.086956521739133</v>
      </c>
      <c r="Q1697" t="s">
        <v>8319</v>
      </c>
      <c r="R1697" t="s">
        <v>8335</v>
      </c>
      <c r="S1697" s="18">
        <f t="shared" si="52"/>
        <v>42800.781412037039</v>
      </c>
      <c r="T1697" s="18">
        <f t="shared" si="53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(E1698/D1698)*100</f>
        <v>0</v>
      </c>
      <c r="P1698" s="7">
        <f>IF(L1698,E1698/L1698,0)</f>
        <v>0</v>
      </c>
      <c r="Q1698" t="s">
        <v>8319</v>
      </c>
      <c r="R1698" t="s">
        <v>8335</v>
      </c>
      <c r="S1698" s="18">
        <f t="shared" si="52"/>
        <v>42795.819571759261</v>
      </c>
      <c r="T1698" s="18">
        <f t="shared" si="53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(E1699/D1699)*100</f>
        <v>20.208000000000002</v>
      </c>
      <c r="P1699" s="7">
        <f>IF(L1699,E1699/L1699,0)</f>
        <v>114.81818181818181</v>
      </c>
      <c r="Q1699" t="s">
        <v>8319</v>
      </c>
      <c r="R1699" t="s">
        <v>8335</v>
      </c>
      <c r="S1699" s="18">
        <f t="shared" si="52"/>
        <v>42804.782962962963</v>
      </c>
      <c r="T1699" s="18">
        <f t="shared" si="53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(E1700/D1700)*100</f>
        <v>0</v>
      </c>
      <c r="P1700" s="7">
        <f>IF(L1700,E1700/L1700,0)</f>
        <v>0</v>
      </c>
      <c r="Q1700" t="s">
        <v>8319</v>
      </c>
      <c r="R1700" t="s">
        <v>8335</v>
      </c>
      <c r="S1700" s="18">
        <f t="shared" si="52"/>
        <v>42795.957870370374</v>
      </c>
      <c r="T1700" s="18">
        <f t="shared" si="53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(E1701/D1701)*100</f>
        <v>4.2311459353574925</v>
      </c>
      <c r="P1701" s="7">
        <f>IF(L1701,E1701/L1701,0)</f>
        <v>54</v>
      </c>
      <c r="Q1701" t="s">
        <v>8319</v>
      </c>
      <c r="R1701" t="s">
        <v>8335</v>
      </c>
      <c r="S1701" s="18">
        <f t="shared" si="52"/>
        <v>42806.613946759258</v>
      </c>
      <c r="T1701" s="18">
        <f t="shared" si="53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(E1702/D1702)*100</f>
        <v>26.06</v>
      </c>
      <c r="P1702" s="7">
        <f>IF(L1702,E1702/L1702,0)</f>
        <v>65.974683544303801</v>
      </c>
      <c r="Q1702" t="s">
        <v>8319</v>
      </c>
      <c r="R1702" t="s">
        <v>8335</v>
      </c>
      <c r="S1702" s="18">
        <f t="shared" si="52"/>
        <v>42795.821643518517</v>
      </c>
      <c r="T1702" s="18">
        <f t="shared" si="53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>(E1703/D1703)*100</f>
        <v>0.19801980198019803</v>
      </c>
      <c r="P1703" s="7">
        <f>IF(L1703,E1703/L1703,0)</f>
        <v>5</v>
      </c>
      <c r="Q1703" t="s">
        <v>8319</v>
      </c>
      <c r="R1703" t="s">
        <v>8335</v>
      </c>
      <c r="S1703" s="18">
        <f t="shared" si="52"/>
        <v>41989.414409722223</v>
      </c>
      <c r="T1703" s="18">
        <f t="shared" si="53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>(E1704/D1704)*100</f>
        <v>6.0606060606060606E-3</v>
      </c>
      <c r="P1704" s="7">
        <f>IF(L1704,E1704/L1704,0)</f>
        <v>1</v>
      </c>
      <c r="Q1704" t="s">
        <v>8319</v>
      </c>
      <c r="R1704" t="s">
        <v>8335</v>
      </c>
      <c r="S1704" s="18">
        <f t="shared" si="52"/>
        <v>42063.619791666672</v>
      </c>
      <c r="T1704" s="18">
        <f t="shared" si="53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>(E1705/D1705)*100</f>
        <v>1.02</v>
      </c>
      <c r="P1705" s="7">
        <f>IF(L1705,E1705/L1705,0)</f>
        <v>25.5</v>
      </c>
      <c r="Q1705" t="s">
        <v>8319</v>
      </c>
      <c r="R1705" t="s">
        <v>8335</v>
      </c>
      <c r="S1705" s="18">
        <f t="shared" si="52"/>
        <v>42187.031678240739</v>
      </c>
      <c r="T1705" s="18">
        <f t="shared" si="53"/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>(E1706/D1706)*100</f>
        <v>65.100000000000009</v>
      </c>
      <c r="P1706" s="7">
        <f>IF(L1706,E1706/L1706,0)</f>
        <v>118.36363636363636</v>
      </c>
      <c r="Q1706" t="s">
        <v>8319</v>
      </c>
      <c r="R1706" t="s">
        <v>8335</v>
      </c>
      <c r="S1706" s="18">
        <f t="shared" si="52"/>
        <v>42020.889733796299</v>
      </c>
      <c r="T1706" s="18">
        <f t="shared" si="53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>(E1707/D1707)*100</f>
        <v>0</v>
      </c>
      <c r="P1707" s="7">
        <f>IF(L1707,E1707/L1707,0)</f>
        <v>0</v>
      </c>
      <c r="Q1707" t="s">
        <v>8319</v>
      </c>
      <c r="R1707" t="s">
        <v>8335</v>
      </c>
      <c r="S1707" s="18">
        <f t="shared" si="52"/>
        <v>42244.766736111109</v>
      </c>
      <c r="T1707" s="18">
        <f t="shared" si="53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>(E1708/D1708)*100</f>
        <v>0</v>
      </c>
      <c r="P1708" s="7">
        <f>IF(L1708,E1708/L1708,0)</f>
        <v>0</v>
      </c>
      <c r="Q1708" t="s">
        <v>8319</v>
      </c>
      <c r="R1708" t="s">
        <v>8335</v>
      </c>
      <c r="S1708" s="18">
        <f t="shared" si="52"/>
        <v>42179.056388888886</v>
      </c>
      <c r="T1708" s="18">
        <f t="shared" si="53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(E1709/D1709)*100</f>
        <v>9.74</v>
      </c>
      <c r="P1709" s="7">
        <f>IF(L1709,E1709/L1709,0)</f>
        <v>54.111111111111114</v>
      </c>
      <c r="Q1709" t="s">
        <v>8319</v>
      </c>
      <c r="R1709" t="s">
        <v>8335</v>
      </c>
      <c r="S1709" s="18">
        <f t="shared" si="52"/>
        <v>42427.471006944441</v>
      </c>
      <c r="T1709" s="18">
        <f t="shared" si="53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(E1710/D1710)*100</f>
        <v>0</v>
      </c>
      <c r="P1710" s="7">
        <f>IF(L1710,E1710/L1710,0)</f>
        <v>0</v>
      </c>
      <c r="Q1710" t="s">
        <v>8319</v>
      </c>
      <c r="R1710" t="s">
        <v>8335</v>
      </c>
      <c r="S1710" s="18">
        <f t="shared" si="52"/>
        <v>42451.616967592592</v>
      </c>
      <c r="T1710" s="18">
        <f t="shared" si="53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>(E1711/D1711)*100</f>
        <v>4.8571428571428568</v>
      </c>
      <c r="P1711" s="7">
        <f>IF(L1711,E1711/L1711,0)</f>
        <v>21.25</v>
      </c>
      <c r="Q1711" t="s">
        <v>8319</v>
      </c>
      <c r="R1711" t="s">
        <v>8335</v>
      </c>
      <c r="S1711" s="18">
        <f t="shared" si="52"/>
        <v>41841.313819444447</v>
      </c>
      <c r="T1711" s="18">
        <f t="shared" si="53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>(E1712/D1712)*100</f>
        <v>0.67999999999999994</v>
      </c>
      <c r="P1712" s="7">
        <f>IF(L1712,E1712/L1712,0)</f>
        <v>34</v>
      </c>
      <c r="Q1712" t="s">
        <v>8319</v>
      </c>
      <c r="R1712" t="s">
        <v>8335</v>
      </c>
      <c r="S1712" s="18">
        <f t="shared" si="52"/>
        <v>42341.341296296298</v>
      </c>
      <c r="T1712" s="18">
        <f t="shared" si="53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>(E1713/D1713)*100</f>
        <v>10.5</v>
      </c>
      <c r="P1713" s="7">
        <f>IF(L1713,E1713/L1713,0)</f>
        <v>525</v>
      </c>
      <c r="Q1713" t="s">
        <v>8319</v>
      </c>
      <c r="R1713" t="s">
        <v>8335</v>
      </c>
      <c r="S1713" s="18">
        <f t="shared" si="52"/>
        <v>41852.396226851852</v>
      </c>
      <c r="T1713" s="18">
        <f t="shared" si="53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(E1714/D1714)*100</f>
        <v>0</v>
      </c>
      <c r="P1714" s="7">
        <f>IF(L1714,E1714/L1714,0)</f>
        <v>0</v>
      </c>
      <c r="Q1714" t="s">
        <v>8319</v>
      </c>
      <c r="R1714" t="s">
        <v>8335</v>
      </c>
      <c r="S1714" s="18">
        <f t="shared" si="52"/>
        <v>42125.663807870369</v>
      </c>
      <c r="T1714" s="18">
        <f t="shared" si="53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>(E1715/D1715)*100</f>
        <v>1.6666666666666667</v>
      </c>
      <c r="P1715" s="7">
        <f>IF(L1715,E1715/L1715,0)</f>
        <v>50</v>
      </c>
      <c r="Q1715" t="s">
        <v>8319</v>
      </c>
      <c r="R1715" t="s">
        <v>8335</v>
      </c>
      <c r="S1715" s="18">
        <f t="shared" si="52"/>
        <v>41887.551064814819</v>
      </c>
      <c r="T1715" s="18">
        <f t="shared" si="53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>(E1716/D1716)*100</f>
        <v>7.8680000000000003</v>
      </c>
      <c r="P1716" s="7">
        <f>IF(L1716,E1716/L1716,0)</f>
        <v>115.70588235294117</v>
      </c>
      <c r="Q1716" t="s">
        <v>8319</v>
      </c>
      <c r="R1716" t="s">
        <v>8335</v>
      </c>
      <c r="S1716" s="18">
        <f t="shared" si="52"/>
        <v>42095.668530092589</v>
      </c>
      <c r="T1716" s="18">
        <f t="shared" si="53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>(E1717/D1717)*100</f>
        <v>0.22</v>
      </c>
      <c r="P1717" s="7">
        <f>IF(L1717,E1717/L1717,0)</f>
        <v>5.5</v>
      </c>
      <c r="Q1717" t="s">
        <v>8319</v>
      </c>
      <c r="R1717" t="s">
        <v>8335</v>
      </c>
      <c r="S1717" s="18">
        <f t="shared" si="52"/>
        <v>42063.967418981483</v>
      </c>
      <c r="T1717" s="18">
        <f t="shared" si="53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>(E1718/D1718)*100</f>
        <v>7.5</v>
      </c>
      <c r="P1718" s="7">
        <f>IF(L1718,E1718/L1718,0)</f>
        <v>50</v>
      </c>
      <c r="Q1718" t="s">
        <v>8319</v>
      </c>
      <c r="R1718" t="s">
        <v>8335</v>
      </c>
      <c r="S1718" s="18">
        <f t="shared" si="52"/>
        <v>42673.327534722222</v>
      </c>
      <c r="T1718" s="18">
        <f t="shared" si="53"/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>(E1719/D1719)*100</f>
        <v>42.725880551301685</v>
      </c>
      <c r="P1719" s="7">
        <f>IF(L1719,E1719/L1719,0)</f>
        <v>34.024390243902438</v>
      </c>
      <c r="Q1719" t="s">
        <v>8319</v>
      </c>
      <c r="R1719" t="s">
        <v>8335</v>
      </c>
      <c r="S1719" s="18">
        <f t="shared" si="52"/>
        <v>42460.731921296298</v>
      </c>
      <c r="T1719" s="18">
        <f t="shared" si="53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>(E1720/D1720)*100</f>
        <v>0.2142857142857143</v>
      </c>
      <c r="P1720" s="7">
        <f>IF(L1720,E1720/L1720,0)</f>
        <v>37.5</v>
      </c>
      <c r="Q1720" t="s">
        <v>8319</v>
      </c>
      <c r="R1720" t="s">
        <v>8335</v>
      </c>
      <c r="S1720" s="18">
        <f t="shared" si="52"/>
        <v>42460.360520833332</v>
      </c>
      <c r="T1720" s="18">
        <f t="shared" si="53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>(E1721/D1721)*100</f>
        <v>0.87500000000000011</v>
      </c>
      <c r="P1721" s="7">
        <f>IF(L1721,E1721/L1721,0)</f>
        <v>11.666666666666666</v>
      </c>
      <c r="Q1721" t="s">
        <v>8319</v>
      </c>
      <c r="R1721" t="s">
        <v>8335</v>
      </c>
      <c r="S1721" s="18">
        <f t="shared" si="52"/>
        <v>41869.284618055557</v>
      </c>
      <c r="T1721" s="18">
        <f t="shared" si="53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>(E1722/D1722)*100</f>
        <v>5.625</v>
      </c>
      <c r="P1722" s="7">
        <f>IF(L1722,E1722/L1722,0)</f>
        <v>28.125</v>
      </c>
      <c r="Q1722" t="s">
        <v>8319</v>
      </c>
      <c r="R1722" t="s">
        <v>8335</v>
      </c>
      <c r="S1722" s="18">
        <f t="shared" si="52"/>
        <v>41922.533229166671</v>
      </c>
      <c r="T1722" s="18">
        <f t="shared" si="53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(E1723/D1723)*100</f>
        <v>0</v>
      </c>
      <c r="P1723" s="7">
        <f>IF(L1723,E1723/L1723,0)</f>
        <v>0</v>
      </c>
      <c r="Q1723" t="s">
        <v>8319</v>
      </c>
      <c r="R1723" t="s">
        <v>8335</v>
      </c>
      <c r="S1723" s="18">
        <f t="shared" si="52"/>
        <v>42319.211377314816</v>
      </c>
      <c r="T1723" s="18">
        <f t="shared" si="53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>(E1724/D1724)*100</f>
        <v>3.4722222222222224E-2</v>
      </c>
      <c r="P1724" s="7">
        <f>IF(L1724,E1724/L1724,0)</f>
        <v>1</v>
      </c>
      <c r="Q1724" t="s">
        <v>8319</v>
      </c>
      <c r="R1724" t="s">
        <v>8335</v>
      </c>
      <c r="S1724" s="18">
        <f t="shared" si="52"/>
        <v>42425.710983796293</v>
      </c>
      <c r="T1724" s="18">
        <f t="shared" si="53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>(E1725/D1725)*100</f>
        <v>6.5</v>
      </c>
      <c r="P1725" s="7">
        <f>IF(L1725,E1725/L1725,0)</f>
        <v>216.66666666666666</v>
      </c>
      <c r="Q1725" t="s">
        <v>8319</v>
      </c>
      <c r="R1725" t="s">
        <v>8335</v>
      </c>
      <c r="S1725" s="18">
        <f t="shared" si="52"/>
        <v>42129.57540509259</v>
      </c>
      <c r="T1725" s="18">
        <f t="shared" si="53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>(E1726/D1726)*100</f>
        <v>0.58333333333333337</v>
      </c>
      <c r="P1726" s="7">
        <f>IF(L1726,E1726/L1726,0)</f>
        <v>8.75</v>
      </c>
      <c r="Q1726" t="s">
        <v>8319</v>
      </c>
      <c r="R1726" t="s">
        <v>8335</v>
      </c>
      <c r="S1726" s="18">
        <f t="shared" si="52"/>
        <v>41912.682430555556</v>
      </c>
      <c r="T1726" s="18">
        <f t="shared" si="53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>(E1727/D1727)*100</f>
        <v>10.181818181818182</v>
      </c>
      <c r="P1727" s="7">
        <f>IF(L1727,E1727/L1727,0)</f>
        <v>62.222222222222221</v>
      </c>
      <c r="Q1727" t="s">
        <v>8319</v>
      </c>
      <c r="R1727" t="s">
        <v>8335</v>
      </c>
      <c r="S1727" s="18">
        <f t="shared" si="52"/>
        <v>41845.718159722222</v>
      </c>
      <c r="T1727" s="18">
        <f t="shared" si="53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>(E1728/D1728)*100</f>
        <v>33.784615384615385</v>
      </c>
      <c r="P1728" s="7">
        <f>IF(L1728,E1728/L1728,0)</f>
        <v>137.25</v>
      </c>
      <c r="Q1728" t="s">
        <v>8319</v>
      </c>
      <c r="R1728" t="s">
        <v>8335</v>
      </c>
      <c r="S1728" s="18">
        <f t="shared" si="52"/>
        <v>41788.669722222221</v>
      </c>
      <c r="T1728" s="18">
        <f t="shared" si="53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>(E1729/D1729)*100</f>
        <v>3.3333333333333333E-2</v>
      </c>
      <c r="P1729" s="7">
        <f>IF(L1729,E1729/L1729,0)</f>
        <v>1</v>
      </c>
      <c r="Q1729" t="s">
        <v>8319</v>
      </c>
      <c r="R1729" t="s">
        <v>8335</v>
      </c>
      <c r="S1729" s="18">
        <f t="shared" si="52"/>
        <v>42044.677974537037</v>
      </c>
      <c r="T1729" s="18">
        <f t="shared" si="53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>(E1730/D1730)*100</f>
        <v>68.400000000000006</v>
      </c>
      <c r="P1730" s="7">
        <f>IF(L1730,E1730/L1730,0)</f>
        <v>122.14285714285714</v>
      </c>
      <c r="Q1730" t="s">
        <v>8319</v>
      </c>
      <c r="R1730" t="s">
        <v>8335</v>
      </c>
      <c r="S1730" s="18">
        <f t="shared" ref="S1730:S1793" si="54">(J1730/86400)+25569+(-6/24)</f>
        <v>42268.375856481478</v>
      </c>
      <c r="T1730" s="18">
        <f t="shared" ref="T1730:T1793" si="55">(I1730/86400)+25569+(-6/24)</f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>(E1731/D1731)*100</f>
        <v>0</v>
      </c>
      <c r="P1731" s="7">
        <f>IF(L1731,E1731/L1731,0)</f>
        <v>0</v>
      </c>
      <c r="Q1731" t="s">
        <v>8319</v>
      </c>
      <c r="R1731" t="s">
        <v>8335</v>
      </c>
      <c r="S1731" s="18">
        <f t="shared" si="54"/>
        <v>42470.802152777775</v>
      </c>
      <c r="T1731" s="18">
        <f t="shared" si="55"/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>(E1732/D1732)*100</f>
        <v>0</v>
      </c>
      <c r="P1732" s="7">
        <f>IF(L1732,E1732/L1732,0)</f>
        <v>0</v>
      </c>
      <c r="Q1732" t="s">
        <v>8319</v>
      </c>
      <c r="R1732" t="s">
        <v>8335</v>
      </c>
      <c r="S1732" s="18">
        <f t="shared" si="54"/>
        <v>42271.837766203702</v>
      </c>
      <c r="T1732" s="18">
        <f t="shared" si="55"/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>(E1733/D1733)*100</f>
        <v>0</v>
      </c>
      <c r="P1733" s="7">
        <f>IF(L1733,E1733/L1733,0)</f>
        <v>0</v>
      </c>
      <c r="Q1733" t="s">
        <v>8319</v>
      </c>
      <c r="R1733" t="s">
        <v>8335</v>
      </c>
      <c r="S1733" s="18">
        <f t="shared" si="54"/>
        <v>42152.656851851847</v>
      </c>
      <c r="T1733" s="18">
        <f t="shared" si="55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>(E1734/D1734)*100</f>
        <v>0</v>
      </c>
      <c r="P1734" s="7">
        <f>IF(L1734,E1734/L1734,0)</f>
        <v>0</v>
      </c>
      <c r="Q1734" t="s">
        <v>8319</v>
      </c>
      <c r="R1734" t="s">
        <v>8335</v>
      </c>
      <c r="S1734" s="18">
        <f t="shared" si="54"/>
        <v>42325.433807870373</v>
      </c>
      <c r="T1734" s="18">
        <f t="shared" si="55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>(E1735/D1735)*100</f>
        <v>0</v>
      </c>
      <c r="P1735" s="7">
        <f>IF(L1735,E1735/L1735,0)</f>
        <v>0</v>
      </c>
      <c r="Q1735" t="s">
        <v>8319</v>
      </c>
      <c r="R1735" t="s">
        <v>8335</v>
      </c>
      <c r="S1735" s="18">
        <f t="shared" si="54"/>
        <v>42614.425625000003</v>
      </c>
      <c r="T1735" s="18">
        <f t="shared" si="55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>(E1736/D1736)*100</f>
        <v>2.2222222222222223E-2</v>
      </c>
      <c r="P1736" s="7">
        <f>IF(L1736,E1736/L1736,0)</f>
        <v>1</v>
      </c>
      <c r="Q1736" t="s">
        <v>8319</v>
      </c>
      <c r="R1736" t="s">
        <v>8335</v>
      </c>
      <c r="S1736" s="18">
        <f t="shared" si="54"/>
        <v>42101.786527777775</v>
      </c>
      <c r="T1736" s="18">
        <f t="shared" si="55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>(E1737/D1737)*100</f>
        <v>11</v>
      </c>
      <c r="P1737" s="7">
        <f>IF(L1737,E1737/L1737,0)</f>
        <v>55</v>
      </c>
      <c r="Q1737" t="s">
        <v>8319</v>
      </c>
      <c r="R1737" t="s">
        <v>8335</v>
      </c>
      <c r="S1737" s="18">
        <f t="shared" si="54"/>
        <v>42559.56417824074</v>
      </c>
      <c r="T1737" s="18">
        <f t="shared" si="55"/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>(E1738/D1738)*100</f>
        <v>0.73333333333333328</v>
      </c>
      <c r="P1738" s="7">
        <f>IF(L1738,E1738/L1738,0)</f>
        <v>22</v>
      </c>
      <c r="Q1738" t="s">
        <v>8319</v>
      </c>
      <c r="R1738" t="s">
        <v>8335</v>
      </c>
      <c r="S1738" s="18">
        <f t="shared" si="54"/>
        <v>42286.611493055556</v>
      </c>
      <c r="T1738" s="18">
        <f t="shared" si="55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>(E1739/D1739)*100</f>
        <v>21.25</v>
      </c>
      <c r="P1739" s="7">
        <f>IF(L1739,E1739/L1739,0)</f>
        <v>56.666666666666664</v>
      </c>
      <c r="Q1739" t="s">
        <v>8319</v>
      </c>
      <c r="R1739" t="s">
        <v>8335</v>
      </c>
      <c r="S1739" s="18">
        <f t="shared" si="54"/>
        <v>42175.698981481481</v>
      </c>
      <c r="T1739" s="18">
        <f t="shared" si="55"/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>(E1740/D1740)*100</f>
        <v>0.4</v>
      </c>
      <c r="P1740" s="7">
        <f>IF(L1740,E1740/L1740,0)</f>
        <v>20</v>
      </c>
      <c r="Q1740" t="s">
        <v>8319</v>
      </c>
      <c r="R1740" t="s">
        <v>8335</v>
      </c>
      <c r="S1740" s="18">
        <f t="shared" si="54"/>
        <v>41884.624328703707</v>
      </c>
      <c r="T1740" s="18">
        <f t="shared" si="55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>(E1741/D1741)*100</f>
        <v>0.1</v>
      </c>
      <c r="P1741" s="7">
        <f>IF(L1741,E1741/L1741,0)</f>
        <v>1</v>
      </c>
      <c r="Q1741" t="s">
        <v>8319</v>
      </c>
      <c r="R1741" t="s">
        <v>8335</v>
      </c>
      <c r="S1741" s="18">
        <f t="shared" si="54"/>
        <v>42435.624212962968</v>
      </c>
      <c r="T1741" s="18">
        <f t="shared" si="55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>(E1742/D1742)*100</f>
        <v>0</v>
      </c>
      <c r="P1742" s="7">
        <f>IF(L1742,E1742/L1742,0)</f>
        <v>0</v>
      </c>
      <c r="Q1742" t="s">
        <v>8319</v>
      </c>
      <c r="R1742" t="s">
        <v>8335</v>
      </c>
      <c r="S1742" s="18">
        <f t="shared" si="54"/>
        <v>42171.567384259259</v>
      </c>
      <c r="T1742" s="18">
        <f t="shared" si="55"/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>(E1743/D1743)*100</f>
        <v>110.83333333333334</v>
      </c>
      <c r="P1743" s="7">
        <f>IF(L1743,E1743/L1743,0)</f>
        <v>25.576923076923077</v>
      </c>
      <c r="Q1743" t="s">
        <v>8331</v>
      </c>
      <c r="R1743" t="s">
        <v>8336</v>
      </c>
      <c r="S1743" s="18">
        <f t="shared" si="54"/>
        <v>42120.378136574072</v>
      </c>
      <c r="T1743" s="18">
        <f t="shared" si="55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>(E1744/D1744)*100</f>
        <v>108.74999999999999</v>
      </c>
      <c r="P1744" s="7">
        <f>IF(L1744,E1744/L1744,0)</f>
        <v>63.970588235294116</v>
      </c>
      <c r="Q1744" t="s">
        <v>8331</v>
      </c>
      <c r="R1744" t="s">
        <v>8336</v>
      </c>
      <c r="S1744" s="18">
        <f t="shared" si="54"/>
        <v>42710.626967592594</v>
      </c>
      <c r="T1744" s="18">
        <f t="shared" si="55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>(E1745/D1745)*100</f>
        <v>100.41666666666667</v>
      </c>
      <c r="P1745" s="7">
        <f>IF(L1745,E1745/L1745,0)</f>
        <v>89.925373134328353</v>
      </c>
      <c r="Q1745" t="s">
        <v>8331</v>
      </c>
      <c r="R1745" t="s">
        <v>8336</v>
      </c>
      <c r="S1745" s="18">
        <f t="shared" si="54"/>
        <v>42586.675636574073</v>
      </c>
      <c r="T1745" s="18">
        <f t="shared" si="55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>(E1746/D1746)*100</f>
        <v>118.45454545454545</v>
      </c>
      <c r="P1746" s="7">
        <f>IF(L1746,E1746/L1746,0)</f>
        <v>93.071428571428569</v>
      </c>
      <c r="Q1746" t="s">
        <v>8331</v>
      </c>
      <c r="R1746" t="s">
        <v>8336</v>
      </c>
      <c r="S1746" s="18">
        <f t="shared" si="54"/>
        <v>42026.355057870373</v>
      </c>
      <c r="T1746" s="18">
        <f t="shared" si="55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>(E1747/D1747)*100</f>
        <v>114.01428571428571</v>
      </c>
      <c r="P1747" s="7">
        <f>IF(L1747,E1747/L1747,0)</f>
        <v>89.674157303370791</v>
      </c>
      <c r="Q1747" t="s">
        <v>8331</v>
      </c>
      <c r="R1747" t="s">
        <v>8336</v>
      </c>
      <c r="S1747" s="18">
        <f t="shared" si="54"/>
        <v>42690.009699074071</v>
      </c>
      <c r="T1747" s="18">
        <f t="shared" si="55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>(E1748/D1748)*100</f>
        <v>148.10000000000002</v>
      </c>
      <c r="P1748" s="7">
        <f>IF(L1748,E1748/L1748,0)</f>
        <v>207.61682242990653</v>
      </c>
      <c r="Q1748" t="s">
        <v>8331</v>
      </c>
      <c r="R1748" t="s">
        <v>8336</v>
      </c>
      <c r="S1748" s="18">
        <f t="shared" si="54"/>
        <v>42667.926701388889</v>
      </c>
      <c r="T1748" s="18">
        <f t="shared" si="55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>(E1749/D1749)*100</f>
        <v>104.95555555555556</v>
      </c>
      <c r="P1749" s="7">
        <f>IF(L1749,E1749/L1749,0)</f>
        <v>59.408805031446541</v>
      </c>
      <c r="Q1749" t="s">
        <v>8331</v>
      </c>
      <c r="R1749" t="s">
        <v>8336</v>
      </c>
      <c r="S1749" s="18">
        <f t="shared" si="54"/>
        <v>42292.185532407406</v>
      </c>
      <c r="T1749" s="18">
        <f t="shared" si="55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>(E1750/D1750)*100</f>
        <v>129.94800000000001</v>
      </c>
      <c r="P1750" s="7">
        <f>IF(L1750,E1750/L1750,0)</f>
        <v>358.97237569060775</v>
      </c>
      <c r="Q1750" t="s">
        <v>8331</v>
      </c>
      <c r="R1750" t="s">
        <v>8336</v>
      </c>
      <c r="S1750" s="18">
        <f t="shared" si="54"/>
        <v>42219.700729166667</v>
      </c>
      <c r="T1750" s="18">
        <f t="shared" si="55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>(E1751/D1751)*100</f>
        <v>123.48756218905473</v>
      </c>
      <c r="P1751" s="7">
        <f>IF(L1751,E1751/L1751,0)</f>
        <v>94.736641221374043</v>
      </c>
      <c r="Q1751" t="s">
        <v>8331</v>
      </c>
      <c r="R1751" t="s">
        <v>8336</v>
      </c>
      <c r="S1751" s="18">
        <f t="shared" si="54"/>
        <v>42758.725937499999</v>
      </c>
      <c r="T1751" s="18">
        <f t="shared" si="55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>(E1752/D1752)*100</f>
        <v>201.62</v>
      </c>
      <c r="P1752" s="7">
        <f>IF(L1752,E1752/L1752,0)</f>
        <v>80.647999999999996</v>
      </c>
      <c r="Q1752" t="s">
        <v>8331</v>
      </c>
      <c r="R1752" t="s">
        <v>8336</v>
      </c>
      <c r="S1752" s="18">
        <f t="shared" si="54"/>
        <v>42454.586851851855</v>
      </c>
      <c r="T1752" s="18">
        <f t="shared" si="55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>(E1753/D1753)*100</f>
        <v>102.89999999999999</v>
      </c>
      <c r="P1753" s="7">
        <f>IF(L1753,E1753/L1753,0)</f>
        <v>168.68852459016392</v>
      </c>
      <c r="Q1753" t="s">
        <v>8331</v>
      </c>
      <c r="R1753" t="s">
        <v>8336</v>
      </c>
      <c r="S1753" s="18">
        <f t="shared" si="54"/>
        <v>42052.5315162037</v>
      </c>
      <c r="T1753" s="18">
        <f t="shared" si="55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>(E1754/D1754)*100</f>
        <v>260.16666666666663</v>
      </c>
      <c r="P1754" s="7">
        <f>IF(L1754,E1754/L1754,0)</f>
        <v>34.68888888888889</v>
      </c>
      <c r="Q1754" t="s">
        <v>8331</v>
      </c>
      <c r="R1754" t="s">
        <v>8336</v>
      </c>
      <c r="S1754" s="18">
        <f t="shared" si="54"/>
        <v>42627.003263888888</v>
      </c>
      <c r="T1754" s="18">
        <f t="shared" si="55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>(E1755/D1755)*100</f>
        <v>108</v>
      </c>
      <c r="P1755" s="7">
        <f>IF(L1755,E1755/L1755,0)</f>
        <v>462.85714285714283</v>
      </c>
      <c r="Q1755" t="s">
        <v>8331</v>
      </c>
      <c r="R1755" t="s">
        <v>8336</v>
      </c>
      <c r="S1755" s="18">
        <f t="shared" si="54"/>
        <v>42420.49962962963</v>
      </c>
      <c r="T1755" s="18">
        <f t="shared" si="55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>(E1756/D1756)*100</f>
        <v>110.52941176470587</v>
      </c>
      <c r="P1756" s="7">
        <f>IF(L1756,E1756/L1756,0)</f>
        <v>104.38888888888889</v>
      </c>
      <c r="Q1756" t="s">
        <v>8331</v>
      </c>
      <c r="R1756" t="s">
        <v>8336</v>
      </c>
      <c r="S1756" s="18">
        <f t="shared" si="54"/>
        <v>42067.626770833333</v>
      </c>
      <c r="T1756" s="18">
        <f t="shared" si="55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>(E1757/D1757)*100</f>
        <v>120</v>
      </c>
      <c r="P1757" s="7">
        <f>IF(L1757,E1757/L1757,0)</f>
        <v>7.5</v>
      </c>
      <c r="Q1757" t="s">
        <v>8331</v>
      </c>
      <c r="R1757" t="s">
        <v>8336</v>
      </c>
      <c r="S1757" s="18">
        <f t="shared" si="54"/>
        <v>42252.538900462961</v>
      </c>
      <c r="T1757" s="18">
        <f t="shared" si="55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>(E1758/D1758)*100</f>
        <v>102.82909090909091</v>
      </c>
      <c r="P1758" s="7">
        <f>IF(L1758,E1758/L1758,0)</f>
        <v>47.13</v>
      </c>
      <c r="Q1758" t="s">
        <v>8331</v>
      </c>
      <c r="R1758" t="s">
        <v>8336</v>
      </c>
      <c r="S1758" s="18">
        <f t="shared" si="54"/>
        <v>42570.917465277773</v>
      </c>
      <c r="T1758" s="18">
        <f t="shared" si="55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>(E1759/D1759)*100</f>
        <v>115.99999999999999</v>
      </c>
      <c r="P1759" s="7">
        <f>IF(L1759,E1759/L1759,0)</f>
        <v>414.28571428571428</v>
      </c>
      <c r="Q1759" t="s">
        <v>8331</v>
      </c>
      <c r="R1759" t="s">
        <v>8336</v>
      </c>
      <c r="S1759" s="18">
        <f t="shared" si="54"/>
        <v>42733.577349537038</v>
      </c>
      <c r="T1759" s="18">
        <f t="shared" si="55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>(E1760/D1760)*100</f>
        <v>114.7</v>
      </c>
      <c r="P1760" s="7">
        <f>IF(L1760,E1760/L1760,0)</f>
        <v>42.481481481481481</v>
      </c>
      <c r="Q1760" t="s">
        <v>8331</v>
      </c>
      <c r="R1760" t="s">
        <v>8336</v>
      </c>
      <c r="S1760" s="18">
        <f t="shared" si="54"/>
        <v>42505.705925925926</v>
      </c>
      <c r="T1760" s="18">
        <f t="shared" si="55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>(E1761/D1761)*100</f>
        <v>106.60000000000001</v>
      </c>
      <c r="P1761" s="7">
        <f>IF(L1761,E1761/L1761,0)</f>
        <v>108.77551020408163</v>
      </c>
      <c r="Q1761" t="s">
        <v>8331</v>
      </c>
      <c r="R1761" t="s">
        <v>8336</v>
      </c>
      <c r="S1761" s="18">
        <f t="shared" si="54"/>
        <v>42068.579039351855</v>
      </c>
      <c r="T1761" s="18">
        <f t="shared" si="55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>(E1762/D1762)*100</f>
        <v>165.44</v>
      </c>
      <c r="P1762" s="7">
        <f>IF(L1762,E1762/L1762,0)</f>
        <v>81.098039215686271</v>
      </c>
      <c r="Q1762" t="s">
        <v>8331</v>
      </c>
      <c r="R1762" t="s">
        <v>8336</v>
      </c>
      <c r="S1762" s="18">
        <f t="shared" si="54"/>
        <v>42405.42260416667</v>
      </c>
      <c r="T1762" s="18">
        <f t="shared" si="55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>(E1763/D1763)*100</f>
        <v>155</v>
      </c>
      <c r="P1763" s="7">
        <f>IF(L1763,E1763/L1763,0)</f>
        <v>51.666666666666664</v>
      </c>
      <c r="Q1763" t="s">
        <v>8331</v>
      </c>
      <c r="R1763" t="s">
        <v>8336</v>
      </c>
      <c r="S1763" s="18">
        <f t="shared" si="54"/>
        <v>42209.317824074074</v>
      </c>
      <c r="T1763" s="18">
        <f t="shared" si="55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>(E1764/D1764)*100</f>
        <v>885</v>
      </c>
      <c r="P1764" s="7">
        <f>IF(L1764,E1764/L1764,0)</f>
        <v>35.4</v>
      </c>
      <c r="Q1764" t="s">
        <v>8331</v>
      </c>
      <c r="R1764" t="s">
        <v>8336</v>
      </c>
      <c r="S1764" s="18">
        <f t="shared" si="54"/>
        <v>42410.732002314813</v>
      </c>
      <c r="T1764" s="18">
        <f t="shared" si="55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>(E1765/D1765)*100</f>
        <v>101.90833333333333</v>
      </c>
      <c r="P1765" s="7">
        <f>IF(L1765,E1765/L1765,0)</f>
        <v>103.63559322033899</v>
      </c>
      <c r="Q1765" t="s">
        <v>8331</v>
      </c>
      <c r="R1765" t="s">
        <v>8336</v>
      </c>
      <c r="S1765" s="18">
        <f t="shared" si="54"/>
        <v>42636.618518518517</v>
      </c>
      <c r="T1765" s="18">
        <f t="shared" si="55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>(E1766/D1766)*100</f>
        <v>19.600000000000001</v>
      </c>
      <c r="P1766" s="7">
        <f>IF(L1766,E1766/L1766,0)</f>
        <v>55.282051282051285</v>
      </c>
      <c r="Q1766" t="s">
        <v>8331</v>
      </c>
      <c r="R1766" t="s">
        <v>8336</v>
      </c>
      <c r="S1766" s="18">
        <f t="shared" si="54"/>
        <v>41825.235868055555</v>
      </c>
      <c r="T1766" s="18">
        <f t="shared" si="55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>(E1767/D1767)*100</f>
        <v>59.467839999999995</v>
      </c>
      <c r="P1767" s="7">
        <f>IF(L1767,E1767/L1767,0)</f>
        <v>72.16970873786407</v>
      </c>
      <c r="Q1767" t="s">
        <v>8331</v>
      </c>
      <c r="R1767" t="s">
        <v>8336</v>
      </c>
      <c r="S1767" s="18">
        <f t="shared" si="54"/>
        <v>41834.730462962965</v>
      </c>
      <c r="T1767" s="18">
        <f t="shared" si="55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(E1768/D1768)*100</f>
        <v>0</v>
      </c>
      <c r="P1768" s="7">
        <f>IF(L1768,E1768/L1768,0)</f>
        <v>0</v>
      </c>
      <c r="Q1768" t="s">
        <v>8331</v>
      </c>
      <c r="R1768" t="s">
        <v>8336</v>
      </c>
      <c r="S1768" s="18">
        <f t="shared" si="54"/>
        <v>41855.609814814816</v>
      </c>
      <c r="T1768" s="18">
        <f t="shared" si="55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>(E1769/D1769)*100</f>
        <v>45.72</v>
      </c>
      <c r="P1769" s="7">
        <f>IF(L1769,E1769/L1769,0)</f>
        <v>58.615384615384613</v>
      </c>
      <c r="Q1769" t="s">
        <v>8331</v>
      </c>
      <c r="R1769" t="s">
        <v>8336</v>
      </c>
      <c r="S1769" s="18">
        <f t="shared" si="54"/>
        <v>41824.408379629633</v>
      </c>
      <c r="T1769" s="18">
        <f t="shared" si="55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>(E1770/D1770)*100</f>
        <v>3.74</v>
      </c>
      <c r="P1770" s="7">
        <f>IF(L1770,E1770/L1770,0)</f>
        <v>12.466666666666667</v>
      </c>
      <c r="Q1770" t="s">
        <v>8331</v>
      </c>
      <c r="R1770" t="s">
        <v>8336</v>
      </c>
      <c r="S1770" s="18">
        <f t="shared" si="54"/>
        <v>41849.310694444444</v>
      </c>
      <c r="T1770" s="18">
        <f t="shared" si="55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>(E1771/D1771)*100</f>
        <v>2.7025000000000001</v>
      </c>
      <c r="P1771" s="7">
        <f>IF(L1771,E1771/L1771,0)</f>
        <v>49.136363636363633</v>
      </c>
      <c r="Q1771" t="s">
        <v>8331</v>
      </c>
      <c r="R1771" t="s">
        <v>8336</v>
      </c>
      <c r="S1771" s="18">
        <f t="shared" si="54"/>
        <v>41987.568969907406</v>
      </c>
      <c r="T1771" s="18">
        <f t="shared" si="55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>(E1772/D1772)*100</f>
        <v>56.51428571428572</v>
      </c>
      <c r="P1772" s="7">
        <f>IF(L1772,E1772/L1772,0)</f>
        <v>150.5</v>
      </c>
      <c r="Q1772" t="s">
        <v>8331</v>
      </c>
      <c r="R1772" t="s">
        <v>8336</v>
      </c>
      <c r="S1772" s="18">
        <f t="shared" si="54"/>
        <v>41891.530023148152</v>
      </c>
      <c r="T1772" s="18">
        <f t="shared" si="55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>(E1773/D1773)*100</f>
        <v>21.30952380952381</v>
      </c>
      <c r="P1773" s="7">
        <f>IF(L1773,E1773/L1773,0)</f>
        <v>35.799999999999997</v>
      </c>
      <c r="Q1773" t="s">
        <v>8331</v>
      </c>
      <c r="R1773" t="s">
        <v>8336</v>
      </c>
      <c r="S1773" s="18">
        <f t="shared" si="54"/>
        <v>41905.729629629626</v>
      </c>
      <c r="T1773" s="18">
        <f t="shared" si="55"/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>(E1774/D1774)*100</f>
        <v>15.6</v>
      </c>
      <c r="P1774" s="7">
        <f>IF(L1774,E1774/L1774,0)</f>
        <v>45.157894736842103</v>
      </c>
      <c r="Q1774" t="s">
        <v>8331</v>
      </c>
      <c r="R1774" t="s">
        <v>8336</v>
      </c>
      <c r="S1774" s="18">
        <f t="shared" si="54"/>
        <v>41766.468009259261</v>
      </c>
      <c r="T1774" s="18">
        <f t="shared" si="55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>(E1775/D1775)*100</f>
        <v>6.2566666666666677</v>
      </c>
      <c r="P1775" s="7">
        <f>IF(L1775,E1775/L1775,0)</f>
        <v>98.78947368421052</v>
      </c>
      <c r="Q1775" t="s">
        <v>8331</v>
      </c>
      <c r="R1775" t="s">
        <v>8336</v>
      </c>
      <c r="S1775" s="18">
        <f t="shared" si="54"/>
        <v>41978.510393518518</v>
      </c>
      <c r="T1775" s="18">
        <f t="shared" si="55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>(E1776/D1776)*100</f>
        <v>45.92</v>
      </c>
      <c r="P1776" s="7">
        <f>IF(L1776,E1776/L1776,0)</f>
        <v>88.307692307692307</v>
      </c>
      <c r="Q1776" t="s">
        <v>8331</v>
      </c>
      <c r="R1776" t="s">
        <v>8336</v>
      </c>
      <c r="S1776" s="18">
        <f t="shared" si="54"/>
        <v>41929.968657407408</v>
      </c>
      <c r="T1776" s="18">
        <f t="shared" si="55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>(E1777/D1777)*100</f>
        <v>65.101538461538468</v>
      </c>
      <c r="P1777" s="7">
        <f>IF(L1777,E1777/L1777,0)</f>
        <v>170.62903225806451</v>
      </c>
      <c r="Q1777" t="s">
        <v>8331</v>
      </c>
      <c r="R1777" t="s">
        <v>8336</v>
      </c>
      <c r="S1777" s="18">
        <f t="shared" si="54"/>
        <v>41891.726388888885</v>
      </c>
      <c r="T1777" s="18">
        <f t="shared" si="55"/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>(E1778/D1778)*100</f>
        <v>6.7</v>
      </c>
      <c r="P1778" s="7">
        <f>IF(L1778,E1778/L1778,0)</f>
        <v>83.75</v>
      </c>
      <c r="Q1778" t="s">
        <v>8331</v>
      </c>
      <c r="R1778" t="s">
        <v>8336</v>
      </c>
      <c r="S1778" s="18">
        <f t="shared" si="54"/>
        <v>41905.70684027778</v>
      </c>
      <c r="T1778" s="18">
        <f t="shared" si="55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>(E1779/D1779)*100</f>
        <v>13.5625</v>
      </c>
      <c r="P1779" s="7">
        <f>IF(L1779,E1779/L1779,0)</f>
        <v>65.099999999999994</v>
      </c>
      <c r="Q1779" t="s">
        <v>8331</v>
      </c>
      <c r="R1779" t="s">
        <v>8336</v>
      </c>
      <c r="S1779" s="18">
        <f t="shared" si="54"/>
        <v>42025.107094907406</v>
      </c>
      <c r="T1779" s="18">
        <f t="shared" si="55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>(E1780/D1780)*100</f>
        <v>1.9900000000000002</v>
      </c>
      <c r="P1780" s="7">
        <f>IF(L1780,E1780/L1780,0)</f>
        <v>66.333333333333329</v>
      </c>
      <c r="Q1780" t="s">
        <v>8331</v>
      </c>
      <c r="R1780" t="s">
        <v>8336</v>
      </c>
      <c r="S1780" s="18">
        <f t="shared" si="54"/>
        <v>42045.61336805555</v>
      </c>
      <c r="T1780" s="18">
        <f t="shared" si="55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>(E1781/D1781)*100</f>
        <v>36.236363636363642</v>
      </c>
      <c r="P1781" s="7">
        <f>IF(L1781,E1781/L1781,0)</f>
        <v>104.89473684210526</v>
      </c>
      <c r="Q1781" t="s">
        <v>8331</v>
      </c>
      <c r="R1781" t="s">
        <v>8336</v>
      </c>
      <c r="S1781" s="18">
        <f t="shared" si="54"/>
        <v>42585.441898148143</v>
      </c>
      <c r="T1781" s="18">
        <f t="shared" si="55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>(E1782/D1782)*100</f>
        <v>39.743333333333339</v>
      </c>
      <c r="P1782" s="7">
        <f>IF(L1782,E1782/L1782,0)</f>
        <v>78.440789473684205</v>
      </c>
      <c r="Q1782" t="s">
        <v>8331</v>
      </c>
      <c r="R1782" t="s">
        <v>8336</v>
      </c>
      <c r="S1782" s="18">
        <f t="shared" si="54"/>
        <v>42493.350810185184</v>
      </c>
      <c r="T1782" s="18">
        <f t="shared" si="55"/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>(E1783/D1783)*100</f>
        <v>25.763636363636365</v>
      </c>
      <c r="P1783" s="7">
        <f>IF(L1783,E1783/L1783,0)</f>
        <v>59.041666666666664</v>
      </c>
      <c r="Q1783" t="s">
        <v>8331</v>
      </c>
      <c r="R1783" t="s">
        <v>8336</v>
      </c>
      <c r="S1783" s="18">
        <f t="shared" si="54"/>
        <v>42597.367418981477</v>
      </c>
      <c r="T1783" s="18">
        <f t="shared" si="55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>(E1784/D1784)*100</f>
        <v>15.491428571428573</v>
      </c>
      <c r="P1784" s="7">
        <f>IF(L1784,E1784/L1784,0)</f>
        <v>71.34210526315789</v>
      </c>
      <c r="Q1784" t="s">
        <v>8331</v>
      </c>
      <c r="R1784" t="s">
        <v>8336</v>
      </c>
      <c r="S1784" s="18">
        <f t="shared" si="54"/>
        <v>42388.325104166666</v>
      </c>
      <c r="T1784" s="18">
        <f t="shared" si="55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>(E1785/D1785)*100</f>
        <v>23.692499999999999</v>
      </c>
      <c r="P1785" s="7">
        <f>IF(L1785,E1785/L1785,0)</f>
        <v>51.227027027027027</v>
      </c>
      <c r="Q1785" t="s">
        <v>8331</v>
      </c>
      <c r="R1785" t="s">
        <v>8336</v>
      </c>
      <c r="S1785" s="18">
        <f t="shared" si="54"/>
        <v>42115.699976851851</v>
      </c>
      <c r="T1785" s="18">
        <f t="shared" si="55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>(E1786/D1786)*100</f>
        <v>39.76</v>
      </c>
      <c r="P1786" s="7">
        <f>IF(L1786,E1786/L1786,0)</f>
        <v>60.242424242424242</v>
      </c>
      <c r="Q1786" t="s">
        <v>8331</v>
      </c>
      <c r="R1786" t="s">
        <v>8336</v>
      </c>
      <c r="S1786" s="18">
        <f t="shared" si="54"/>
        <v>42003.405555555553</v>
      </c>
      <c r="T1786" s="18">
        <f t="shared" si="55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>(E1787/D1787)*100</f>
        <v>20.220833333333331</v>
      </c>
      <c r="P1787" s="7">
        <f>IF(L1787,E1787/L1787,0)</f>
        <v>44.935185185185183</v>
      </c>
      <c r="Q1787" t="s">
        <v>8331</v>
      </c>
      <c r="R1787" t="s">
        <v>8336</v>
      </c>
      <c r="S1787" s="18">
        <f t="shared" si="54"/>
        <v>41896.884895833333</v>
      </c>
      <c r="T1787" s="18">
        <f t="shared" si="55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>(E1788/D1788)*100</f>
        <v>47.631578947368418</v>
      </c>
      <c r="P1788" s="7">
        <f>IF(L1788,E1788/L1788,0)</f>
        <v>31.206896551724139</v>
      </c>
      <c r="Q1788" t="s">
        <v>8331</v>
      </c>
      <c r="R1788" t="s">
        <v>8336</v>
      </c>
      <c r="S1788" s="18">
        <f t="shared" si="54"/>
        <v>41958.300659722227</v>
      </c>
      <c r="T1788" s="18">
        <f t="shared" si="55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>(E1789/D1789)*100</f>
        <v>15.329999999999998</v>
      </c>
      <c r="P1789" s="7">
        <f>IF(L1789,E1789/L1789,0)</f>
        <v>63.875</v>
      </c>
      <c r="Q1789" t="s">
        <v>8331</v>
      </c>
      <c r="R1789" t="s">
        <v>8336</v>
      </c>
      <c r="S1789" s="18">
        <f t="shared" si="54"/>
        <v>42068.40552083333</v>
      </c>
      <c r="T1789" s="18">
        <f t="shared" si="55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>(E1790/D1790)*100</f>
        <v>1.3818181818181818</v>
      </c>
      <c r="P1790" s="7">
        <f>IF(L1790,E1790/L1790,0)</f>
        <v>19</v>
      </c>
      <c r="Q1790" t="s">
        <v>8331</v>
      </c>
      <c r="R1790" t="s">
        <v>8336</v>
      </c>
      <c r="S1790" s="18">
        <f t="shared" si="54"/>
        <v>41913.69840277778</v>
      </c>
      <c r="T1790" s="18">
        <f t="shared" si="55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>(E1791/D1791)*100</f>
        <v>0.5</v>
      </c>
      <c r="P1791" s="7">
        <f>IF(L1791,E1791/L1791,0)</f>
        <v>10</v>
      </c>
      <c r="Q1791" t="s">
        <v>8331</v>
      </c>
      <c r="R1791" t="s">
        <v>8336</v>
      </c>
      <c r="S1791" s="18">
        <f t="shared" si="54"/>
        <v>41956.000034722223</v>
      </c>
      <c r="T1791" s="18">
        <f t="shared" si="55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>(E1792/D1792)*100</f>
        <v>4.957575757575758</v>
      </c>
      <c r="P1792" s="7">
        <f>IF(L1792,E1792/L1792,0)</f>
        <v>109.06666666666666</v>
      </c>
      <c r="Q1792" t="s">
        <v>8331</v>
      </c>
      <c r="R1792" t="s">
        <v>8336</v>
      </c>
      <c r="S1792" s="18">
        <f t="shared" si="54"/>
        <v>42010.424513888887</v>
      </c>
      <c r="T1792" s="18">
        <f t="shared" si="55"/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>(E1793/D1793)*100</f>
        <v>3.5666666666666664</v>
      </c>
      <c r="P1793" s="7">
        <f>IF(L1793,E1793/L1793,0)</f>
        <v>26.75</v>
      </c>
      <c r="Q1793" t="s">
        <v>8331</v>
      </c>
      <c r="R1793" t="s">
        <v>8336</v>
      </c>
      <c r="S1793" s="18">
        <f t="shared" si="54"/>
        <v>41973.490335648152</v>
      </c>
      <c r="T1793" s="18">
        <f t="shared" si="55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>(E1794/D1794)*100</f>
        <v>61.124000000000002</v>
      </c>
      <c r="P1794" s="7">
        <f>IF(L1794,E1794/L1794,0)</f>
        <v>109.93525179856115</v>
      </c>
      <c r="Q1794" t="s">
        <v>8331</v>
      </c>
      <c r="R1794" t="s">
        <v>8336</v>
      </c>
      <c r="S1794" s="18">
        <f t="shared" ref="S1794:S1857" si="56">(J1794/86400)+25569+(-6/24)</f>
        <v>42188.781041666662</v>
      </c>
      <c r="T1794" s="18">
        <f t="shared" ref="T1794:T1857" si="57">(I1794/86400)+25569+(-6/24)</f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>(E1795/D1795)*100</f>
        <v>1.3333333333333335</v>
      </c>
      <c r="P1795" s="7">
        <f>IF(L1795,E1795/L1795,0)</f>
        <v>20</v>
      </c>
      <c r="Q1795" t="s">
        <v>8331</v>
      </c>
      <c r="R1795" t="s">
        <v>8336</v>
      </c>
      <c r="S1795" s="18">
        <f t="shared" si="56"/>
        <v>41940.641666666663</v>
      </c>
      <c r="T1795" s="18">
        <f t="shared" si="57"/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>(E1796/D1796)*100</f>
        <v>11.077777777777778</v>
      </c>
      <c r="P1796" s="7">
        <f>IF(L1796,E1796/L1796,0)</f>
        <v>55.388888888888886</v>
      </c>
      <c r="Q1796" t="s">
        <v>8331</v>
      </c>
      <c r="R1796" t="s">
        <v>8336</v>
      </c>
      <c r="S1796" s="18">
        <f t="shared" si="56"/>
        <v>42011.301180555558</v>
      </c>
      <c r="T1796" s="18">
        <f t="shared" si="57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>(E1797/D1797)*100</f>
        <v>38.735714285714288</v>
      </c>
      <c r="P1797" s="7">
        <f>IF(L1797,E1797/L1797,0)</f>
        <v>133.90123456790124</v>
      </c>
      <c r="Q1797" t="s">
        <v>8331</v>
      </c>
      <c r="R1797" t="s">
        <v>8336</v>
      </c>
      <c r="S1797" s="18">
        <f t="shared" si="56"/>
        <v>42628.038668981477</v>
      </c>
      <c r="T1797" s="18">
        <f t="shared" si="57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>(E1798/D1798)*100</f>
        <v>22.05263157894737</v>
      </c>
      <c r="P1798" s="7">
        <f>IF(L1798,E1798/L1798,0)</f>
        <v>48.720930232558139</v>
      </c>
      <c r="Q1798" t="s">
        <v>8331</v>
      </c>
      <c r="R1798" t="s">
        <v>8336</v>
      </c>
      <c r="S1798" s="18">
        <f t="shared" si="56"/>
        <v>42515.189421296294</v>
      </c>
      <c r="T1798" s="18">
        <f t="shared" si="57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>(E1799/D1799)*100</f>
        <v>67.55</v>
      </c>
      <c r="P1799" s="7">
        <f>IF(L1799,E1799/L1799,0)</f>
        <v>48.25</v>
      </c>
      <c r="Q1799" t="s">
        <v>8331</v>
      </c>
      <c r="R1799" t="s">
        <v>8336</v>
      </c>
      <c r="S1799" s="18">
        <f t="shared" si="56"/>
        <v>42689.31931712963</v>
      </c>
      <c r="T1799" s="18">
        <f t="shared" si="57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>(E1800/D1800)*100</f>
        <v>13.637499999999999</v>
      </c>
      <c r="P1800" s="7">
        <f>IF(L1800,E1800/L1800,0)</f>
        <v>58.972972972972975</v>
      </c>
      <c r="Q1800" t="s">
        <v>8331</v>
      </c>
      <c r="R1800" t="s">
        <v>8336</v>
      </c>
      <c r="S1800" s="18">
        <f t="shared" si="56"/>
        <v>42344.07677083333</v>
      </c>
      <c r="T1800" s="18">
        <f t="shared" si="57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>(E1801/D1801)*100</f>
        <v>1.7457500000000001</v>
      </c>
      <c r="P1801" s="7">
        <f>IF(L1801,E1801/L1801,0)</f>
        <v>11.638333333333334</v>
      </c>
      <c r="Q1801" t="s">
        <v>8331</v>
      </c>
      <c r="R1801" t="s">
        <v>8336</v>
      </c>
      <c r="S1801" s="18">
        <f t="shared" si="56"/>
        <v>41934.592685185184</v>
      </c>
      <c r="T1801" s="18">
        <f t="shared" si="57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>(E1802/D1802)*100</f>
        <v>20.44963251188932</v>
      </c>
      <c r="P1802" s="7">
        <f>IF(L1802,E1802/L1802,0)</f>
        <v>83.716814159292042</v>
      </c>
      <c r="Q1802" t="s">
        <v>8331</v>
      </c>
      <c r="R1802" t="s">
        <v>8336</v>
      </c>
      <c r="S1802" s="18">
        <f t="shared" si="56"/>
        <v>42623.356134259258</v>
      </c>
      <c r="T1802" s="18">
        <f t="shared" si="57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>(E1803/D1803)*100</f>
        <v>13.852941176470587</v>
      </c>
      <c r="P1803" s="7">
        <f>IF(L1803,E1803/L1803,0)</f>
        <v>63.648648648648646</v>
      </c>
      <c r="Q1803" t="s">
        <v>8331</v>
      </c>
      <c r="R1803" t="s">
        <v>8336</v>
      </c>
      <c r="S1803" s="18">
        <f t="shared" si="56"/>
        <v>42321.410509259258</v>
      </c>
      <c r="T1803" s="18">
        <f t="shared" si="57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>(E1804/D1804)*100</f>
        <v>48.485714285714288</v>
      </c>
      <c r="P1804" s="7">
        <f>IF(L1804,E1804/L1804,0)</f>
        <v>94.277777777777771</v>
      </c>
      <c r="Q1804" t="s">
        <v>8331</v>
      </c>
      <c r="R1804" t="s">
        <v>8336</v>
      </c>
      <c r="S1804" s="18">
        <f t="shared" si="56"/>
        <v>42159.22256944445</v>
      </c>
      <c r="T1804" s="18">
        <f t="shared" si="57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>(E1805/D1805)*100</f>
        <v>30.8</v>
      </c>
      <c r="P1805" s="7">
        <f>IF(L1805,E1805/L1805,0)</f>
        <v>71.86666666666666</v>
      </c>
      <c r="Q1805" t="s">
        <v>8331</v>
      </c>
      <c r="R1805" t="s">
        <v>8336</v>
      </c>
      <c r="S1805" s="18">
        <f t="shared" si="56"/>
        <v>42017.821550925924</v>
      </c>
      <c r="T1805" s="18">
        <f t="shared" si="57"/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>(E1806/D1806)*100</f>
        <v>35.174193548387095</v>
      </c>
      <c r="P1806" s="7">
        <f>IF(L1806,E1806/L1806,0)</f>
        <v>104.84615384615384</v>
      </c>
      <c r="Q1806" t="s">
        <v>8331</v>
      </c>
      <c r="R1806" t="s">
        <v>8336</v>
      </c>
      <c r="S1806" s="18">
        <f t="shared" si="56"/>
        <v>42282.428287037037</v>
      </c>
      <c r="T1806" s="18">
        <f t="shared" si="57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>(E1807/D1807)*100</f>
        <v>36.404444444444444</v>
      </c>
      <c r="P1807" s="7">
        <f>IF(L1807,E1807/L1807,0)</f>
        <v>67.139344262295083</v>
      </c>
      <c r="Q1807" t="s">
        <v>8331</v>
      </c>
      <c r="R1807" t="s">
        <v>8336</v>
      </c>
      <c r="S1807" s="18">
        <f t="shared" si="56"/>
        <v>42247.553912037038</v>
      </c>
      <c r="T1807" s="18">
        <f t="shared" si="57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>(E1808/D1808)*100</f>
        <v>2.9550000000000001</v>
      </c>
      <c r="P1808" s="7">
        <f>IF(L1808,E1808/L1808,0)</f>
        <v>73.875</v>
      </c>
      <c r="Q1808" t="s">
        <v>8331</v>
      </c>
      <c r="R1808" t="s">
        <v>8336</v>
      </c>
      <c r="S1808" s="18">
        <f t="shared" si="56"/>
        <v>41877.388298611113</v>
      </c>
      <c r="T1808" s="18">
        <f t="shared" si="57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>(E1809/D1809)*100</f>
        <v>11.06</v>
      </c>
      <c r="P1809" s="7">
        <f>IF(L1809,E1809/L1809,0)</f>
        <v>69.125</v>
      </c>
      <c r="Q1809" t="s">
        <v>8331</v>
      </c>
      <c r="R1809" t="s">
        <v>8336</v>
      </c>
      <c r="S1809" s="18">
        <f t="shared" si="56"/>
        <v>41879.818437499998</v>
      </c>
      <c r="T1809" s="18">
        <f t="shared" si="57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>(E1810/D1810)*100</f>
        <v>41.407142857142858</v>
      </c>
      <c r="P1810" s="7">
        <f>IF(L1810,E1810/L1810,0)</f>
        <v>120.77083333333333</v>
      </c>
      <c r="Q1810" t="s">
        <v>8331</v>
      </c>
      <c r="R1810" t="s">
        <v>8336</v>
      </c>
      <c r="S1810" s="18">
        <f t="shared" si="56"/>
        <v>42742.430902777778</v>
      </c>
      <c r="T1810" s="18">
        <f t="shared" si="57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>(E1811/D1811)*100</f>
        <v>10.857142857142858</v>
      </c>
      <c r="P1811" s="7">
        <f>IF(L1811,E1811/L1811,0)</f>
        <v>42.222222222222221</v>
      </c>
      <c r="Q1811" t="s">
        <v>8331</v>
      </c>
      <c r="R1811" t="s">
        <v>8336</v>
      </c>
      <c r="S1811" s="18">
        <f t="shared" si="56"/>
        <v>42029.657858796301</v>
      </c>
      <c r="T1811" s="18">
        <f t="shared" si="57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>(E1812/D1812)*100</f>
        <v>3.3333333333333335</v>
      </c>
      <c r="P1812" s="7">
        <f>IF(L1812,E1812/L1812,0)</f>
        <v>7.5</v>
      </c>
      <c r="Q1812" t="s">
        <v>8331</v>
      </c>
      <c r="R1812" t="s">
        <v>8336</v>
      </c>
      <c r="S1812" s="18">
        <f t="shared" si="56"/>
        <v>41860.66002314815</v>
      </c>
      <c r="T1812" s="18">
        <f t="shared" si="57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>(E1813/D1813)*100</f>
        <v>7.407407407407407E-2</v>
      </c>
      <c r="P1813" s="7">
        <f>IF(L1813,E1813/L1813,0)</f>
        <v>1.5384615384615385</v>
      </c>
      <c r="Q1813" t="s">
        <v>8331</v>
      </c>
      <c r="R1813" t="s">
        <v>8336</v>
      </c>
      <c r="S1813" s="18">
        <f t="shared" si="56"/>
        <v>41876.183680555558</v>
      </c>
      <c r="T1813" s="18">
        <f t="shared" si="57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>(E1814/D1814)*100</f>
        <v>13.307692307692307</v>
      </c>
      <c r="P1814" s="7">
        <f>IF(L1814,E1814/L1814,0)</f>
        <v>37.608695652173914</v>
      </c>
      <c r="Q1814" t="s">
        <v>8331</v>
      </c>
      <c r="R1814" t="s">
        <v>8336</v>
      </c>
      <c r="S1814" s="18">
        <f t="shared" si="56"/>
        <v>42524.068703703699</v>
      </c>
      <c r="T1814" s="18">
        <f t="shared" si="57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(E1815/D1815)*100</f>
        <v>0</v>
      </c>
      <c r="P1815" s="7">
        <f>IF(L1815,E1815/L1815,0)</f>
        <v>0</v>
      </c>
      <c r="Q1815" t="s">
        <v>8331</v>
      </c>
      <c r="R1815" t="s">
        <v>8336</v>
      </c>
      <c r="S1815" s="18">
        <f t="shared" si="56"/>
        <v>41829.639027777775</v>
      </c>
      <c r="T1815" s="18">
        <f t="shared" si="57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(E1816/D1816)*100</f>
        <v>49.183333333333337</v>
      </c>
      <c r="P1816" s="7">
        <f>IF(L1816,E1816/L1816,0)</f>
        <v>42.157142857142858</v>
      </c>
      <c r="Q1816" t="s">
        <v>8331</v>
      </c>
      <c r="R1816" t="s">
        <v>8336</v>
      </c>
      <c r="S1816" s="18">
        <f t="shared" si="56"/>
        <v>42033.064074074078</v>
      </c>
      <c r="T1816" s="18">
        <f t="shared" si="57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(E1817/D1817)*100</f>
        <v>0</v>
      </c>
      <c r="P1817" s="7">
        <f>IF(L1817,E1817/L1817,0)</f>
        <v>0</v>
      </c>
      <c r="Q1817" t="s">
        <v>8331</v>
      </c>
      <c r="R1817" t="s">
        <v>8336</v>
      </c>
      <c r="S1817" s="18">
        <f t="shared" si="56"/>
        <v>42172.656678240739</v>
      </c>
      <c r="T1817" s="18">
        <f t="shared" si="57"/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>(E1818/D1818)*100</f>
        <v>2.036</v>
      </c>
      <c r="P1818" s="7">
        <f>IF(L1818,E1818/L1818,0)</f>
        <v>84.833333333333329</v>
      </c>
      <c r="Q1818" t="s">
        <v>8331</v>
      </c>
      <c r="R1818" t="s">
        <v>8336</v>
      </c>
      <c r="S1818" s="18">
        <f t="shared" si="56"/>
        <v>42548.626192129625</v>
      </c>
      <c r="T1818" s="18">
        <f t="shared" si="57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>(E1819/D1819)*100</f>
        <v>52.327777777777776</v>
      </c>
      <c r="P1819" s="7">
        <f>IF(L1819,E1819/L1819,0)</f>
        <v>94.19</v>
      </c>
      <c r="Q1819" t="s">
        <v>8331</v>
      </c>
      <c r="R1819" t="s">
        <v>8336</v>
      </c>
      <c r="S1819" s="18">
        <f t="shared" si="56"/>
        <v>42705.412118055552</v>
      </c>
      <c r="T1819" s="18">
        <f t="shared" si="57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(E1820/D1820)*100</f>
        <v>0</v>
      </c>
      <c r="P1820" s="7">
        <f>IF(L1820,E1820/L1820,0)</f>
        <v>0</v>
      </c>
      <c r="Q1820" t="s">
        <v>8331</v>
      </c>
      <c r="R1820" t="s">
        <v>8336</v>
      </c>
      <c r="S1820" s="18">
        <f t="shared" si="56"/>
        <v>42066.984375</v>
      </c>
      <c r="T1820" s="18">
        <f t="shared" si="57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>(E1821/D1821)*100</f>
        <v>2.083333333333333</v>
      </c>
      <c r="P1821" s="7">
        <f>IF(L1821,E1821/L1821,0)</f>
        <v>6.25</v>
      </c>
      <c r="Q1821" t="s">
        <v>8331</v>
      </c>
      <c r="R1821" t="s">
        <v>8336</v>
      </c>
      <c r="S1821" s="18">
        <f t="shared" si="56"/>
        <v>41820.502268518518</v>
      </c>
      <c r="T1821" s="18">
        <f t="shared" si="57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>(E1822/D1822)*100</f>
        <v>6.565384615384616</v>
      </c>
      <c r="P1822" s="7">
        <f>IF(L1822,E1822/L1822,0)</f>
        <v>213.375</v>
      </c>
      <c r="Q1822" t="s">
        <v>8331</v>
      </c>
      <c r="R1822" t="s">
        <v>8336</v>
      </c>
      <c r="S1822" s="18">
        <f t="shared" si="56"/>
        <v>42064.834374999999</v>
      </c>
      <c r="T1822" s="18">
        <f t="shared" si="57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>(E1823/D1823)*100</f>
        <v>134.88999999999999</v>
      </c>
      <c r="P1823" s="7">
        <f>IF(L1823,E1823/L1823,0)</f>
        <v>59.162280701754383</v>
      </c>
      <c r="Q1823" t="s">
        <v>8319</v>
      </c>
      <c r="R1823" t="s">
        <v>8351</v>
      </c>
      <c r="S1823" s="18">
        <f t="shared" si="56"/>
        <v>40926.069062499999</v>
      </c>
      <c r="T1823" s="18">
        <f t="shared" si="57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>(E1824/D1824)*100</f>
        <v>100</v>
      </c>
      <c r="P1824" s="7">
        <f>IF(L1824,E1824/L1824,0)</f>
        <v>27.272727272727273</v>
      </c>
      <c r="Q1824" t="s">
        <v>8319</v>
      </c>
      <c r="R1824" t="s">
        <v>8351</v>
      </c>
      <c r="S1824" s="18">
        <f t="shared" si="56"/>
        <v>41634.547013888892</v>
      </c>
      <c r="T1824" s="18">
        <f t="shared" si="57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>(E1825/D1825)*100</f>
        <v>115.85714285714286</v>
      </c>
      <c r="P1825" s="7">
        <f>IF(L1825,E1825/L1825,0)</f>
        <v>24.575757575757574</v>
      </c>
      <c r="Q1825" t="s">
        <v>8319</v>
      </c>
      <c r="R1825" t="s">
        <v>8351</v>
      </c>
      <c r="S1825" s="18">
        <f t="shared" si="56"/>
        <v>41176.434907407405</v>
      </c>
      <c r="T1825" s="18">
        <f t="shared" si="57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>(E1826/D1826)*100</f>
        <v>100.06666666666666</v>
      </c>
      <c r="P1826" s="7">
        <f>IF(L1826,E1826/L1826,0)</f>
        <v>75.05</v>
      </c>
      <c r="Q1826" t="s">
        <v>8319</v>
      </c>
      <c r="R1826" t="s">
        <v>8351</v>
      </c>
      <c r="S1826" s="18">
        <f t="shared" si="56"/>
        <v>41626.666284722218</v>
      </c>
      <c r="T1826" s="18">
        <f t="shared" si="57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>(E1827/D1827)*100</f>
        <v>105.05</v>
      </c>
      <c r="P1827" s="7">
        <f>IF(L1827,E1827/L1827,0)</f>
        <v>42.02</v>
      </c>
      <c r="Q1827" t="s">
        <v>8319</v>
      </c>
      <c r="R1827" t="s">
        <v>8351</v>
      </c>
      <c r="S1827" s="18">
        <f t="shared" si="56"/>
        <v>41443.58452546296</v>
      </c>
      <c r="T1827" s="18">
        <f t="shared" si="57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>(E1828/D1828)*100</f>
        <v>101</v>
      </c>
      <c r="P1828" s="7">
        <f>IF(L1828,E1828/L1828,0)</f>
        <v>53.157894736842103</v>
      </c>
      <c r="Q1828" t="s">
        <v>8319</v>
      </c>
      <c r="R1828" t="s">
        <v>8351</v>
      </c>
      <c r="S1828" s="18">
        <f t="shared" si="56"/>
        <v>41657.673807870371</v>
      </c>
      <c r="T1828" s="18">
        <f t="shared" si="57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>(E1829/D1829)*100</f>
        <v>100.66250000000001</v>
      </c>
      <c r="P1829" s="7">
        <f>IF(L1829,E1829/L1829,0)</f>
        <v>83.885416666666671</v>
      </c>
      <c r="Q1829" t="s">
        <v>8319</v>
      </c>
      <c r="R1829" t="s">
        <v>8351</v>
      </c>
      <c r="S1829" s="18">
        <f t="shared" si="56"/>
        <v>40555.075937499998</v>
      </c>
      <c r="T1829" s="18">
        <f t="shared" si="57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>(E1830/D1830)*100</f>
        <v>100.16000000000001</v>
      </c>
      <c r="P1830" s="7">
        <f>IF(L1830,E1830/L1830,0)</f>
        <v>417.33333333333331</v>
      </c>
      <c r="Q1830" t="s">
        <v>8319</v>
      </c>
      <c r="R1830" t="s">
        <v>8351</v>
      </c>
      <c r="S1830" s="18">
        <f t="shared" si="56"/>
        <v>41736.649652777778</v>
      </c>
      <c r="T1830" s="18">
        <f t="shared" si="57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>(E1831/D1831)*100</f>
        <v>166.68333333333334</v>
      </c>
      <c r="P1831" s="7">
        <f>IF(L1831,E1831/L1831,0)</f>
        <v>75.765151515151516</v>
      </c>
      <c r="Q1831" t="s">
        <v>8319</v>
      </c>
      <c r="R1831" t="s">
        <v>8351</v>
      </c>
      <c r="S1831" s="18">
        <f t="shared" si="56"/>
        <v>40515.837627314817</v>
      </c>
      <c r="T1831" s="18">
        <f t="shared" si="57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>(E1832/D1832)*100</f>
        <v>101.53333333333335</v>
      </c>
      <c r="P1832" s="7">
        <f>IF(L1832,E1832/L1832,0)</f>
        <v>67.389380530973455</v>
      </c>
      <c r="Q1832" t="s">
        <v>8319</v>
      </c>
      <c r="R1832" t="s">
        <v>8351</v>
      </c>
      <c r="S1832" s="18">
        <f t="shared" si="56"/>
        <v>41664.434108796297</v>
      </c>
      <c r="T1832" s="18">
        <f t="shared" si="57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>(E1833/D1833)*100</f>
        <v>103</v>
      </c>
      <c r="P1833" s="7">
        <f>IF(L1833,E1833/L1833,0)</f>
        <v>73.571428571428569</v>
      </c>
      <c r="Q1833" t="s">
        <v>8319</v>
      </c>
      <c r="R1833" t="s">
        <v>8351</v>
      </c>
      <c r="S1833" s="18">
        <f t="shared" si="56"/>
        <v>41026.746099537035</v>
      </c>
      <c r="T1833" s="18">
        <f t="shared" si="57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>(E1834/D1834)*100</f>
        <v>142.85714285714286</v>
      </c>
      <c r="P1834" s="7">
        <f>IF(L1834,E1834/L1834,0)</f>
        <v>25</v>
      </c>
      <c r="Q1834" t="s">
        <v>8319</v>
      </c>
      <c r="R1834" t="s">
        <v>8351</v>
      </c>
      <c r="S1834" s="18">
        <f t="shared" si="56"/>
        <v>40576.289664351854</v>
      </c>
      <c r="T1834" s="18">
        <f t="shared" si="57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>(E1835/D1835)*100</f>
        <v>262.5</v>
      </c>
      <c r="P1835" s="7">
        <f>IF(L1835,E1835/L1835,0)</f>
        <v>42</v>
      </c>
      <c r="Q1835" t="s">
        <v>8319</v>
      </c>
      <c r="R1835" t="s">
        <v>8351</v>
      </c>
      <c r="S1835" s="18">
        <f t="shared" si="56"/>
        <v>41302.794016203705</v>
      </c>
      <c r="T1835" s="18">
        <f t="shared" si="57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>(E1836/D1836)*100</f>
        <v>118.05000000000001</v>
      </c>
      <c r="P1836" s="7">
        <f>IF(L1836,E1836/L1836,0)</f>
        <v>131.16666666666666</v>
      </c>
      <c r="Q1836" t="s">
        <v>8319</v>
      </c>
      <c r="R1836" t="s">
        <v>8351</v>
      </c>
      <c r="S1836" s="18">
        <f t="shared" si="56"/>
        <v>41988.714062500003</v>
      </c>
      <c r="T1836" s="18">
        <f t="shared" si="57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>(E1837/D1837)*100</f>
        <v>104</v>
      </c>
      <c r="P1837" s="7">
        <f>IF(L1837,E1837/L1837,0)</f>
        <v>47.272727272727273</v>
      </c>
      <c r="Q1837" t="s">
        <v>8319</v>
      </c>
      <c r="R1837" t="s">
        <v>8351</v>
      </c>
      <c r="S1837" s="18">
        <f t="shared" si="56"/>
        <v>42430.452210648145</v>
      </c>
      <c r="T1837" s="18">
        <f t="shared" si="57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>(E1838/D1838)*100</f>
        <v>200.34</v>
      </c>
      <c r="P1838" s="7">
        <f>IF(L1838,E1838/L1838,0)</f>
        <v>182.12727272727273</v>
      </c>
      <c r="Q1838" t="s">
        <v>8319</v>
      </c>
      <c r="R1838" t="s">
        <v>8351</v>
      </c>
      <c r="S1838" s="18">
        <f t="shared" si="56"/>
        <v>41305.559363425928</v>
      </c>
      <c r="T1838" s="18">
        <f t="shared" si="57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>(E1839/D1839)*100</f>
        <v>306.83333333333331</v>
      </c>
      <c r="P1839" s="7">
        <f>IF(L1839,E1839/L1839,0)</f>
        <v>61.366666666666667</v>
      </c>
      <c r="Q1839" t="s">
        <v>8319</v>
      </c>
      <c r="R1839" t="s">
        <v>8351</v>
      </c>
      <c r="S1839" s="18">
        <f t="shared" si="56"/>
        <v>40925.797858796301</v>
      </c>
      <c r="T1839" s="18">
        <f t="shared" si="57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>(E1840/D1840)*100</f>
        <v>100.149</v>
      </c>
      <c r="P1840" s="7">
        <f>IF(L1840,E1840/L1840,0)</f>
        <v>35.767499999999998</v>
      </c>
      <c r="Q1840" t="s">
        <v>8319</v>
      </c>
      <c r="R1840" t="s">
        <v>8351</v>
      </c>
      <c r="S1840" s="18">
        <f t="shared" si="56"/>
        <v>40788.536539351851</v>
      </c>
      <c r="T1840" s="18">
        <f t="shared" si="57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>(E1841/D1841)*100</f>
        <v>205.29999999999998</v>
      </c>
      <c r="P1841" s="7">
        <f>IF(L1841,E1841/L1841,0)</f>
        <v>45.62222222222222</v>
      </c>
      <c r="Q1841" t="s">
        <v>8319</v>
      </c>
      <c r="R1841" t="s">
        <v>8351</v>
      </c>
      <c r="S1841" s="18">
        <f t="shared" si="56"/>
        <v>42614.472013888888</v>
      </c>
      <c r="T1841" s="18">
        <f t="shared" si="57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>(E1842/D1842)*100</f>
        <v>108.88888888888889</v>
      </c>
      <c r="P1842" s="7">
        <f>IF(L1842,E1842/L1842,0)</f>
        <v>75.384615384615387</v>
      </c>
      <c r="Q1842" t="s">
        <v>8319</v>
      </c>
      <c r="R1842" t="s">
        <v>8351</v>
      </c>
      <c r="S1842" s="18">
        <f t="shared" si="56"/>
        <v>41381.846180555556</v>
      </c>
      <c r="T1842" s="18">
        <f t="shared" si="57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>(E1843/D1843)*100</f>
        <v>101.75</v>
      </c>
      <c r="P1843" s="7">
        <f>IF(L1843,E1843/L1843,0)</f>
        <v>50.875</v>
      </c>
      <c r="Q1843" t="s">
        <v>8319</v>
      </c>
      <c r="R1843" t="s">
        <v>8351</v>
      </c>
      <c r="S1843" s="18">
        <f t="shared" si="56"/>
        <v>41745.59542824074</v>
      </c>
      <c r="T1843" s="18">
        <f t="shared" si="57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>(E1844/D1844)*100</f>
        <v>125.25</v>
      </c>
      <c r="P1844" s="7">
        <f>IF(L1844,E1844/L1844,0)</f>
        <v>119.28571428571429</v>
      </c>
      <c r="Q1844" t="s">
        <v>8319</v>
      </c>
      <c r="R1844" t="s">
        <v>8351</v>
      </c>
      <c r="S1844" s="18">
        <f t="shared" si="56"/>
        <v>42031.381724537037</v>
      </c>
      <c r="T1844" s="18">
        <f t="shared" si="57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>(E1845/D1845)*100</f>
        <v>124.0061</v>
      </c>
      <c r="P1845" s="7">
        <f>IF(L1845,E1845/L1845,0)</f>
        <v>92.541865671641801</v>
      </c>
      <c r="Q1845" t="s">
        <v>8319</v>
      </c>
      <c r="R1845" t="s">
        <v>8351</v>
      </c>
      <c r="S1845" s="18">
        <f t="shared" si="56"/>
        <v>40564.744837962964</v>
      </c>
      <c r="T1845" s="18">
        <f t="shared" si="57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>(E1846/D1846)*100</f>
        <v>101.4</v>
      </c>
      <c r="P1846" s="7">
        <f>IF(L1846,E1846/L1846,0)</f>
        <v>76.05</v>
      </c>
      <c r="Q1846" t="s">
        <v>8319</v>
      </c>
      <c r="R1846" t="s">
        <v>8351</v>
      </c>
      <c r="S1846" s="18">
        <f t="shared" si="56"/>
        <v>40666.723541666666</v>
      </c>
      <c r="T1846" s="18">
        <f t="shared" si="57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>(E1847/D1847)*100</f>
        <v>100</v>
      </c>
      <c r="P1847" s="7">
        <f>IF(L1847,E1847/L1847,0)</f>
        <v>52.631578947368418</v>
      </c>
      <c r="Q1847" t="s">
        <v>8319</v>
      </c>
      <c r="R1847" t="s">
        <v>8351</v>
      </c>
      <c r="S1847" s="18">
        <f t="shared" si="56"/>
        <v>42523.083310185189</v>
      </c>
      <c r="T1847" s="18">
        <f t="shared" si="57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>(E1848/D1848)*100</f>
        <v>137.92666666666668</v>
      </c>
      <c r="P1848" s="7">
        <f>IF(L1848,E1848/L1848,0)</f>
        <v>98.990430622009569</v>
      </c>
      <c r="Q1848" t="s">
        <v>8319</v>
      </c>
      <c r="R1848" t="s">
        <v>8351</v>
      </c>
      <c r="S1848" s="18">
        <f t="shared" si="56"/>
        <v>41228.400196759263</v>
      </c>
      <c r="T1848" s="18">
        <f t="shared" si="57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>(E1849/D1849)*100</f>
        <v>120.88000000000001</v>
      </c>
      <c r="P1849" s="7">
        <f>IF(L1849,E1849/L1849,0)</f>
        <v>79.526315789473685</v>
      </c>
      <c r="Q1849" t="s">
        <v>8319</v>
      </c>
      <c r="R1849" t="s">
        <v>8351</v>
      </c>
      <c r="S1849" s="18">
        <f t="shared" si="56"/>
        <v>42093.986481481479</v>
      </c>
      <c r="T1849" s="18">
        <f t="shared" si="57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>(E1850/D1850)*100</f>
        <v>107.36666666666667</v>
      </c>
      <c r="P1850" s="7">
        <f>IF(L1850,E1850/L1850,0)</f>
        <v>134.20833333333334</v>
      </c>
      <c r="Q1850" t="s">
        <v>8319</v>
      </c>
      <c r="R1850" t="s">
        <v>8351</v>
      </c>
      <c r="S1850" s="18">
        <f t="shared" si="56"/>
        <v>40691.538055555553</v>
      </c>
      <c r="T1850" s="18">
        <f t="shared" si="57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>(E1851/D1851)*100</f>
        <v>100.33333333333334</v>
      </c>
      <c r="P1851" s="7">
        <f>IF(L1851,E1851/L1851,0)</f>
        <v>37.625</v>
      </c>
      <c r="Q1851" t="s">
        <v>8319</v>
      </c>
      <c r="R1851" t="s">
        <v>8351</v>
      </c>
      <c r="S1851" s="18">
        <f t="shared" si="56"/>
        <v>41169.595590277779</v>
      </c>
      <c r="T1851" s="18">
        <f t="shared" si="57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>(E1852/D1852)*100</f>
        <v>101.52222222222223</v>
      </c>
      <c r="P1852" s="7">
        <f>IF(L1852,E1852/L1852,0)</f>
        <v>51.044692737430168</v>
      </c>
      <c r="Q1852" t="s">
        <v>8319</v>
      </c>
      <c r="R1852" t="s">
        <v>8351</v>
      </c>
      <c r="S1852" s="18">
        <f t="shared" si="56"/>
        <v>41800.709490740745</v>
      </c>
      <c r="T1852" s="18">
        <f t="shared" si="57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>(E1853/D1853)*100</f>
        <v>100.07692307692308</v>
      </c>
      <c r="P1853" s="7">
        <f>IF(L1853,E1853/L1853,0)</f>
        <v>50.03846153846154</v>
      </c>
      <c r="Q1853" t="s">
        <v>8319</v>
      </c>
      <c r="R1853" t="s">
        <v>8351</v>
      </c>
      <c r="S1853" s="18">
        <f t="shared" si="56"/>
        <v>41827.656689814816</v>
      </c>
      <c r="T1853" s="18">
        <f t="shared" si="57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>(E1854/D1854)*100</f>
        <v>116.96666666666667</v>
      </c>
      <c r="P1854" s="7">
        <f>IF(L1854,E1854/L1854,0)</f>
        <v>133.93129770992365</v>
      </c>
      <c r="Q1854" t="s">
        <v>8319</v>
      </c>
      <c r="R1854" t="s">
        <v>8351</v>
      </c>
      <c r="S1854" s="18">
        <f t="shared" si="56"/>
        <v>42081.52143518519</v>
      </c>
      <c r="T1854" s="18">
        <f t="shared" si="57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>(E1855/D1855)*100</f>
        <v>101.875</v>
      </c>
      <c r="P1855" s="7">
        <f>IF(L1855,E1855/L1855,0)</f>
        <v>58.214285714285715</v>
      </c>
      <c r="Q1855" t="s">
        <v>8319</v>
      </c>
      <c r="R1855" t="s">
        <v>8351</v>
      </c>
      <c r="S1855" s="18">
        <f t="shared" si="56"/>
        <v>41176.810381944444</v>
      </c>
      <c r="T1855" s="18">
        <f t="shared" si="57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>(E1856/D1856)*100</f>
        <v>102.12366666666665</v>
      </c>
      <c r="P1856" s="7">
        <f>IF(L1856,E1856/L1856,0)</f>
        <v>88.037643678160919</v>
      </c>
      <c r="Q1856" t="s">
        <v>8319</v>
      </c>
      <c r="R1856" t="s">
        <v>8351</v>
      </c>
      <c r="S1856" s="18">
        <f t="shared" si="56"/>
        <v>41387.771261574075</v>
      </c>
      <c r="T1856" s="18">
        <f t="shared" si="57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>(E1857/D1857)*100</f>
        <v>154.05897142857143</v>
      </c>
      <c r="P1857" s="7">
        <f>IF(L1857,E1857/L1857,0)</f>
        <v>70.576753926701571</v>
      </c>
      <c r="Q1857" t="s">
        <v>8319</v>
      </c>
      <c r="R1857" t="s">
        <v>8351</v>
      </c>
      <c r="S1857" s="18">
        <f t="shared" si="56"/>
        <v>41600.288657407407</v>
      </c>
      <c r="T1857" s="18">
        <f t="shared" si="57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>(E1858/D1858)*100</f>
        <v>101.25</v>
      </c>
      <c r="P1858" s="7">
        <f>IF(L1858,E1858/L1858,0)</f>
        <v>53.289473684210527</v>
      </c>
      <c r="Q1858" t="s">
        <v>8319</v>
      </c>
      <c r="R1858" t="s">
        <v>8351</v>
      </c>
      <c r="S1858" s="18">
        <f t="shared" ref="S1858:S1921" si="58">(J1858/86400)+25569+(-6/24)</f>
        <v>41817.604999999996</v>
      </c>
      <c r="T1858" s="18">
        <f t="shared" ref="T1858:T1921" si="59">(I1858/86400)+25569+(-6/24)</f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>(E1859/D1859)*100</f>
        <v>100</v>
      </c>
      <c r="P1859" s="7">
        <f>IF(L1859,E1859/L1859,0)</f>
        <v>136.36363636363637</v>
      </c>
      <c r="Q1859" t="s">
        <v>8319</v>
      </c>
      <c r="R1859" t="s">
        <v>8351</v>
      </c>
      <c r="S1859" s="18">
        <f t="shared" si="58"/>
        <v>41864.51866898148</v>
      </c>
      <c r="T1859" s="18">
        <f t="shared" si="59"/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>(E1860/D1860)*100</f>
        <v>108.74800874800874</v>
      </c>
      <c r="P1860" s="7">
        <f>IF(L1860,E1860/L1860,0)</f>
        <v>40.547315436241611</v>
      </c>
      <c r="Q1860" t="s">
        <v>8319</v>
      </c>
      <c r="R1860" t="s">
        <v>8351</v>
      </c>
      <c r="S1860" s="18">
        <f t="shared" si="58"/>
        <v>40832.950474537036</v>
      </c>
      <c r="T1860" s="18">
        <f t="shared" si="5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>(E1861/D1861)*100</f>
        <v>131.83333333333334</v>
      </c>
      <c r="P1861" s="7">
        <f>IF(L1861,E1861/L1861,0)</f>
        <v>70.625</v>
      </c>
      <c r="Q1861" t="s">
        <v>8319</v>
      </c>
      <c r="R1861" t="s">
        <v>8351</v>
      </c>
      <c r="S1861" s="18">
        <f t="shared" si="58"/>
        <v>40778.520011574074</v>
      </c>
      <c r="T1861" s="18">
        <f t="shared" si="5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>(E1862/D1862)*100</f>
        <v>133.46666666666667</v>
      </c>
      <c r="P1862" s="7">
        <f>IF(L1862,E1862/L1862,0)</f>
        <v>52.684210526315788</v>
      </c>
      <c r="Q1862" t="s">
        <v>8319</v>
      </c>
      <c r="R1862" t="s">
        <v>8351</v>
      </c>
      <c r="S1862" s="18">
        <f t="shared" si="58"/>
        <v>41655.45930555556</v>
      </c>
      <c r="T1862" s="18">
        <f t="shared" si="59"/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>(E1863/D1863)*100</f>
        <v>0</v>
      </c>
      <c r="P1863" s="7">
        <f>IF(L1863,E1863/L1863,0)</f>
        <v>0</v>
      </c>
      <c r="Q1863" t="s">
        <v>8324</v>
      </c>
      <c r="R1863" t="s">
        <v>8326</v>
      </c>
      <c r="S1863" s="18">
        <f t="shared" si="58"/>
        <v>42000.050243055557</v>
      </c>
      <c r="T1863" s="18">
        <f t="shared" si="5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>(E1864/D1864)*100</f>
        <v>8.0833333333333321</v>
      </c>
      <c r="P1864" s="7">
        <f>IF(L1864,E1864/L1864,0)</f>
        <v>90.9375</v>
      </c>
      <c r="Q1864" t="s">
        <v>8324</v>
      </c>
      <c r="R1864" t="s">
        <v>8326</v>
      </c>
      <c r="S1864" s="18">
        <f t="shared" si="58"/>
        <v>42755.242754629631</v>
      </c>
      <c r="T1864" s="18">
        <f t="shared" si="5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>(E1865/D1865)*100</f>
        <v>0.4</v>
      </c>
      <c r="P1865" s="7">
        <f>IF(L1865,E1865/L1865,0)</f>
        <v>5</v>
      </c>
      <c r="Q1865" t="s">
        <v>8324</v>
      </c>
      <c r="R1865" t="s">
        <v>8326</v>
      </c>
      <c r="S1865" s="18">
        <f t="shared" si="58"/>
        <v>41772.547280092593</v>
      </c>
      <c r="T1865" s="18">
        <f t="shared" si="5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>(E1866/D1866)*100</f>
        <v>42.892307692307689</v>
      </c>
      <c r="P1866" s="7">
        <f>IF(L1866,E1866/L1866,0)</f>
        <v>58.083333333333336</v>
      </c>
      <c r="Q1866" t="s">
        <v>8324</v>
      </c>
      <c r="R1866" t="s">
        <v>8326</v>
      </c>
      <c r="S1866" s="18">
        <f t="shared" si="58"/>
        <v>41733.466435185182</v>
      </c>
      <c r="T1866" s="18">
        <f t="shared" si="5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>(E1867/D1867)*100</f>
        <v>3.6363636363636364E-3</v>
      </c>
      <c r="P1867" s="7">
        <f>IF(L1867,E1867/L1867,0)</f>
        <v>2</v>
      </c>
      <c r="Q1867" t="s">
        <v>8324</v>
      </c>
      <c r="R1867" t="s">
        <v>8326</v>
      </c>
      <c r="S1867" s="18">
        <f t="shared" si="58"/>
        <v>42645.117442129631</v>
      </c>
      <c r="T1867" s="18">
        <f t="shared" si="59"/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>(E1868/D1868)*100</f>
        <v>0.5</v>
      </c>
      <c r="P1868" s="7">
        <f>IF(L1868,E1868/L1868,0)</f>
        <v>62.5</v>
      </c>
      <c r="Q1868" t="s">
        <v>8324</v>
      </c>
      <c r="R1868" t="s">
        <v>8326</v>
      </c>
      <c r="S1868" s="18">
        <f t="shared" si="58"/>
        <v>42741.996493055558</v>
      </c>
      <c r="T1868" s="18">
        <f t="shared" si="5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>(E1869/D1869)*100</f>
        <v>0.05</v>
      </c>
      <c r="P1869" s="7">
        <f>IF(L1869,E1869/L1869,0)</f>
        <v>10</v>
      </c>
      <c r="Q1869" t="s">
        <v>8324</v>
      </c>
      <c r="R1869" t="s">
        <v>8326</v>
      </c>
      <c r="S1869" s="18">
        <f t="shared" si="58"/>
        <v>42649.674907407403</v>
      </c>
      <c r="T1869" s="18">
        <f t="shared" si="5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>(E1870/D1870)*100</f>
        <v>4.8680000000000003</v>
      </c>
      <c r="P1870" s="7">
        <f>IF(L1870,E1870/L1870,0)</f>
        <v>71.588235294117652</v>
      </c>
      <c r="Q1870" t="s">
        <v>8324</v>
      </c>
      <c r="R1870" t="s">
        <v>8326</v>
      </c>
      <c r="S1870" s="18">
        <f t="shared" si="58"/>
        <v>42328.529224537036</v>
      </c>
      <c r="T1870" s="18">
        <f t="shared" si="5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(E1871/D1871)*100</f>
        <v>0</v>
      </c>
      <c r="P1871" s="7">
        <f>IF(L1871,E1871/L1871,0)</f>
        <v>0</v>
      </c>
      <c r="Q1871" t="s">
        <v>8324</v>
      </c>
      <c r="R1871" t="s">
        <v>8326</v>
      </c>
      <c r="S1871" s="18">
        <f t="shared" si="58"/>
        <v>42708.752881944441</v>
      </c>
      <c r="T1871" s="18">
        <f t="shared" si="5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>(E1872/D1872)*100</f>
        <v>10.314285714285715</v>
      </c>
      <c r="P1872" s="7">
        <f>IF(L1872,E1872/L1872,0)</f>
        <v>32.81818181818182</v>
      </c>
      <c r="Q1872" t="s">
        <v>8324</v>
      </c>
      <c r="R1872" t="s">
        <v>8326</v>
      </c>
      <c r="S1872" s="18">
        <f t="shared" si="58"/>
        <v>42371.105729166666</v>
      </c>
      <c r="T1872" s="18">
        <f t="shared" si="5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>(E1873/D1873)*100</f>
        <v>71.784615384615378</v>
      </c>
      <c r="P1873" s="7">
        <f>IF(L1873,E1873/L1873,0)</f>
        <v>49.11578947368421</v>
      </c>
      <c r="Q1873" t="s">
        <v>8324</v>
      </c>
      <c r="R1873" t="s">
        <v>8326</v>
      </c>
      <c r="S1873" s="18">
        <f t="shared" si="58"/>
        <v>41923.533576388887</v>
      </c>
      <c r="T1873" s="18">
        <f t="shared" si="5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>(E1874/D1874)*100</f>
        <v>1.06</v>
      </c>
      <c r="P1874" s="7">
        <f>IF(L1874,E1874/L1874,0)</f>
        <v>16.307692307692307</v>
      </c>
      <c r="Q1874" t="s">
        <v>8324</v>
      </c>
      <c r="R1874" t="s">
        <v>8326</v>
      </c>
      <c r="S1874" s="18">
        <f t="shared" si="58"/>
        <v>42154.879652777774</v>
      </c>
      <c r="T1874" s="18">
        <f t="shared" si="5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>(E1875/D1875)*100</f>
        <v>0.44999999999999996</v>
      </c>
      <c r="P1875" s="7">
        <f>IF(L1875,E1875/L1875,0)</f>
        <v>18</v>
      </c>
      <c r="Q1875" t="s">
        <v>8324</v>
      </c>
      <c r="R1875" t="s">
        <v>8326</v>
      </c>
      <c r="S1875" s="18">
        <f t="shared" si="58"/>
        <v>42164.365856481483</v>
      </c>
      <c r="T1875" s="18">
        <f t="shared" si="5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>(E1876/D1876)*100</f>
        <v>1.6250000000000001E-2</v>
      </c>
      <c r="P1876" s="7">
        <f>IF(L1876,E1876/L1876,0)</f>
        <v>13</v>
      </c>
      <c r="Q1876" t="s">
        <v>8324</v>
      </c>
      <c r="R1876" t="s">
        <v>8326</v>
      </c>
      <c r="S1876" s="18">
        <f t="shared" si="58"/>
        <v>42529.719131944439</v>
      </c>
      <c r="T1876" s="18">
        <f t="shared" si="5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>(E1877/D1877)*100</f>
        <v>0.51</v>
      </c>
      <c r="P1877" s="7">
        <f>IF(L1877,E1877/L1877,0)</f>
        <v>17</v>
      </c>
      <c r="Q1877" t="s">
        <v>8324</v>
      </c>
      <c r="R1877" t="s">
        <v>8326</v>
      </c>
      <c r="S1877" s="18">
        <f t="shared" si="58"/>
        <v>42528.649398148147</v>
      </c>
      <c r="T1877" s="18">
        <f t="shared" si="5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>(E1878/D1878)*100</f>
        <v>0</v>
      </c>
      <c r="P1878" s="7">
        <f>IF(L1878,E1878/L1878,0)</f>
        <v>0</v>
      </c>
      <c r="Q1878" t="s">
        <v>8324</v>
      </c>
      <c r="R1878" t="s">
        <v>8326</v>
      </c>
      <c r="S1878" s="18">
        <f t="shared" si="58"/>
        <v>41776.034780092596</v>
      </c>
      <c r="T1878" s="18">
        <f t="shared" si="59"/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>(E1879/D1879)*100</f>
        <v>0</v>
      </c>
      <c r="P1879" s="7">
        <f>IF(L1879,E1879/L1879,0)</f>
        <v>0</v>
      </c>
      <c r="Q1879" t="s">
        <v>8324</v>
      </c>
      <c r="R1879" t="s">
        <v>8326</v>
      </c>
      <c r="S1879" s="18">
        <f t="shared" si="58"/>
        <v>42034.779224537036</v>
      </c>
      <c r="T1879" s="18">
        <f t="shared" si="5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>(E1880/D1880)*100</f>
        <v>0</v>
      </c>
      <c r="P1880" s="7">
        <f>IF(L1880,E1880/L1880,0)</f>
        <v>0</v>
      </c>
      <c r="Q1880" t="s">
        <v>8324</v>
      </c>
      <c r="R1880" t="s">
        <v>8326</v>
      </c>
      <c r="S1880" s="18">
        <f t="shared" si="58"/>
        <v>41772.758738425924</v>
      </c>
      <c r="T1880" s="18">
        <f t="shared" si="5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>(E1881/D1881)*100</f>
        <v>0.12</v>
      </c>
      <c r="P1881" s="7">
        <f>IF(L1881,E1881/L1881,0)</f>
        <v>3</v>
      </c>
      <c r="Q1881" t="s">
        <v>8324</v>
      </c>
      <c r="R1881" t="s">
        <v>8326</v>
      </c>
      <c r="S1881" s="18">
        <f t="shared" si="58"/>
        <v>42413.399641203709</v>
      </c>
      <c r="T1881" s="18">
        <f t="shared" si="5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>(E1882/D1882)*100</f>
        <v>20.080000000000002</v>
      </c>
      <c r="P1882" s="7">
        <f>IF(L1882,E1882/L1882,0)</f>
        <v>41.833333333333336</v>
      </c>
      <c r="Q1882" t="s">
        <v>8324</v>
      </c>
      <c r="R1882" t="s">
        <v>8326</v>
      </c>
      <c r="S1882" s="18">
        <f t="shared" si="58"/>
        <v>42430.316898148143</v>
      </c>
      <c r="T1882" s="18">
        <f t="shared" si="5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>(E1883/D1883)*100</f>
        <v>172.68449999999999</v>
      </c>
      <c r="P1883" s="7">
        <f>IF(L1883,E1883/L1883,0)</f>
        <v>49.338428571428572</v>
      </c>
      <c r="Q1883" t="s">
        <v>8319</v>
      </c>
      <c r="R1883" t="s">
        <v>8321</v>
      </c>
      <c r="S1883" s="18">
        <f t="shared" si="58"/>
        <v>42042.902650462958</v>
      </c>
      <c r="T1883" s="18">
        <f t="shared" si="5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>(E1884/D1884)*100</f>
        <v>100.8955223880597</v>
      </c>
      <c r="P1884" s="7">
        <f>IF(L1884,E1884/L1884,0)</f>
        <v>41.728395061728392</v>
      </c>
      <c r="Q1884" t="s">
        <v>8319</v>
      </c>
      <c r="R1884" t="s">
        <v>8321</v>
      </c>
      <c r="S1884" s="18">
        <f t="shared" si="58"/>
        <v>41067.699212962965</v>
      </c>
      <c r="T1884" s="18">
        <f t="shared" si="5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>(E1885/D1885)*100</f>
        <v>104.8048048048048</v>
      </c>
      <c r="P1885" s="7">
        <f>IF(L1885,E1885/L1885,0)</f>
        <v>32.71875</v>
      </c>
      <c r="Q1885" t="s">
        <v>8319</v>
      </c>
      <c r="R1885" t="s">
        <v>8321</v>
      </c>
      <c r="S1885" s="18">
        <f t="shared" si="58"/>
        <v>40977.698009259257</v>
      </c>
      <c r="T1885" s="18">
        <f t="shared" si="5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>(E1886/D1886)*100</f>
        <v>135.1</v>
      </c>
      <c r="P1886" s="7">
        <f>IF(L1886,E1886/L1886,0)</f>
        <v>51.96153846153846</v>
      </c>
      <c r="Q1886" t="s">
        <v>8319</v>
      </c>
      <c r="R1886" t="s">
        <v>8321</v>
      </c>
      <c r="S1886" s="18">
        <f t="shared" si="58"/>
        <v>41204.948321759257</v>
      </c>
      <c r="T1886" s="18">
        <f t="shared" si="5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>(E1887/D1887)*100</f>
        <v>116.32786885245903</v>
      </c>
      <c r="P1887" s="7">
        <f>IF(L1887,E1887/L1887,0)</f>
        <v>50.685714285714283</v>
      </c>
      <c r="Q1887" t="s">
        <v>8319</v>
      </c>
      <c r="R1887" t="s">
        <v>8321</v>
      </c>
      <c r="S1887" s="18">
        <f t="shared" si="58"/>
        <v>41098.843865740739</v>
      </c>
      <c r="T1887" s="18">
        <f t="shared" si="5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>(E1888/D1888)*100</f>
        <v>102.08333333333333</v>
      </c>
      <c r="P1888" s="7">
        <f>IF(L1888,E1888/L1888,0)</f>
        <v>42.241379310344826</v>
      </c>
      <c r="Q1888" t="s">
        <v>8319</v>
      </c>
      <c r="R1888" t="s">
        <v>8321</v>
      </c>
      <c r="S1888" s="18">
        <f t="shared" si="58"/>
        <v>41925.656689814816</v>
      </c>
      <c r="T1888" s="18">
        <f t="shared" si="5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>(E1889/D1889)*100</f>
        <v>111.16666666666666</v>
      </c>
      <c r="P1889" s="7">
        <f>IF(L1889,E1889/L1889,0)</f>
        <v>416.875</v>
      </c>
      <c r="Q1889" t="s">
        <v>8319</v>
      </c>
      <c r="R1889" t="s">
        <v>8321</v>
      </c>
      <c r="S1889" s="18">
        <f t="shared" si="58"/>
        <v>42323.550138888888</v>
      </c>
      <c r="T1889" s="18">
        <f t="shared" si="5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>(E1890/D1890)*100</f>
        <v>166.08</v>
      </c>
      <c r="P1890" s="7">
        <f>IF(L1890,E1890/L1890,0)</f>
        <v>46.651685393258425</v>
      </c>
      <c r="Q1890" t="s">
        <v>8319</v>
      </c>
      <c r="R1890" t="s">
        <v>8321</v>
      </c>
      <c r="S1890" s="18">
        <f t="shared" si="58"/>
        <v>40298.989953703705</v>
      </c>
      <c r="T1890" s="18">
        <f t="shared" si="5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>(E1891/D1891)*100</f>
        <v>106.60000000000001</v>
      </c>
      <c r="P1891" s="7">
        <f>IF(L1891,E1891/L1891,0)</f>
        <v>48.454545454545453</v>
      </c>
      <c r="Q1891" t="s">
        <v>8319</v>
      </c>
      <c r="R1891" t="s">
        <v>8321</v>
      </c>
      <c r="S1891" s="18">
        <f t="shared" si="58"/>
        <v>41299.543356481481</v>
      </c>
      <c r="T1891" s="18">
        <f t="shared" si="5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>(E1892/D1892)*100</f>
        <v>144.58441666666667</v>
      </c>
      <c r="P1892" s="7">
        <f>IF(L1892,E1892/L1892,0)</f>
        <v>70.5289837398374</v>
      </c>
      <c r="Q1892" t="s">
        <v>8319</v>
      </c>
      <c r="R1892" t="s">
        <v>8321</v>
      </c>
      <c r="S1892" s="18">
        <f t="shared" si="58"/>
        <v>41228.536203703705</v>
      </c>
      <c r="T1892" s="18">
        <f t="shared" si="5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>(E1893/D1893)*100</f>
        <v>105.55000000000001</v>
      </c>
      <c r="P1893" s="7">
        <f>IF(L1893,E1893/L1893,0)</f>
        <v>87.958333333333329</v>
      </c>
      <c r="Q1893" t="s">
        <v>8319</v>
      </c>
      <c r="R1893" t="s">
        <v>8321</v>
      </c>
      <c r="S1893" s="18">
        <f t="shared" si="58"/>
        <v>40335.548078703701</v>
      </c>
      <c r="T1893" s="18">
        <f t="shared" si="5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>(E1894/D1894)*100</f>
        <v>136.60000000000002</v>
      </c>
      <c r="P1894" s="7">
        <f>IF(L1894,E1894/L1894,0)</f>
        <v>26.26923076923077</v>
      </c>
      <c r="Q1894" t="s">
        <v>8319</v>
      </c>
      <c r="R1894" t="s">
        <v>8321</v>
      </c>
      <c r="S1894" s="18">
        <f t="shared" si="58"/>
        <v>40671.387511574074</v>
      </c>
      <c r="T1894" s="18">
        <f t="shared" si="5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>(E1895/D1895)*100</f>
        <v>104</v>
      </c>
      <c r="P1895" s="7">
        <f>IF(L1895,E1895/L1895,0)</f>
        <v>57.777777777777779</v>
      </c>
      <c r="Q1895" t="s">
        <v>8319</v>
      </c>
      <c r="R1895" t="s">
        <v>8321</v>
      </c>
      <c r="S1895" s="18">
        <f t="shared" si="58"/>
        <v>40632.69195601852</v>
      </c>
      <c r="T1895" s="18">
        <f t="shared" si="5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>(E1896/D1896)*100</f>
        <v>114.5</v>
      </c>
      <c r="P1896" s="7">
        <f>IF(L1896,E1896/L1896,0)</f>
        <v>57.25</v>
      </c>
      <c r="Q1896" t="s">
        <v>8319</v>
      </c>
      <c r="R1896" t="s">
        <v>8321</v>
      </c>
      <c r="S1896" s="18">
        <f t="shared" si="58"/>
        <v>40920.65489583333</v>
      </c>
      <c r="T1896" s="18">
        <f t="shared" si="59"/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>(E1897/D1897)*100</f>
        <v>101.71957671957672</v>
      </c>
      <c r="P1897" s="7">
        <f>IF(L1897,E1897/L1897,0)</f>
        <v>196.34042553191489</v>
      </c>
      <c r="Q1897" t="s">
        <v>8319</v>
      </c>
      <c r="R1897" t="s">
        <v>8321</v>
      </c>
      <c r="S1897" s="18">
        <f t="shared" si="58"/>
        <v>42267.496782407412</v>
      </c>
      <c r="T1897" s="18">
        <f t="shared" si="5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>(E1898/D1898)*100</f>
        <v>123.94678492239468</v>
      </c>
      <c r="P1898" s="7">
        <f>IF(L1898,E1898/L1898,0)</f>
        <v>43</v>
      </c>
      <c r="Q1898" t="s">
        <v>8319</v>
      </c>
      <c r="R1898" t="s">
        <v>8321</v>
      </c>
      <c r="S1898" s="18">
        <f t="shared" si="58"/>
        <v>40981.460243055553</v>
      </c>
      <c r="T1898" s="18">
        <f t="shared" si="5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>(E1899/D1899)*100</f>
        <v>102.45669291338582</v>
      </c>
      <c r="P1899" s="7">
        <f>IF(L1899,E1899/L1899,0)</f>
        <v>35.551912568306008</v>
      </c>
      <c r="Q1899" t="s">
        <v>8319</v>
      </c>
      <c r="R1899" t="s">
        <v>8321</v>
      </c>
      <c r="S1899" s="18">
        <f t="shared" si="58"/>
        <v>41680.333402777775</v>
      </c>
      <c r="T1899" s="18">
        <f t="shared" si="5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>(E1900/D1900)*100</f>
        <v>144.5</v>
      </c>
      <c r="P1900" s="7">
        <f>IF(L1900,E1900/L1900,0)</f>
        <v>68.80952380952381</v>
      </c>
      <c r="Q1900" t="s">
        <v>8319</v>
      </c>
      <c r="R1900" t="s">
        <v>8321</v>
      </c>
      <c r="S1900" s="18">
        <f t="shared" si="58"/>
        <v>42365.942974537036</v>
      </c>
      <c r="T1900" s="18">
        <f t="shared" si="5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>(E1901/D1901)*100</f>
        <v>133.33333333333331</v>
      </c>
      <c r="P1901" s="7">
        <f>IF(L1901,E1901/L1901,0)</f>
        <v>28.571428571428573</v>
      </c>
      <c r="Q1901" t="s">
        <v>8319</v>
      </c>
      <c r="R1901" t="s">
        <v>8321</v>
      </c>
      <c r="S1901" s="18">
        <f t="shared" si="58"/>
        <v>42058.691736111112</v>
      </c>
      <c r="T1901" s="18">
        <f t="shared" si="5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>(E1902/D1902)*100</f>
        <v>109.3644</v>
      </c>
      <c r="P1902" s="7">
        <f>IF(L1902,E1902/L1902,0)</f>
        <v>50.631666666666668</v>
      </c>
      <c r="Q1902" t="s">
        <v>8319</v>
      </c>
      <c r="R1902" t="s">
        <v>8321</v>
      </c>
      <c r="S1902" s="18">
        <f t="shared" si="58"/>
        <v>41160.621886574074</v>
      </c>
      <c r="T1902" s="18">
        <f t="shared" si="5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>(E1903/D1903)*100</f>
        <v>2.6969696969696968</v>
      </c>
      <c r="P1903" s="7">
        <f>IF(L1903,E1903/L1903,0)</f>
        <v>106.8</v>
      </c>
      <c r="Q1903" t="s">
        <v>8314</v>
      </c>
      <c r="R1903" t="s">
        <v>8346</v>
      </c>
      <c r="S1903" s="18">
        <f t="shared" si="58"/>
        <v>42116.29315972222</v>
      </c>
      <c r="T1903" s="18">
        <f t="shared" si="5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>(E1904/D1904)*100</f>
        <v>1.2</v>
      </c>
      <c r="P1904" s="7">
        <f>IF(L1904,E1904/L1904,0)</f>
        <v>4</v>
      </c>
      <c r="Q1904" t="s">
        <v>8314</v>
      </c>
      <c r="R1904" t="s">
        <v>8346</v>
      </c>
      <c r="S1904" s="18">
        <f t="shared" si="58"/>
        <v>42037.539895833332</v>
      </c>
      <c r="T1904" s="18">
        <f t="shared" si="5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>(E1905/D1905)*100</f>
        <v>46.6</v>
      </c>
      <c r="P1905" s="7">
        <f>IF(L1905,E1905/L1905,0)</f>
        <v>34.097560975609753</v>
      </c>
      <c r="Q1905" t="s">
        <v>8314</v>
      </c>
      <c r="R1905" t="s">
        <v>8346</v>
      </c>
      <c r="S1905" s="18">
        <f t="shared" si="58"/>
        <v>42702.520729166667</v>
      </c>
      <c r="T1905" s="18">
        <f t="shared" si="5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>(E1906/D1906)*100</f>
        <v>0.1</v>
      </c>
      <c r="P1906" s="7">
        <f>IF(L1906,E1906/L1906,0)</f>
        <v>25</v>
      </c>
      <c r="Q1906" t="s">
        <v>8314</v>
      </c>
      <c r="R1906" t="s">
        <v>8346</v>
      </c>
      <c r="S1906" s="18">
        <f t="shared" si="58"/>
        <v>42326.435428240744</v>
      </c>
      <c r="T1906" s="18">
        <f t="shared" si="5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>(E1907/D1907)*100</f>
        <v>0.16800000000000001</v>
      </c>
      <c r="P1907" s="7">
        <f>IF(L1907,E1907/L1907,0)</f>
        <v>10.5</v>
      </c>
      <c r="Q1907" t="s">
        <v>8314</v>
      </c>
      <c r="R1907" t="s">
        <v>8346</v>
      </c>
      <c r="S1907" s="18">
        <f t="shared" si="58"/>
        <v>41859.675856481481</v>
      </c>
      <c r="T1907" s="18">
        <f t="shared" si="5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>(E1908/D1908)*100</f>
        <v>42.76</v>
      </c>
      <c r="P1908" s="7">
        <f>IF(L1908,E1908/L1908,0)</f>
        <v>215.95959595959596</v>
      </c>
      <c r="Q1908" t="s">
        <v>8314</v>
      </c>
      <c r="R1908" t="s">
        <v>8346</v>
      </c>
      <c r="S1908" s="18">
        <f t="shared" si="58"/>
        <v>42514.421099537038</v>
      </c>
      <c r="T1908" s="18">
        <f t="shared" si="5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>(E1909/D1909)*100</f>
        <v>0.28333333333333333</v>
      </c>
      <c r="P1909" s="7">
        <f>IF(L1909,E1909/L1909,0)</f>
        <v>21.25</v>
      </c>
      <c r="Q1909" t="s">
        <v>8314</v>
      </c>
      <c r="R1909" t="s">
        <v>8346</v>
      </c>
      <c r="S1909" s="18">
        <f t="shared" si="58"/>
        <v>41767.337094907409</v>
      </c>
      <c r="T1909" s="18">
        <f t="shared" si="5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>(E1910/D1910)*100</f>
        <v>1.7319999999999998</v>
      </c>
      <c r="P1910" s="7">
        <f>IF(L1910,E1910/L1910,0)</f>
        <v>108.25</v>
      </c>
      <c r="Q1910" t="s">
        <v>8314</v>
      </c>
      <c r="R1910" t="s">
        <v>8346</v>
      </c>
      <c r="S1910" s="18">
        <f t="shared" si="58"/>
        <v>42703.667824074073</v>
      </c>
      <c r="T1910" s="18">
        <f t="shared" si="5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>(E1911/D1911)*100</f>
        <v>14.111428571428572</v>
      </c>
      <c r="P1911" s="7">
        <f>IF(L1911,E1911/L1911,0)</f>
        <v>129.97368421052633</v>
      </c>
      <c r="Q1911" t="s">
        <v>8314</v>
      </c>
      <c r="R1911" t="s">
        <v>8346</v>
      </c>
      <c r="S1911" s="18">
        <f t="shared" si="58"/>
        <v>41905.179155092592</v>
      </c>
      <c r="T1911" s="18">
        <f t="shared" si="5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>(E1912/D1912)*100</f>
        <v>39.395294117647055</v>
      </c>
      <c r="P1912" s="7">
        <f>IF(L1912,E1912/L1912,0)</f>
        <v>117.49473684210527</v>
      </c>
      <c r="Q1912" t="s">
        <v>8314</v>
      </c>
      <c r="R1912" t="s">
        <v>8346</v>
      </c>
      <c r="S1912" s="18">
        <f t="shared" si="58"/>
        <v>42264.713159722218</v>
      </c>
      <c r="T1912" s="18">
        <f t="shared" si="5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>(E1913/D1913)*100</f>
        <v>2.3529411764705882E-2</v>
      </c>
      <c r="P1913" s="7">
        <f>IF(L1913,E1913/L1913,0)</f>
        <v>10</v>
      </c>
      <c r="Q1913" t="s">
        <v>8314</v>
      </c>
      <c r="R1913" t="s">
        <v>8346</v>
      </c>
      <c r="S1913" s="18">
        <f t="shared" si="58"/>
        <v>41829.783958333333</v>
      </c>
      <c r="T1913" s="18">
        <f t="shared" si="5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>(E1914/D1914)*100</f>
        <v>59.3</v>
      </c>
      <c r="P1914" s="7">
        <f>IF(L1914,E1914/L1914,0)</f>
        <v>70.595238095238102</v>
      </c>
      <c r="Q1914" t="s">
        <v>8314</v>
      </c>
      <c r="R1914" t="s">
        <v>8346</v>
      </c>
      <c r="S1914" s="18">
        <f t="shared" si="58"/>
        <v>42128.976388888885</v>
      </c>
      <c r="T1914" s="18">
        <f t="shared" si="5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>(E1915/D1915)*100</f>
        <v>1.3270833333333334</v>
      </c>
      <c r="P1915" s="7">
        <f>IF(L1915,E1915/L1915,0)</f>
        <v>24.5</v>
      </c>
      <c r="Q1915" t="s">
        <v>8314</v>
      </c>
      <c r="R1915" t="s">
        <v>8346</v>
      </c>
      <c r="S1915" s="18">
        <f t="shared" si="58"/>
        <v>41890.261319444442</v>
      </c>
      <c r="T1915" s="18">
        <f t="shared" si="5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>(E1916/D1916)*100</f>
        <v>9.0090090090090094</v>
      </c>
      <c r="P1916" s="7">
        <f>IF(L1916,E1916/L1916,0)</f>
        <v>30</v>
      </c>
      <c r="Q1916" t="s">
        <v>8314</v>
      </c>
      <c r="R1916" t="s">
        <v>8346</v>
      </c>
      <c r="S1916" s="18">
        <f t="shared" si="58"/>
        <v>41928.924456018518</v>
      </c>
      <c r="T1916" s="18">
        <f t="shared" si="5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>(E1917/D1917)*100</f>
        <v>1.6</v>
      </c>
      <c r="P1917" s="7">
        <f>IF(L1917,E1917/L1917,0)</f>
        <v>2</v>
      </c>
      <c r="Q1917" t="s">
        <v>8314</v>
      </c>
      <c r="R1917" t="s">
        <v>8346</v>
      </c>
      <c r="S1917" s="18">
        <f t="shared" si="58"/>
        <v>41863.79886574074</v>
      </c>
      <c r="T1917" s="18">
        <f t="shared" si="5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>(E1918/D1918)*100</f>
        <v>0.51</v>
      </c>
      <c r="P1918" s="7">
        <f>IF(L1918,E1918/L1918,0)</f>
        <v>17</v>
      </c>
      <c r="Q1918" t="s">
        <v>8314</v>
      </c>
      <c r="R1918" t="s">
        <v>8346</v>
      </c>
      <c r="S1918" s="18">
        <f t="shared" si="58"/>
        <v>42656.467303240745</v>
      </c>
      <c r="T1918" s="18">
        <f t="shared" si="5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>(E1919/D1919)*100</f>
        <v>52.570512820512818</v>
      </c>
      <c r="P1919" s="7">
        <f>IF(L1919,E1919/L1919,0)</f>
        <v>2928.9285714285716</v>
      </c>
      <c r="Q1919" t="s">
        <v>8314</v>
      </c>
      <c r="R1919" t="s">
        <v>8346</v>
      </c>
      <c r="S1919" s="18">
        <f t="shared" si="58"/>
        <v>42746.020057870366</v>
      </c>
      <c r="T1919" s="18">
        <f t="shared" si="5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>(E1920/D1920)*100</f>
        <v>1.04</v>
      </c>
      <c r="P1920" s="7">
        <f>IF(L1920,E1920/L1920,0)</f>
        <v>28.888888888888889</v>
      </c>
      <c r="Q1920" t="s">
        <v>8314</v>
      </c>
      <c r="R1920" t="s">
        <v>8346</v>
      </c>
      <c r="S1920" s="18">
        <f t="shared" si="58"/>
        <v>41828.539942129632</v>
      </c>
      <c r="T1920" s="18">
        <f t="shared" si="5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>(E1921/D1921)*100</f>
        <v>47.4</v>
      </c>
      <c r="P1921" s="7">
        <f>IF(L1921,E1921/L1921,0)</f>
        <v>29.625</v>
      </c>
      <c r="Q1921" t="s">
        <v>8314</v>
      </c>
      <c r="R1921" t="s">
        <v>8346</v>
      </c>
      <c r="S1921" s="18">
        <f t="shared" si="58"/>
        <v>42113.625567129631</v>
      </c>
      <c r="T1921" s="18">
        <f t="shared" si="59"/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>(E1922/D1922)*100</f>
        <v>43.03</v>
      </c>
      <c r="P1922" s="7">
        <f>IF(L1922,E1922/L1922,0)</f>
        <v>40.980952380952381</v>
      </c>
      <c r="Q1922" t="s">
        <v>8314</v>
      </c>
      <c r="R1922" t="s">
        <v>8346</v>
      </c>
      <c r="S1922" s="18">
        <f t="shared" ref="S1922:S1985" si="60">(J1922/86400)+25569+(-6/24)</f>
        <v>42270.625706018516</v>
      </c>
      <c r="T1922" s="18">
        <f t="shared" ref="T1922:T1985" si="61">(I1922/86400)+25569+(-6/24)</f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>(E1923/D1923)*100</f>
        <v>136.80000000000001</v>
      </c>
      <c r="P1923" s="7">
        <f>IF(L1923,E1923/L1923,0)</f>
        <v>54</v>
      </c>
      <c r="Q1923" t="s">
        <v>8319</v>
      </c>
      <c r="R1923" t="s">
        <v>8321</v>
      </c>
      <c r="S1923" s="18">
        <f t="shared" si="60"/>
        <v>41073.971562500003</v>
      </c>
      <c r="T1923" s="18">
        <f t="shared" si="61"/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>(E1924/D1924)*100</f>
        <v>115.55</v>
      </c>
      <c r="P1924" s="7">
        <f>IF(L1924,E1924/L1924,0)</f>
        <v>36.109375</v>
      </c>
      <c r="Q1924" t="s">
        <v>8319</v>
      </c>
      <c r="R1924" t="s">
        <v>8321</v>
      </c>
      <c r="S1924" s="18">
        <f t="shared" si="60"/>
        <v>41590.005868055552</v>
      </c>
      <c r="T1924" s="18">
        <f t="shared" si="61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>(E1925/D1925)*100</f>
        <v>240.79999999999998</v>
      </c>
      <c r="P1925" s="7">
        <f>IF(L1925,E1925/L1925,0)</f>
        <v>23.153846153846153</v>
      </c>
      <c r="Q1925" t="s">
        <v>8319</v>
      </c>
      <c r="R1925" t="s">
        <v>8321</v>
      </c>
      <c r="S1925" s="18">
        <f t="shared" si="60"/>
        <v>40772.598749999997</v>
      </c>
      <c r="T1925" s="18">
        <f t="shared" si="61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>(E1926/D1926)*100</f>
        <v>114.39999999999999</v>
      </c>
      <c r="P1926" s="7">
        <f>IF(L1926,E1926/L1926,0)</f>
        <v>104</v>
      </c>
      <c r="Q1926" t="s">
        <v>8319</v>
      </c>
      <c r="R1926" t="s">
        <v>8321</v>
      </c>
      <c r="S1926" s="18">
        <f t="shared" si="60"/>
        <v>41626.511053240742</v>
      </c>
      <c r="T1926" s="18">
        <f t="shared" si="61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>(E1927/D1927)*100</f>
        <v>110.33333333333333</v>
      </c>
      <c r="P1927" s="7">
        <f>IF(L1927,E1927/L1927,0)</f>
        <v>31.826923076923077</v>
      </c>
      <c r="Q1927" t="s">
        <v>8319</v>
      </c>
      <c r="R1927" t="s">
        <v>8321</v>
      </c>
      <c r="S1927" s="18">
        <f t="shared" si="60"/>
        <v>41535.65148148148</v>
      </c>
      <c r="T1927" s="18">
        <f t="shared" si="61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>(E1928/D1928)*100</f>
        <v>195.37933333333334</v>
      </c>
      <c r="P1928" s="7">
        <f>IF(L1928,E1928/L1928,0)</f>
        <v>27.3896261682243</v>
      </c>
      <c r="Q1928" t="s">
        <v>8319</v>
      </c>
      <c r="R1928" t="s">
        <v>8321</v>
      </c>
      <c r="S1928" s="18">
        <f t="shared" si="60"/>
        <v>40456.704351851848</v>
      </c>
      <c r="T1928" s="18">
        <f t="shared" si="61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>(E1929/D1929)*100</f>
        <v>103.33333333333334</v>
      </c>
      <c r="P1929" s="7">
        <f>IF(L1929,E1929/L1929,0)</f>
        <v>56.363636363636367</v>
      </c>
      <c r="Q1929" t="s">
        <v>8319</v>
      </c>
      <c r="R1929" t="s">
        <v>8321</v>
      </c>
      <c r="S1929" s="18">
        <f t="shared" si="60"/>
        <v>40960.611562500002</v>
      </c>
      <c r="T1929" s="18">
        <f t="shared" si="61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>(E1930/D1930)*100</f>
        <v>103.1372549019608</v>
      </c>
      <c r="P1930" s="7">
        <f>IF(L1930,E1930/L1930,0)</f>
        <v>77.352941176470594</v>
      </c>
      <c r="Q1930" t="s">
        <v>8319</v>
      </c>
      <c r="R1930" t="s">
        <v>8321</v>
      </c>
      <c r="S1930" s="18">
        <f t="shared" si="60"/>
        <v>41371.3980787037</v>
      </c>
      <c r="T1930" s="18">
        <f t="shared" si="61"/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>(E1931/D1931)*100</f>
        <v>100.3125</v>
      </c>
      <c r="P1931" s="7">
        <f>IF(L1931,E1931/L1931,0)</f>
        <v>42.8</v>
      </c>
      <c r="Q1931" t="s">
        <v>8319</v>
      </c>
      <c r="R1931" t="s">
        <v>8321</v>
      </c>
      <c r="S1931" s="18">
        <f t="shared" si="60"/>
        <v>40686.771597222221</v>
      </c>
      <c r="T1931" s="18">
        <f t="shared" si="61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>(E1932/D1932)*100</f>
        <v>127</v>
      </c>
      <c r="P1932" s="7">
        <f>IF(L1932,E1932/L1932,0)</f>
        <v>48.846153846153847</v>
      </c>
      <c r="Q1932" t="s">
        <v>8319</v>
      </c>
      <c r="R1932" t="s">
        <v>8321</v>
      </c>
      <c r="S1932" s="18">
        <f t="shared" si="60"/>
        <v>41402.308819444443</v>
      </c>
      <c r="T1932" s="18">
        <f t="shared" si="61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>(E1933/D1933)*100</f>
        <v>120.601</v>
      </c>
      <c r="P1933" s="7">
        <f>IF(L1933,E1933/L1933,0)</f>
        <v>48.240400000000001</v>
      </c>
      <c r="Q1933" t="s">
        <v>8319</v>
      </c>
      <c r="R1933" t="s">
        <v>8321</v>
      </c>
      <c r="S1933" s="18">
        <f t="shared" si="60"/>
        <v>41037.642465277779</v>
      </c>
      <c r="T1933" s="18">
        <f t="shared" si="61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>(E1934/D1934)*100</f>
        <v>106.99047619047619</v>
      </c>
      <c r="P1934" s="7">
        <f>IF(L1934,E1934/L1934,0)</f>
        <v>70.212500000000006</v>
      </c>
      <c r="Q1934" t="s">
        <v>8319</v>
      </c>
      <c r="R1934" t="s">
        <v>8321</v>
      </c>
      <c r="S1934" s="18">
        <f t="shared" si="60"/>
        <v>40911.559872685189</v>
      </c>
      <c r="T1934" s="18">
        <f t="shared" si="61"/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>(E1935/D1935)*100</f>
        <v>172.43333333333334</v>
      </c>
      <c r="P1935" s="7">
        <f>IF(L1935,E1935/L1935,0)</f>
        <v>94.054545454545448</v>
      </c>
      <c r="Q1935" t="s">
        <v>8319</v>
      </c>
      <c r="R1935" t="s">
        <v>8321</v>
      </c>
      <c r="S1935" s="18">
        <f t="shared" si="60"/>
        <v>41878.880868055552</v>
      </c>
      <c r="T1935" s="18">
        <f t="shared" si="61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>(E1936/D1936)*100</f>
        <v>123.61999999999999</v>
      </c>
      <c r="P1936" s="7">
        <f>IF(L1936,E1936/L1936,0)</f>
        <v>80.272727272727266</v>
      </c>
      <c r="Q1936" t="s">
        <v>8319</v>
      </c>
      <c r="R1936" t="s">
        <v>8321</v>
      </c>
      <c r="S1936" s="18">
        <f t="shared" si="60"/>
        <v>40865.617141203707</v>
      </c>
      <c r="T1936" s="18">
        <f t="shared" si="61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>(E1937/D1937)*100</f>
        <v>108.4</v>
      </c>
      <c r="P1937" s="7">
        <f>IF(L1937,E1937/L1937,0)</f>
        <v>54.2</v>
      </c>
      <c r="Q1937" t="s">
        <v>8319</v>
      </c>
      <c r="R1937" t="s">
        <v>8321</v>
      </c>
      <c r="S1937" s="18">
        <f t="shared" si="60"/>
        <v>41773.682534722218</v>
      </c>
      <c r="T1937" s="18">
        <f t="shared" si="61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>(E1938/D1938)*100</f>
        <v>116.52013333333333</v>
      </c>
      <c r="P1938" s="7">
        <f>IF(L1938,E1938/L1938,0)</f>
        <v>60.26903448275862</v>
      </c>
      <c r="Q1938" t="s">
        <v>8319</v>
      </c>
      <c r="R1938" t="s">
        <v>8321</v>
      </c>
      <c r="S1938" s="18">
        <f t="shared" si="60"/>
        <v>40852.639699074076</v>
      </c>
      <c r="T1938" s="18">
        <f t="shared" si="61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>(E1939/D1939)*100</f>
        <v>187.245</v>
      </c>
      <c r="P1939" s="7">
        <f>IF(L1939,E1939/L1939,0)</f>
        <v>38.740344827586206</v>
      </c>
      <c r="Q1939" t="s">
        <v>8319</v>
      </c>
      <c r="R1939" t="s">
        <v>8321</v>
      </c>
      <c r="S1939" s="18">
        <f t="shared" si="60"/>
        <v>41058.868993055556</v>
      </c>
      <c r="T1939" s="18">
        <f t="shared" si="61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>(E1940/D1940)*100</f>
        <v>115.93333333333334</v>
      </c>
      <c r="P1940" s="7">
        <f>IF(L1940,E1940/L1940,0)</f>
        <v>152.54385964912279</v>
      </c>
      <c r="Q1940" t="s">
        <v>8319</v>
      </c>
      <c r="R1940" t="s">
        <v>8321</v>
      </c>
      <c r="S1940" s="18">
        <f t="shared" si="60"/>
        <v>41426.009618055556</v>
      </c>
      <c r="T1940" s="18">
        <f t="shared" si="61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>(E1941/D1941)*100</f>
        <v>110.7</v>
      </c>
      <c r="P1941" s="7">
        <f>IF(L1941,E1941/L1941,0)</f>
        <v>115.3125</v>
      </c>
      <c r="Q1941" t="s">
        <v>8319</v>
      </c>
      <c r="R1941" t="s">
        <v>8321</v>
      </c>
      <c r="S1941" s="18">
        <f t="shared" si="60"/>
        <v>41313.735046296293</v>
      </c>
      <c r="T1941" s="18">
        <f t="shared" si="61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>(E1942/D1942)*100</f>
        <v>170.92307692307693</v>
      </c>
      <c r="P1942" s="7">
        <f>IF(L1942,E1942/L1942,0)</f>
        <v>35.838709677419352</v>
      </c>
      <c r="Q1942" t="s">
        <v>8319</v>
      </c>
      <c r="R1942" t="s">
        <v>8321</v>
      </c>
      <c r="S1942" s="18">
        <f t="shared" si="60"/>
        <v>40670.257326388892</v>
      </c>
      <c r="T1942" s="18">
        <f t="shared" si="61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>(E1943/D1943)*100</f>
        <v>126.11835600000001</v>
      </c>
      <c r="P1943" s="7">
        <f>IF(L1943,E1943/L1943,0)</f>
        <v>64.570118779438872</v>
      </c>
      <c r="Q1943" t="s">
        <v>8314</v>
      </c>
      <c r="R1943" t="s">
        <v>8358</v>
      </c>
      <c r="S1943" s="18">
        <f t="shared" si="60"/>
        <v>41744.040868055556</v>
      </c>
      <c r="T1943" s="18">
        <f t="shared" si="61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>(E1944/D1944)*100</f>
        <v>138.44033333333334</v>
      </c>
      <c r="P1944" s="7">
        <f>IF(L1944,E1944/L1944,0)</f>
        <v>87.436000000000007</v>
      </c>
      <c r="Q1944" t="s">
        <v>8314</v>
      </c>
      <c r="R1944" t="s">
        <v>8358</v>
      </c>
      <c r="S1944" s="18">
        <f t="shared" si="60"/>
        <v>40638.578009259261</v>
      </c>
      <c r="T1944" s="18">
        <f t="shared" si="61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>(E1945/D1945)*100</f>
        <v>1705.2499999999998</v>
      </c>
      <c r="P1945" s="7">
        <f>IF(L1945,E1945/L1945,0)</f>
        <v>68.815577078288939</v>
      </c>
      <c r="Q1945" t="s">
        <v>8314</v>
      </c>
      <c r="R1945" t="s">
        <v>8358</v>
      </c>
      <c r="S1945" s="18">
        <f t="shared" si="60"/>
        <v>42548.019861111112</v>
      </c>
      <c r="T1945" s="18">
        <f t="shared" si="61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>(E1946/D1946)*100</f>
        <v>788.05550000000005</v>
      </c>
      <c r="P1946" s="7">
        <f>IF(L1946,E1946/L1946,0)</f>
        <v>176.200223588597</v>
      </c>
      <c r="Q1946" t="s">
        <v>8314</v>
      </c>
      <c r="R1946" t="s">
        <v>8358</v>
      </c>
      <c r="S1946" s="18">
        <f t="shared" si="60"/>
        <v>41730.334374999999</v>
      </c>
      <c r="T1946" s="18">
        <f t="shared" si="61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>(E1947/D1947)*100</f>
        <v>348.01799999999997</v>
      </c>
      <c r="P1947" s="7">
        <f>IF(L1947,E1947/L1947,0)</f>
        <v>511.79117647058825</v>
      </c>
      <c r="Q1947" t="s">
        <v>8314</v>
      </c>
      <c r="R1947" t="s">
        <v>8358</v>
      </c>
      <c r="S1947" s="18">
        <f t="shared" si="60"/>
        <v>42157.001828703702</v>
      </c>
      <c r="T1947" s="18">
        <f t="shared" si="61"/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>(E1948/D1948)*100</f>
        <v>149.74666666666667</v>
      </c>
      <c r="P1948" s="7">
        <f>IF(L1948,E1948/L1948,0)</f>
        <v>160.44285714285715</v>
      </c>
      <c r="Q1948" t="s">
        <v>8314</v>
      </c>
      <c r="R1948" t="s">
        <v>8358</v>
      </c>
      <c r="S1948" s="18">
        <f t="shared" si="60"/>
        <v>41688.900011574078</v>
      </c>
      <c r="T1948" s="18">
        <f t="shared" si="61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>(E1949/D1949)*100</f>
        <v>100.63375000000001</v>
      </c>
      <c r="P1949" s="7">
        <f>IF(L1949,E1949/L1949,0)</f>
        <v>35.003043478260871</v>
      </c>
      <c r="Q1949" t="s">
        <v>8314</v>
      </c>
      <c r="R1949" t="s">
        <v>8358</v>
      </c>
      <c r="S1949" s="18">
        <f t="shared" si="60"/>
        <v>40102.668055555558</v>
      </c>
      <c r="T1949" s="18">
        <f t="shared" si="61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>(E1950/D1950)*100</f>
        <v>800.21100000000001</v>
      </c>
      <c r="P1950" s="7">
        <f>IF(L1950,E1950/L1950,0)</f>
        <v>188.50671378091872</v>
      </c>
      <c r="Q1950" t="s">
        <v>8314</v>
      </c>
      <c r="R1950" t="s">
        <v>8358</v>
      </c>
      <c r="S1950" s="18">
        <f t="shared" si="60"/>
        <v>42473.354270833333</v>
      </c>
      <c r="T1950" s="18">
        <f t="shared" si="61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>(E1951/D1951)*100</f>
        <v>106.00260000000002</v>
      </c>
      <c r="P1951" s="7">
        <f>IF(L1951,E1951/L1951,0)</f>
        <v>56.204984093319197</v>
      </c>
      <c r="Q1951" t="s">
        <v>8314</v>
      </c>
      <c r="R1951" t="s">
        <v>8358</v>
      </c>
      <c r="S1951" s="18">
        <f t="shared" si="60"/>
        <v>41800.173043981486</v>
      </c>
      <c r="T1951" s="18">
        <f t="shared" si="61"/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>(E1952/D1952)*100</f>
        <v>200.51866666666669</v>
      </c>
      <c r="P1952" s="7">
        <f>IF(L1952,E1952/L1952,0)</f>
        <v>51.3054157782516</v>
      </c>
      <c r="Q1952" t="s">
        <v>8314</v>
      </c>
      <c r="R1952" t="s">
        <v>8358</v>
      </c>
      <c r="S1952" s="18">
        <f t="shared" si="60"/>
        <v>40623.931400462963</v>
      </c>
      <c r="T1952" s="18">
        <f t="shared" si="61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>(E1953/D1953)*100</f>
        <v>212.44399999999999</v>
      </c>
      <c r="P1953" s="7">
        <f>IF(L1953,E1953/L1953,0)</f>
        <v>127.36450839328538</v>
      </c>
      <c r="Q1953" t="s">
        <v>8314</v>
      </c>
      <c r="R1953" t="s">
        <v>8358</v>
      </c>
      <c r="S1953" s="18">
        <f t="shared" si="60"/>
        <v>42651.170567129629</v>
      </c>
      <c r="T1953" s="18">
        <f t="shared" si="61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>(E1954/D1954)*100</f>
        <v>198.47237142857145</v>
      </c>
      <c r="P1954" s="7">
        <f>IF(L1954,E1954/L1954,0)</f>
        <v>101.85532258064516</v>
      </c>
      <c r="Q1954" t="s">
        <v>8314</v>
      </c>
      <c r="R1954" t="s">
        <v>8358</v>
      </c>
      <c r="S1954" s="18">
        <f t="shared" si="60"/>
        <v>41526.35665509259</v>
      </c>
      <c r="T1954" s="18">
        <f t="shared" si="61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>(E1955/D1955)*100</f>
        <v>225.94666666666666</v>
      </c>
      <c r="P1955" s="7">
        <f>IF(L1955,E1955/L1955,0)</f>
        <v>230.55782312925169</v>
      </c>
      <c r="Q1955" t="s">
        <v>8314</v>
      </c>
      <c r="R1955" t="s">
        <v>8358</v>
      </c>
      <c r="S1955" s="18">
        <f t="shared" si="60"/>
        <v>40940.949826388889</v>
      </c>
      <c r="T1955" s="18">
        <f t="shared" si="61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>(E1956/D1956)*100</f>
        <v>698.94800000000009</v>
      </c>
      <c r="P1956" s="7">
        <f>IF(L1956,E1956/L1956,0)</f>
        <v>842.10602409638557</v>
      </c>
      <c r="Q1956" t="s">
        <v>8314</v>
      </c>
      <c r="R1956" t="s">
        <v>8358</v>
      </c>
      <c r="S1956" s="18">
        <f t="shared" si="60"/>
        <v>42394.330740740741</v>
      </c>
      <c r="T1956" s="18">
        <f t="shared" si="61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>(E1957/D1957)*100</f>
        <v>398.59528571428569</v>
      </c>
      <c r="P1957" s="7">
        <f>IF(L1957,E1957/L1957,0)</f>
        <v>577.27593103448271</v>
      </c>
      <c r="Q1957" t="s">
        <v>8314</v>
      </c>
      <c r="R1957" t="s">
        <v>8358</v>
      </c>
      <c r="S1957" s="18">
        <f t="shared" si="60"/>
        <v>41020.021770833337</v>
      </c>
      <c r="T1957" s="18">
        <f t="shared" si="61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>(E1958/D1958)*100</f>
        <v>294.0333333333333</v>
      </c>
      <c r="P1958" s="7">
        <f>IF(L1958,E1958/L1958,0)</f>
        <v>483.34246575342468</v>
      </c>
      <c r="Q1958" t="s">
        <v>8314</v>
      </c>
      <c r="R1958" t="s">
        <v>8358</v>
      </c>
      <c r="S1958" s="18">
        <f t="shared" si="60"/>
        <v>42067.673668981486</v>
      </c>
      <c r="T1958" s="18">
        <f t="shared" si="61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>(E1959/D1959)*100</f>
        <v>167.50470000000001</v>
      </c>
      <c r="P1959" s="7">
        <f>IF(L1959,E1959/L1959,0)</f>
        <v>76.138500000000008</v>
      </c>
      <c r="Q1959" t="s">
        <v>8314</v>
      </c>
      <c r="R1959" t="s">
        <v>8358</v>
      </c>
      <c r="S1959" s="18">
        <f t="shared" si="60"/>
        <v>41178.848530092597</v>
      </c>
      <c r="T1959" s="18">
        <f t="shared" si="61"/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>(E1960/D1960)*100</f>
        <v>1435.5717142857143</v>
      </c>
      <c r="P1960" s="7">
        <f>IF(L1960,E1960/L1960,0)</f>
        <v>74.107684365781708</v>
      </c>
      <c r="Q1960" t="s">
        <v>8314</v>
      </c>
      <c r="R1960" t="s">
        <v>8358</v>
      </c>
      <c r="S1960" s="18">
        <f t="shared" si="60"/>
        <v>41326.737974537034</v>
      </c>
      <c r="T1960" s="18">
        <f t="shared" si="61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>(E1961/D1961)*100</f>
        <v>156.73439999999999</v>
      </c>
      <c r="P1961" s="7">
        <f>IF(L1961,E1961/L1961,0)</f>
        <v>36.965660377358489</v>
      </c>
      <c r="Q1961" t="s">
        <v>8314</v>
      </c>
      <c r="R1961" t="s">
        <v>8358</v>
      </c>
      <c r="S1961" s="18">
        <f t="shared" si="60"/>
        <v>41871.595601851848</v>
      </c>
      <c r="T1961" s="18">
        <f t="shared" si="61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>(E1962/D1962)*100</f>
        <v>117.90285714285716</v>
      </c>
      <c r="P1962" s="7">
        <f>IF(L1962,E1962/L1962,0)</f>
        <v>2500.969696969697</v>
      </c>
      <c r="Q1962" t="s">
        <v>8314</v>
      </c>
      <c r="R1962" t="s">
        <v>8358</v>
      </c>
      <c r="S1962" s="18">
        <f t="shared" si="60"/>
        <v>41964.112743055557</v>
      </c>
      <c r="T1962" s="18">
        <f t="shared" si="61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>(E1963/D1963)*100</f>
        <v>1105.3811999999998</v>
      </c>
      <c r="P1963" s="7">
        <f>IF(L1963,E1963/L1963,0)</f>
        <v>67.690214329454989</v>
      </c>
      <c r="Q1963" t="s">
        <v>8314</v>
      </c>
      <c r="R1963" t="s">
        <v>8358</v>
      </c>
      <c r="S1963" s="18">
        <f t="shared" si="60"/>
        <v>41147.944641203707</v>
      </c>
      <c r="T1963" s="18">
        <f t="shared" si="61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>(E1964/D1964)*100</f>
        <v>192.92499999999998</v>
      </c>
      <c r="P1964" s="7">
        <f>IF(L1964,E1964/L1964,0)</f>
        <v>63.04738562091503</v>
      </c>
      <c r="Q1964" t="s">
        <v>8314</v>
      </c>
      <c r="R1964" t="s">
        <v>8358</v>
      </c>
      <c r="S1964" s="18">
        <f t="shared" si="60"/>
        <v>41742.530509259261</v>
      </c>
      <c r="T1964" s="18">
        <f t="shared" si="61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>(E1965/D1965)*100</f>
        <v>126.8842105263158</v>
      </c>
      <c r="P1965" s="7">
        <f>IF(L1965,E1965/L1965,0)</f>
        <v>117.6</v>
      </c>
      <c r="Q1965" t="s">
        <v>8314</v>
      </c>
      <c r="R1965" t="s">
        <v>8358</v>
      </c>
      <c r="S1965" s="18">
        <f t="shared" si="60"/>
        <v>41863.179791666669</v>
      </c>
      <c r="T1965" s="18">
        <f t="shared" si="61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>(E1966/D1966)*100</f>
        <v>259.57748878923763</v>
      </c>
      <c r="P1966" s="7">
        <f>IF(L1966,E1966/L1966,0)</f>
        <v>180.75185011709601</v>
      </c>
      <c r="Q1966" t="s">
        <v>8314</v>
      </c>
      <c r="R1966" t="s">
        <v>8358</v>
      </c>
      <c r="S1966" s="18">
        <f t="shared" si="60"/>
        <v>42452.022824074069</v>
      </c>
      <c r="T1966" s="18">
        <f t="shared" si="61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>(E1967/D1967)*100</f>
        <v>262.27999999999997</v>
      </c>
      <c r="P1967" s="7">
        <f>IF(L1967,E1967/L1967,0)</f>
        <v>127.32038834951456</v>
      </c>
      <c r="Q1967" t="s">
        <v>8314</v>
      </c>
      <c r="R1967" t="s">
        <v>8358</v>
      </c>
      <c r="S1967" s="18">
        <f t="shared" si="60"/>
        <v>40897.839236111111</v>
      </c>
      <c r="T1967" s="18">
        <f t="shared" si="61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>(E1968/D1968)*100</f>
        <v>206.74309000000002</v>
      </c>
      <c r="P1968" s="7">
        <f>IF(L1968,E1968/L1968,0)</f>
        <v>136.6444745538665</v>
      </c>
      <c r="Q1968" t="s">
        <v>8314</v>
      </c>
      <c r="R1968" t="s">
        <v>8358</v>
      </c>
      <c r="S1968" s="18">
        <f t="shared" si="60"/>
        <v>41835.290486111109</v>
      </c>
      <c r="T1968" s="18">
        <f t="shared" si="61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>(E1969/D1969)*100</f>
        <v>370.13</v>
      </c>
      <c r="P1969" s="7">
        <f>IF(L1969,E1969/L1969,0)</f>
        <v>182.78024691358024</v>
      </c>
      <c r="Q1969" t="s">
        <v>8314</v>
      </c>
      <c r="R1969" t="s">
        <v>8358</v>
      </c>
      <c r="S1969" s="18">
        <f t="shared" si="60"/>
        <v>41730.413530092592</v>
      </c>
      <c r="T1969" s="18">
        <f t="shared" si="61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>(E1970/D1970)*100</f>
        <v>284.96600000000001</v>
      </c>
      <c r="P1970" s="7">
        <f>IF(L1970,E1970/L1970,0)</f>
        <v>279.37843137254902</v>
      </c>
      <c r="Q1970" t="s">
        <v>8314</v>
      </c>
      <c r="R1970" t="s">
        <v>8358</v>
      </c>
      <c r="S1970" s="18">
        <f t="shared" si="60"/>
        <v>42676.336979166663</v>
      </c>
      <c r="T1970" s="18">
        <f t="shared" si="61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>(E1971/D1971)*100</f>
        <v>579.08000000000004</v>
      </c>
      <c r="P1971" s="7">
        <f>IF(L1971,E1971/L1971,0)</f>
        <v>61.375728669846318</v>
      </c>
      <c r="Q1971" t="s">
        <v>8314</v>
      </c>
      <c r="R1971" t="s">
        <v>8358</v>
      </c>
      <c r="S1971" s="18">
        <f t="shared" si="60"/>
        <v>42557.542453703703</v>
      </c>
      <c r="T1971" s="18">
        <f t="shared" si="61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>(E1972/D1972)*100</f>
        <v>1131.8</v>
      </c>
      <c r="P1972" s="7">
        <f>IF(L1972,E1972/L1972,0)</f>
        <v>80.727532097004286</v>
      </c>
      <c r="Q1972" t="s">
        <v>8314</v>
      </c>
      <c r="R1972" t="s">
        <v>8358</v>
      </c>
      <c r="S1972" s="18">
        <f t="shared" si="60"/>
        <v>41323.943298611113</v>
      </c>
      <c r="T1972" s="18">
        <f t="shared" si="61"/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>(E1973/D1973)*100</f>
        <v>263.02771750000005</v>
      </c>
      <c r="P1973" s="7">
        <f>IF(L1973,E1973/L1973,0)</f>
        <v>272.35590732591254</v>
      </c>
      <c r="Q1973" t="s">
        <v>8314</v>
      </c>
      <c r="R1973" t="s">
        <v>8358</v>
      </c>
      <c r="S1973" s="18">
        <f t="shared" si="60"/>
        <v>41561.250706018516</v>
      </c>
      <c r="T1973" s="18">
        <f t="shared" si="61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>(E1974/D1974)*100</f>
        <v>674.48</v>
      </c>
      <c r="P1974" s="7">
        <f>IF(L1974,E1974/L1974,0)</f>
        <v>70.848739495798313</v>
      </c>
      <c r="Q1974" t="s">
        <v>8314</v>
      </c>
      <c r="R1974" t="s">
        <v>8358</v>
      </c>
      <c r="S1974" s="18">
        <f t="shared" si="60"/>
        <v>41200.762083333335</v>
      </c>
      <c r="T1974" s="18">
        <f t="shared" si="61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>(E1975/D1975)*100</f>
        <v>256.83081313131316</v>
      </c>
      <c r="P1975" s="7">
        <f>IF(L1975,E1975/L1975,0)</f>
        <v>247.94003412969283</v>
      </c>
      <c r="Q1975" t="s">
        <v>8314</v>
      </c>
      <c r="R1975" t="s">
        <v>8358</v>
      </c>
      <c r="S1975" s="18">
        <f t="shared" si="60"/>
        <v>42549.472962962958</v>
      </c>
      <c r="T1975" s="18">
        <f t="shared" si="61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>(E1976/D1976)*100</f>
        <v>375.49599999999998</v>
      </c>
      <c r="P1976" s="7">
        <f>IF(L1976,E1976/L1976,0)</f>
        <v>186.81393034825871</v>
      </c>
      <c r="Q1976" t="s">
        <v>8314</v>
      </c>
      <c r="R1976" t="s">
        <v>8358</v>
      </c>
      <c r="S1976" s="18">
        <f t="shared" si="60"/>
        <v>41445.084131944444</v>
      </c>
      <c r="T1976" s="18">
        <f t="shared" si="61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>(E1977/D1977)*100</f>
        <v>208.70837499999996</v>
      </c>
      <c r="P1977" s="7">
        <f>IF(L1977,E1977/L1977,0)</f>
        <v>131.98948616600788</v>
      </c>
      <c r="Q1977" t="s">
        <v>8314</v>
      </c>
      <c r="R1977" t="s">
        <v>8358</v>
      </c>
      <c r="S1977" s="18">
        <f t="shared" si="60"/>
        <v>41313.505219907405</v>
      </c>
      <c r="T1977" s="18">
        <f t="shared" si="61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>(E1978/D1978)*100</f>
        <v>346.6</v>
      </c>
      <c r="P1978" s="7">
        <f>IF(L1978,E1978/L1978,0)</f>
        <v>29.310782241014799</v>
      </c>
      <c r="Q1978" t="s">
        <v>8314</v>
      </c>
      <c r="R1978" t="s">
        <v>8358</v>
      </c>
      <c r="S1978" s="18">
        <f t="shared" si="60"/>
        <v>41438.649594907409</v>
      </c>
      <c r="T1978" s="18">
        <f t="shared" si="61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>(E1979/D1979)*100</f>
        <v>402.33</v>
      </c>
      <c r="P1979" s="7">
        <f>IF(L1979,E1979/L1979,0)</f>
        <v>245.02436053593178</v>
      </c>
      <c r="Q1979" t="s">
        <v>8314</v>
      </c>
      <c r="R1979" t="s">
        <v>8358</v>
      </c>
      <c r="S1979" s="18">
        <f t="shared" si="60"/>
        <v>42310.966898148152</v>
      </c>
      <c r="T1979" s="18">
        <f t="shared" si="61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>(E1980/D1980)*100</f>
        <v>1026.8451399999999</v>
      </c>
      <c r="P1980" s="7">
        <f>IF(L1980,E1980/L1980,0)</f>
        <v>1323.2540463917526</v>
      </c>
      <c r="Q1980" t="s">
        <v>8314</v>
      </c>
      <c r="R1980" t="s">
        <v>8358</v>
      </c>
      <c r="S1980" s="18">
        <f t="shared" si="60"/>
        <v>41038.975601851853</v>
      </c>
      <c r="T1980" s="18">
        <f t="shared" si="61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>(E1981/D1981)*100</f>
        <v>114.901155</v>
      </c>
      <c r="P1981" s="7">
        <f>IF(L1981,E1981/L1981,0)</f>
        <v>282.65966789667897</v>
      </c>
      <c r="Q1981" t="s">
        <v>8314</v>
      </c>
      <c r="R1981" t="s">
        <v>8358</v>
      </c>
      <c r="S1981" s="18">
        <f t="shared" si="60"/>
        <v>42290.210023148145</v>
      </c>
      <c r="T1981" s="18">
        <f t="shared" si="61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>(E1982/D1982)*100</f>
        <v>354.82402000000002</v>
      </c>
      <c r="P1982" s="7">
        <f>IF(L1982,E1982/L1982,0)</f>
        <v>91.214401028277635</v>
      </c>
      <c r="Q1982" t="s">
        <v>8314</v>
      </c>
      <c r="R1982" t="s">
        <v>8358</v>
      </c>
      <c r="S1982" s="18">
        <f t="shared" si="60"/>
        <v>42423.292384259257</v>
      </c>
      <c r="T1982" s="18">
        <f t="shared" si="61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(E1983/D1983)*100</f>
        <v>5.08</v>
      </c>
      <c r="P1983" s="7">
        <f>IF(L1983,E1983/L1983,0)</f>
        <v>31.75</v>
      </c>
      <c r="Q1983" t="s">
        <v>8331</v>
      </c>
      <c r="R1983" t="s">
        <v>8337</v>
      </c>
      <c r="S1983" s="18">
        <f t="shared" si="60"/>
        <v>41799.475289351853</v>
      </c>
      <c r="T1983" s="18">
        <f t="shared" si="61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(E1984/D1984)*100</f>
        <v>0</v>
      </c>
      <c r="P1984" s="7">
        <f>IF(L1984,E1984/L1984,0)</f>
        <v>0</v>
      </c>
      <c r="Q1984" t="s">
        <v>8331</v>
      </c>
      <c r="R1984" t="s">
        <v>8337</v>
      </c>
      <c r="S1984" s="18">
        <f t="shared" si="60"/>
        <v>42678.336655092593</v>
      </c>
      <c r="T1984" s="18">
        <f t="shared" si="61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>(E1985/D1985)*100</f>
        <v>4.3</v>
      </c>
      <c r="P1985" s="7">
        <f>IF(L1985,E1985/L1985,0)</f>
        <v>88.6875</v>
      </c>
      <c r="Q1985" t="s">
        <v>8331</v>
      </c>
      <c r="R1985" t="s">
        <v>8337</v>
      </c>
      <c r="S1985" s="18">
        <f t="shared" si="60"/>
        <v>42592.761782407411</v>
      </c>
      <c r="T1985" s="18">
        <f t="shared" si="61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>(E1986/D1986)*100</f>
        <v>21.146666666666665</v>
      </c>
      <c r="P1986" s="7">
        <f>IF(L1986,E1986/L1986,0)</f>
        <v>453.14285714285717</v>
      </c>
      <c r="Q1986" t="s">
        <v>8331</v>
      </c>
      <c r="R1986" t="s">
        <v>8337</v>
      </c>
      <c r="S1986" s="18">
        <f t="shared" ref="S1986:S2049" si="62">(J1986/86400)+25569+(-6/24)</f>
        <v>41913.540289351848</v>
      </c>
      <c r="T1986" s="18">
        <f t="shared" ref="T1986:T2049" si="63">(I1986/86400)+25569+(-6/24)</f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>(E1987/D1987)*100</f>
        <v>3.1875</v>
      </c>
      <c r="P1987" s="7">
        <f>IF(L1987,E1987/L1987,0)</f>
        <v>12.75</v>
      </c>
      <c r="Q1987" t="s">
        <v>8331</v>
      </c>
      <c r="R1987" t="s">
        <v>8337</v>
      </c>
      <c r="S1987" s="18">
        <f t="shared" si="62"/>
        <v>42555.448738425926</v>
      </c>
      <c r="T1987" s="18">
        <f t="shared" si="63"/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>(E1988/D1988)*100</f>
        <v>0.05</v>
      </c>
      <c r="P1988" s="7">
        <f>IF(L1988,E1988/L1988,0)</f>
        <v>1</v>
      </c>
      <c r="Q1988" t="s">
        <v>8331</v>
      </c>
      <c r="R1988" t="s">
        <v>8337</v>
      </c>
      <c r="S1988" s="18">
        <f t="shared" si="62"/>
        <v>42413.183831018519</v>
      </c>
      <c r="T1988" s="18">
        <f t="shared" si="63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>(E1989/D1989)*100</f>
        <v>42.472727272727276</v>
      </c>
      <c r="P1989" s="7">
        <f>IF(L1989,E1989/L1989,0)</f>
        <v>83.428571428571431</v>
      </c>
      <c r="Q1989" t="s">
        <v>8331</v>
      </c>
      <c r="R1989" t="s">
        <v>8337</v>
      </c>
      <c r="S1989" s="18">
        <f t="shared" si="62"/>
        <v>42034.389768518522</v>
      </c>
      <c r="T1989" s="18">
        <f t="shared" si="63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>(E1990/D1990)*100</f>
        <v>0.41666666666666669</v>
      </c>
      <c r="P1990" s="7">
        <f>IF(L1990,E1990/L1990,0)</f>
        <v>25</v>
      </c>
      <c r="Q1990" t="s">
        <v>8331</v>
      </c>
      <c r="R1990" t="s">
        <v>8337</v>
      </c>
      <c r="S1990" s="18">
        <f t="shared" si="62"/>
        <v>42206.513217592597</v>
      </c>
      <c r="T1990" s="18">
        <f t="shared" si="63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>(E1991/D1991)*100</f>
        <v>1</v>
      </c>
      <c r="P1991" s="7">
        <f>IF(L1991,E1991/L1991,0)</f>
        <v>50</v>
      </c>
      <c r="Q1991" t="s">
        <v>8331</v>
      </c>
      <c r="R1991" t="s">
        <v>8337</v>
      </c>
      <c r="S1991" s="18">
        <f t="shared" si="62"/>
        <v>42685.430648148147</v>
      </c>
      <c r="T1991" s="18">
        <f t="shared" si="63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>(E1992/D1992)*100</f>
        <v>16.966666666666665</v>
      </c>
      <c r="P1992" s="7">
        <f>IF(L1992,E1992/L1992,0)</f>
        <v>101.8</v>
      </c>
      <c r="Q1992" t="s">
        <v>8331</v>
      </c>
      <c r="R1992" t="s">
        <v>8337</v>
      </c>
      <c r="S1992" s="18">
        <f t="shared" si="62"/>
        <v>42397.945972222224</v>
      </c>
      <c r="T1992" s="18">
        <f t="shared" si="63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>(E1993/D1993)*100</f>
        <v>7.0000000000000009</v>
      </c>
      <c r="P1993" s="7">
        <f>IF(L1993,E1993/L1993,0)</f>
        <v>46.666666666666664</v>
      </c>
      <c r="Q1993" t="s">
        <v>8331</v>
      </c>
      <c r="R1993" t="s">
        <v>8337</v>
      </c>
      <c r="S1993" s="18">
        <f t="shared" si="62"/>
        <v>42167.64335648148</v>
      </c>
      <c r="T1993" s="18">
        <f t="shared" si="63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>(E1994/D1994)*100</f>
        <v>0.13333333333333333</v>
      </c>
      <c r="P1994" s="7">
        <f>IF(L1994,E1994/L1994,0)</f>
        <v>1</v>
      </c>
      <c r="Q1994" t="s">
        <v>8331</v>
      </c>
      <c r="R1994" t="s">
        <v>8337</v>
      </c>
      <c r="S1994" s="18">
        <f t="shared" si="62"/>
        <v>42022.893414351856</v>
      </c>
      <c r="T1994" s="18">
        <f t="shared" si="63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>(E1995/D1995)*100</f>
        <v>0</v>
      </c>
      <c r="P1995" s="7">
        <f>IF(L1995,E1995/L1995,0)</f>
        <v>0</v>
      </c>
      <c r="Q1995" t="s">
        <v>8331</v>
      </c>
      <c r="R1995" t="s">
        <v>8337</v>
      </c>
      <c r="S1995" s="18">
        <f t="shared" si="62"/>
        <v>42329.338391203702</v>
      </c>
      <c r="T1995" s="18">
        <f t="shared" si="63"/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>(E1996/D1996)*100</f>
        <v>0</v>
      </c>
      <c r="P1996" s="7">
        <f>IF(L1996,E1996/L1996,0)</f>
        <v>0</v>
      </c>
      <c r="Q1996" t="s">
        <v>8331</v>
      </c>
      <c r="R1996" t="s">
        <v>8337</v>
      </c>
      <c r="S1996" s="18">
        <f t="shared" si="62"/>
        <v>42650.756273148145</v>
      </c>
      <c r="T1996" s="18">
        <f t="shared" si="63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(E1997/D1997)*100</f>
        <v>7.8</v>
      </c>
      <c r="P1997" s="7">
        <f>IF(L1997,E1997/L1997,0)</f>
        <v>26</v>
      </c>
      <c r="Q1997" t="s">
        <v>8331</v>
      </c>
      <c r="R1997" t="s">
        <v>8337</v>
      </c>
      <c r="S1997" s="18">
        <f t="shared" si="62"/>
        <v>42181.652037037042</v>
      </c>
      <c r="T1997" s="18">
        <f t="shared" si="63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>(E1998/D1998)*100</f>
        <v>0</v>
      </c>
      <c r="P1998" s="7">
        <f>IF(L1998,E1998/L1998,0)</f>
        <v>0</v>
      </c>
      <c r="Q1998" t="s">
        <v>8331</v>
      </c>
      <c r="R1998" t="s">
        <v>8337</v>
      </c>
      <c r="S1998" s="18">
        <f t="shared" si="62"/>
        <v>41800.569571759261</v>
      </c>
      <c r="T1998" s="18">
        <f t="shared" si="63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>(E1999/D1999)*100</f>
        <v>0</v>
      </c>
      <c r="P1999" s="7">
        <f>IF(L1999,E1999/L1999,0)</f>
        <v>0</v>
      </c>
      <c r="Q1999" t="s">
        <v>8331</v>
      </c>
      <c r="R1999" t="s">
        <v>8337</v>
      </c>
      <c r="S1999" s="18">
        <f t="shared" si="62"/>
        <v>41847.680694444447</v>
      </c>
      <c r="T1999" s="18">
        <f t="shared" si="63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>(E2000/D2000)*100</f>
        <v>26.200000000000003</v>
      </c>
      <c r="P2000" s="7">
        <f>IF(L2000,E2000/L2000,0)</f>
        <v>218.33333333333334</v>
      </c>
      <c r="Q2000" t="s">
        <v>8331</v>
      </c>
      <c r="R2000" t="s">
        <v>8337</v>
      </c>
      <c r="S2000" s="18">
        <f t="shared" si="62"/>
        <v>41806.868495370371</v>
      </c>
      <c r="T2000" s="18">
        <f t="shared" si="63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>(E2001/D2001)*100</f>
        <v>0.76129032258064511</v>
      </c>
      <c r="P2001" s="7">
        <f>IF(L2001,E2001/L2001,0)</f>
        <v>33.714285714285715</v>
      </c>
      <c r="Q2001" t="s">
        <v>8331</v>
      </c>
      <c r="R2001" t="s">
        <v>8337</v>
      </c>
      <c r="S2001" s="18">
        <f t="shared" si="62"/>
        <v>41926.232731481483</v>
      </c>
      <c r="T2001" s="18">
        <f t="shared" si="63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>(E2002/D2002)*100</f>
        <v>12.5</v>
      </c>
      <c r="P2002" s="7">
        <f>IF(L2002,E2002/L2002,0)</f>
        <v>25</v>
      </c>
      <c r="Q2002" t="s">
        <v>8331</v>
      </c>
      <c r="R2002" t="s">
        <v>8337</v>
      </c>
      <c r="S2002" s="18">
        <f t="shared" si="62"/>
        <v>42345.701539351852</v>
      </c>
      <c r="T2002" s="18">
        <f t="shared" si="63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>(E2003/D2003)*100</f>
        <v>382.12909090909091</v>
      </c>
      <c r="P2003" s="7">
        <f>IF(L2003,E2003/L2003,0)</f>
        <v>128.38790470372632</v>
      </c>
      <c r="Q2003" t="s">
        <v>8314</v>
      </c>
      <c r="R2003" t="s">
        <v>8358</v>
      </c>
      <c r="S2003" s="18">
        <f t="shared" si="62"/>
        <v>42135.959675925929</v>
      </c>
      <c r="T2003" s="18">
        <f t="shared" si="63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>(E2004/D2004)*100</f>
        <v>216.79422000000002</v>
      </c>
      <c r="P2004" s="7">
        <f>IF(L2004,E2004/L2004,0)</f>
        <v>78.834261818181815</v>
      </c>
      <c r="Q2004" t="s">
        <v>8314</v>
      </c>
      <c r="R2004" t="s">
        <v>8358</v>
      </c>
      <c r="S2004" s="18">
        <f t="shared" si="62"/>
        <v>42728.46230324074</v>
      </c>
      <c r="T2004" s="18">
        <f t="shared" si="63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>(E2005/D2005)*100</f>
        <v>312</v>
      </c>
      <c r="P2005" s="7">
        <f>IF(L2005,E2005/L2005,0)</f>
        <v>91.764705882352942</v>
      </c>
      <c r="Q2005" t="s">
        <v>8314</v>
      </c>
      <c r="R2005" t="s">
        <v>8358</v>
      </c>
      <c r="S2005" s="18">
        <f t="shared" si="62"/>
        <v>40346.875601851854</v>
      </c>
      <c r="T2005" s="18">
        <f t="shared" si="63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>(E2006/D2006)*100</f>
        <v>234.42048</v>
      </c>
      <c r="P2006" s="7">
        <f>IF(L2006,E2006/L2006,0)</f>
        <v>331.10237288135596</v>
      </c>
      <c r="Q2006" t="s">
        <v>8314</v>
      </c>
      <c r="R2006" t="s">
        <v>8358</v>
      </c>
      <c r="S2006" s="18">
        <f t="shared" si="62"/>
        <v>41800.354895833334</v>
      </c>
      <c r="T2006" s="18">
        <f t="shared" si="63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>(E2007/D2007)*100</f>
        <v>123.68010000000001</v>
      </c>
      <c r="P2007" s="7">
        <f>IF(L2007,E2007/L2007,0)</f>
        <v>194.26193717277485</v>
      </c>
      <c r="Q2007" t="s">
        <v>8314</v>
      </c>
      <c r="R2007" t="s">
        <v>8358</v>
      </c>
      <c r="S2007" s="18">
        <f t="shared" si="62"/>
        <v>41535.562708333331</v>
      </c>
      <c r="T2007" s="18">
        <f t="shared" si="63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>(E2008/D2008)*100</f>
        <v>247.84</v>
      </c>
      <c r="P2008" s="7">
        <f>IF(L2008,E2008/L2008,0)</f>
        <v>408.97689768976898</v>
      </c>
      <c r="Q2008" t="s">
        <v>8314</v>
      </c>
      <c r="R2008" t="s">
        <v>8358</v>
      </c>
      <c r="S2008" s="18">
        <f t="shared" si="62"/>
        <v>41941.250520833331</v>
      </c>
      <c r="T2008" s="18">
        <f t="shared" si="63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>(E2009/D2009)*100</f>
        <v>115.7092</v>
      </c>
      <c r="P2009" s="7">
        <f>IF(L2009,E2009/L2009,0)</f>
        <v>84.459270072992695</v>
      </c>
      <c r="Q2009" t="s">
        <v>8314</v>
      </c>
      <c r="R2009" t="s">
        <v>8358</v>
      </c>
      <c r="S2009" s="18">
        <f t="shared" si="62"/>
        <v>40347.587800925925</v>
      </c>
      <c r="T2009" s="18">
        <f t="shared" si="63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>(E2010/D2010)*100</f>
        <v>117.07484768810599</v>
      </c>
      <c r="P2010" s="7">
        <f>IF(L2010,E2010/L2010,0)</f>
        <v>44.853658536585364</v>
      </c>
      <c r="Q2010" t="s">
        <v>8314</v>
      </c>
      <c r="R2010" t="s">
        <v>8358</v>
      </c>
      <c r="S2010" s="18">
        <f t="shared" si="62"/>
        <v>40761.354421296295</v>
      </c>
      <c r="T2010" s="18">
        <f t="shared" si="63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>(E2011/D2011)*100</f>
        <v>305.15800000000002</v>
      </c>
      <c r="P2011" s="7">
        <f>IF(L2011,E2011/L2011,0)</f>
        <v>383.3643216080402</v>
      </c>
      <c r="Q2011" t="s">
        <v>8314</v>
      </c>
      <c r="R2011" t="s">
        <v>8358</v>
      </c>
      <c r="S2011" s="18">
        <f t="shared" si="62"/>
        <v>42661.073414351849</v>
      </c>
      <c r="T2011" s="18">
        <f t="shared" si="63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>(E2012/D2012)*100</f>
        <v>320.05299999999994</v>
      </c>
      <c r="P2012" s="7">
        <f>IF(L2012,E2012/L2012,0)</f>
        <v>55.276856649395505</v>
      </c>
      <c r="Q2012" t="s">
        <v>8314</v>
      </c>
      <c r="R2012" t="s">
        <v>8358</v>
      </c>
      <c r="S2012" s="18">
        <f t="shared" si="62"/>
        <v>42570.746423611112</v>
      </c>
      <c r="T2012" s="18">
        <f t="shared" si="63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>(E2013/D2013)*100</f>
        <v>819.56399999999996</v>
      </c>
      <c r="P2013" s="7">
        <f>IF(L2013,E2013/L2013,0)</f>
        <v>422.02059732234807</v>
      </c>
      <c r="Q2013" t="s">
        <v>8314</v>
      </c>
      <c r="R2013" t="s">
        <v>8358</v>
      </c>
      <c r="S2013" s="18">
        <f t="shared" si="62"/>
        <v>42347.108483796299</v>
      </c>
      <c r="T2013" s="18">
        <f t="shared" si="63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>(E2014/D2014)*100</f>
        <v>234.90000000000003</v>
      </c>
      <c r="P2014" s="7">
        <f>IF(L2014,E2014/L2014,0)</f>
        <v>64.180327868852459</v>
      </c>
      <c r="Q2014" t="s">
        <v>8314</v>
      </c>
      <c r="R2014" t="s">
        <v>8358</v>
      </c>
      <c r="S2014" s="18">
        <f t="shared" si="62"/>
        <v>42010.572233796294</v>
      </c>
      <c r="T2014" s="18">
        <f t="shared" si="63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>(E2015/D2015)*100</f>
        <v>494.91374999999999</v>
      </c>
      <c r="P2015" s="7">
        <f>IF(L2015,E2015/L2015,0)</f>
        <v>173.57781674704077</v>
      </c>
      <c r="Q2015" t="s">
        <v>8314</v>
      </c>
      <c r="R2015" t="s">
        <v>8358</v>
      </c>
      <c r="S2015" s="18">
        <f t="shared" si="62"/>
        <v>42499.710810185185</v>
      </c>
      <c r="T2015" s="18">
        <f t="shared" si="63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>(E2016/D2016)*100</f>
        <v>7813.7822333333334</v>
      </c>
      <c r="P2016" s="7">
        <f>IF(L2016,E2016/L2016,0)</f>
        <v>88.601680840609291</v>
      </c>
      <c r="Q2016" t="s">
        <v>8314</v>
      </c>
      <c r="R2016" t="s">
        <v>8358</v>
      </c>
      <c r="S2016" s="18">
        <f t="shared" si="62"/>
        <v>41323.964571759258</v>
      </c>
      <c r="T2016" s="18">
        <f t="shared" si="63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>(E2017/D2017)*100</f>
        <v>113.00013888888888</v>
      </c>
      <c r="P2017" s="7">
        <f>IF(L2017,E2017/L2017,0)</f>
        <v>50.222283950617282</v>
      </c>
      <c r="Q2017" t="s">
        <v>8314</v>
      </c>
      <c r="R2017" t="s">
        <v>8358</v>
      </c>
      <c r="S2017" s="18">
        <f t="shared" si="62"/>
        <v>40765.626886574071</v>
      </c>
      <c r="T2017" s="18">
        <f t="shared" si="63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>(E2018/D2018)*100</f>
        <v>921.54219999999998</v>
      </c>
      <c r="P2018" s="7">
        <f>IF(L2018,E2018/L2018,0)</f>
        <v>192.38876826722338</v>
      </c>
      <c r="Q2018" t="s">
        <v>8314</v>
      </c>
      <c r="R2018" t="s">
        <v>8358</v>
      </c>
      <c r="S2018" s="18">
        <f t="shared" si="62"/>
        <v>41312.630775462967</v>
      </c>
      <c r="T2018" s="18">
        <f t="shared" si="63"/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>(E2019/D2019)*100</f>
        <v>125.10239999999999</v>
      </c>
      <c r="P2019" s="7">
        <f>IF(L2019,E2019/L2019,0)</f>
        <v>73.416901408450698</v>
      </c>
      <c r="Q2019" t="s">
        <v>8314</v>
      </c>
      <c r="R2019" t="s">
        <v>8358</v>
      </c>
      <c r="S2019" s="18">
        <f t="shared" si="62"/>
        <v>40960.807349537034</v>
      </c>
      <c r="T2019" s="18">
        <f t="shared" si="63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>(E2020/D2020)*100</f>
        <v>102.24343076923077</v>
      </c>
      <c r="P2020" s="7">
        <f>IF(L2020,E2020/L2020,0)</f>
        <v>147.68495555555555</v>
      </c>
      <c r="Q2020" t="s">
        <v>8314</v>
      </c>
      <c r="R2020" t="s">
        <v>8358</v>
      </c>
      <c r="S2020" s="18">
        <f t="shared" si="62"/>
        <v>42199.115844907406</v>
      </c>
      <c r="T2020" s="18">
        <f t="shared" si="63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>(E2021/D2021)*100</f>
        <v>484.90975000000003</v>
      </c>
      <c r="P2021" s="7">
        <f>IF(L2021,E2021/L2021,0)</f>
        <v>108.96848314606741</v>
      </c>
      <c r="Q2021" t="s">
        <v>8314</v>
      </c>
      <c r="R2021" t="s">
        <v>8358</v>
      </c>
      <c r="S2021" s="18">
        <f t="shared" si="62"/>
        <v>42605.45857638889</v>
      </c>
      <c r="T2021" s="18">
        <f t="shared" si="63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>(E2022/D2022)*100</f>
        <v>192.33333333333334</v>
      </c>
      <c r="P2022" s="7">
        <f>IF(L2022,E2022/L2022,0)</f>
        <v>23.647540983606557</v>
      </c>
      <c r="Q2022" t="s">
        <v>8314</v>
      </c>
      <c r="R2022" t="s">
        <v>8358</v>
      </c>
      <c r="S2022" s="18">
        <f t="shared" si="62"/>
        <v>41736.847500000003</v>
      </c>
      <c r="T2022" s="18">
        <f t="shared" si="63"/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>(E2023/D2023)*100</f>
        <v>281.10000000000002</v>
      </c>
      <c r="P2023" s="7">
        <f>IF(L2023,E2023/L2023,0)</f>
        <v>147.94736842105263</v>
      </c>
      <c r="Q2023" t="s">
        <v>8314</v>
      </c>
      <c r="R2023" t="s">
        <v>8358</v>
      </c>
      <c r="S2023" s="18">
        <f t="shared" si="62"/>
        <v>41860.820567129631</v>
      </c>
      <c r="T2023" s="18">
        <f t="shared" si="63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>(E2024/D2024)*100</f>
        <v>125.13700000000001</v>
      </c>
      <c r="P2024" s="7">
        <f>IF(L2024,E2024/L2024,0)</f>
        <v>385.03692307692307</v>
      </c>
      <c r="Q2024" t="s">
        <v>8314</v>
      </c>
      <c r="R2024" t="s">
        <v>8358</v>
      </c>
      <c r="S2024" s="18">
        <f t="shared" si="62"/>
        <v>42502.319120370375</v>
      </c>
      <c r="T2024" s="18">
        <f t="shared" si="63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>(E2025/D2025)*100</f>
        <v>161.459</v>
      </c>
      <c r="P2025" s="7">
        <f>IF(L2025,E2025/L2025,0)</f>
        <v>457.39093484419266</v>
      </c>
      <c r="Q2025" t="s">
        <v>8314</v>
      </c>
      <c r="R2025" t="s">
        <v>8358</v>
      </c>
      <c r="S2025" s="18">
        <f t="shared" si="62"/>
        <v>42136.170752314814</v>
      </c>
      <c r="T2025" s="18">
        <f t="shared" si="63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>(E2026/D2026)*100</f>
        <v>585.35</v>
      </c>
      <c r="P2026" s="7">
        <f>IF(L2026,E2026/L2026,0)</f>
        <v>222.99047619047619</v>
      </c>
      <c r="Q2026" t="s">
        <v>8314</v>
      </c>
      <c r="R2026" t="s">
        <v>8358</v>
      </c>
      <c r="S2026" s="18">
        <f t="shared" si="62"/>
        <v>41099.716944444444</v>
      </c>
      <c r="T2026" s="18">
        <f t="shared" si="63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>(E2027/D2027)*100</f>
        <v>201.14999999999998</v>
      </c>
      <c r="P2027" s="7">
        <f>IF(L2027,E2027/L2027,0)</f>
        <v>220.74074074074073</v>
      </c>
      <c r="Q2027" t="s">
        <v>8314</v>
      </c>
      <c r="R2027" t="s">
        <v>8358</v>
      </c>
      <c r="S2027" s="18">
        <f t="shared" si="62"/>
        <v>42135.934560185182</v>
      </c>
      <c r="T2027" s="18">
        <f t="shared" si="63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>(E2028/D2028)*100</f>
        <v>133.48307999999997</v>
      </c>
      <c r="P2028" s="7">
        <f>IF(L2028,E2028/L2028,0)</f>
        <v>73.503898678414089</v>
      </c>
      <c r="Q2028" t="s">
        <v>8314</v>
      </c>
      <c r="R2028" t="s">
        <v>8358</v>
      </c>
      <c r="S2028" s="18">
        <f t="shared" si="62"/>
        <v>41704.485937500001</v>
      </c>
      <c r="T2028" s="18">
        <f t="shared" si="63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>(E2029/D2029)*100</f>
        <v>120.24900000000001</v>
      </c>
      <c r="P2029" s="7">
        <f>IF(L2029,E2029/L2029,0)</f>
        <v>223.09647495361781</v>
      </c>
      <c r="Q2029" t="s">
        <v>8314</v>
      </c>
      <c r="R2029" t="s">
        <v>8358</v>
      </c>
      <c r="S2029" s="18">
        <f t="shared" si="62"/>
        <v>42048.563877314809</v>
      </c>
      <c r="T2029" s="18">
        <f t="shared" si="63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>(E2030/D2030)*100</f>
        <v>126.16666666666667</v>
      </c>
      <c r="P2030" s="7">
        <f>IF(L2030,E2030/L2030,0)</f>
        <v>47.911392405063289</v>
      </c>
      <c r="Q2030" t="s">
        <v>8314</v>
      </c>
      <c r="R2030" t="s">
        <v>8358</v>
      </c>
      <c r="S2030" s="18">
        <f t="shared" si="62"/>
        <v>40215.669050925928</v>
      </c>
      <c r="T2030" s="18">
        <f t="shared" si="63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>(E2031/D2031)*100</f>
        <v>361.2</v>
      </c>
      <c r="P2031" s="7">
        <f>IF(L2031,E2031/L2031,0)</f>
        <v>96.063829787234042</v>
      </c>
      <c r="Q2031" t="s">
        <v>8314</v>
      </c>
      <c r="R2031" t="s">
        <v>8358</v>
      </c>
      <c r="S2031" s="18">
        <f t="shared" si="62"/>
        <v>41847.771770833337</v>
      </c>
      <c r="T2031" s="18">
        <f t="shared" si="63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>(E2032/D2032)*100</f>
        <v>226.239013671875</v>
      </c>
      <c r="P2032" s="7">
        <f>IF(L2032,E2032/L2032,0)</f>
        <v>118.6144</v>
      </c>
      <c r="Q2032" t="s">
        <v>8314</v>
      </c>
      <c r="R2032" t="s">
        <v>8358</v>
      </c>
      <c r="S2032" s="18">
        <f t="shared" si="62"/>
        <v>41212.746481481481</v>
      </c>
      <c r="T2032" s="18">
        <f t="shared" si="63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>(E2033/D2033)*100</f>
        <v>120.35</v>
      </c>
      <c r="P2033" s="7">
        <f>IF(L2033,E2033/L2033,0)</f>
        <v>118.45472440944881</v>
      </c>
      <c r="Q2033" t="s">
        <v>8314</v>
      </c>
      <c r="R2033" t="s">
        <v>8358</v>
      </c>
      <c r="S2033" s="18">
        <f t="shared" si="62"/>
        <v>41975.079317129625</v>
      </c>
      <c r="T2033" s="18">
        <f t="shared" si="63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>(E2034/D2034)*100</f>
        <v>304.18799999999999</v>
      </c>
      <c r="P2034" s="7">
        <f>IF(L2034,E2034/L2034,0)</f>
        <v>143.21468926553672</v>
      </c>
      <c r="Q2034" t="s">
        <v>8314</v>
      </c>
      <c r="R2034" t="s">
        <v>8358</v>
      </c>
      <c r="S2034" s="18">
        <f t="shared" si="62"/>
        <v>42689.315671296295</v>
      </c>
      <c r="T2034" s="18">
        <f t="shared" si="63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>(E2035/D2035)*100</f>
        <v>178.67599999999999</v>
      </c>
      <c r="P2035" s="7">
        <f>IF(L2035,E2035/L2035,0)</f>
        <v>282.71518987341773</v>
      </c>
      <c r="Q2035" t="s">
        <v>8314</v>
      </c>
      <c r="R2035" t="s">
        <v>8358</v>
      </c>
      <c r="S2035" s="18">
        <f t="shared" si="62"/>
        <v>41724.832384259258</v>
      </c>
      <c r="T2035" s="18">
        <f t="shared" si="63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>(E2036/D2036)*100</f>
        <v>386.81998717948721</v>
      </c>
      <c r="P2036" s="7">
        <f>IF(L2036,E2036/L2036,0)</f>
        <v>593.93620078740162</v>
      </c>
      <c r="Q2036" t="s">
        <v>8314</v>
      </c>
      <c r="R2036" t="s">
        <v>8358</v>
      </c>
      <c r="S2036" s="18">
        <f t="shared" si="62"/>
        <v>42075.880011574074</v>
      </c>
      <c r="T2036" s="18">
        <f t="shared" si="63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>(E2037/D2037)*100</f>
        <v>211.03642500000004</v>
      </c>
      <c r="P2037" s="7">
        <f>IF(L2037,E2037/L2037,0)</f>
        <v>262.15704968944101</v>
      </c>
      <c r="Q2037" t="s">
        <v>8314</v>
      </c>
      <c r="R2037" t="s">
        <v>8358</v>
      </c>
      <c r="S2037" s="18">
        <f t="shared" si="62"/>
        <v>42311.375081018516</v>
      </c>
      <c r="T2037" s="18">
        <f t="shared" si="63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>(E2038/D2038)*100</f>
        <v>131.66833333333335</v>
      </c>
      <c r="P2038" s="7">
        <f>IF(L2038,E2038/L2038,0)</f>
        <v>46.580778301886795</v>
      </c>
      <c r="Q2038" t="s">
        <v>8314</v>
      </c>
      <c r="R2038" t="s">
        <v>8358</v>
      </c>
      <c r="S2038" s="18">
        <f t="shared" si="62"/>
        <v>41738.614803240736</v>
      </c>
      <c r="T2038" s="18">
        <f t="shared" si="63"/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>(E2039/D2039)*100</f>
        <v>300.47639999999996</v>
      </c>
      <c r="P2039" s="7">
        <f>IF(L2039,E2039/L2039,0)</f>
        <v>70.041118881118877</v>
      </c>
      <c r="Q2039" t="s">
        <v>8314</v>
      </c>
      <c r="R2039" t="s">
        <v>8358</v>
      </c>
      <c r="S2039" s="18">
        <f t="shared" si="62"/>
        <v>41577.960104166668</v>
      </c>
      <c r="T2039" s="18">
        <f t="shared" si="63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>(E2040/D2040)*100</f>
        <v>420.51249999999999</v>
      </c>
      <c r="P2040" s="7">
        <f>IF(L2040,E2040/L2040,0)</f>
        <v>164.90686274509804</v>
      </c>
      <c r="Q2040" t="s">
        <v>8314</v>
      </c>
      <c r="R2040" t="s">
        <v>8358</v>
      </c>
      <c r="S2040" s="18">
        <f t="shared" si="62"/>
        <v>41424.02107638889</v>
      </c>
      <c r="T2040" s="18">
        <f t="shared" si="63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>(E2041/D2041)*100</f>
        <v>136.21680000000001</v>
      </c>
      <c r="P2041" s="7">
        <f>IF(L2041,E2041/L2041,0)</f>
        <v>449.26385224274406</v>
      </c>
      <c r="Q2041" t="s">
        <v>8314</v>
      </c>
      <c r="R2041" t="s">
        <v>8358</v>
      </c>
      <c r="S2041" s="18">
        <f t="shared" si="62"/>
        <v>42675.188946759255</v>
      </c>
      <c r="T2041" s="18">
        <f t="shared" si="63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>(E2042/D2042)*100</f>
        <v>248.17133333333334</v>
      </c>
      <c r="P2042" s="7">
        <f>IF(L2042,E2042/L2042,0)</f>
        <v>27.472841328413285</v>
      </c>
      <c r="Q2042" t="s">
        <v>8314</v>
      </c>
      <c r="R2042" t="s">
        <v>8358</v>
      </c>
      <c r="S2042" s="18">
        <f t="shared" si="62"/>
        <v>41578.677118055552</v>
      </c>
      <c r="T2042" s="18">
        <f t="shared" si="63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>(E2043/D2043)*100</f>
        <v>181.86315789473684</v>
      </c>
      <c r="P2043" s="7">
        <f>IF(L2043,E2043/L2043,0)</f>
        <v>143.97499999999999</v>
      </c>
      <c r="Q2043" t="s">
        <v>8314</v>
      </c>
      <c r="R2043" t="s">
        <v>8358</v>
      </c>
      <c r="S2043" s="18">
        <f t="shared" si="62"/>
        <v>42654.275775462964</v>
      </c>
      <c r="T2043" s="18">
        <f t="shared" si="63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>(E2044/D2044)*100</f>
        <v>123.53</v>
      </c>
      <c r="P2044" s="7">
        <f>IF(L2044,E2044/L2044,0)</f>
        <v>88.23571428571428</v>
      </c>
      <c r="Q2044" t="s">
        <v>8314</v>
      </c>
      <c r="R2044" t="s">
        <v>8358</v>
      </c>
      <c r="S2044" s="18">
        <f t="shared" si="62"/>
        <v>42331.458032407405</v>
      </c>
      <c r="T2044" s="18">
        <f t="shared" si="63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>(E2045/D2045)*100</f>
        <v>506.20938628158842</v>
      </c>
      <c r="P2045" s="7">
        <f>IF(L2045,E2045/L2045,0)</f>
        <v>36.326424870466319</v>
      </c>
      <c r="Q2045" t="s">
        <v>8314</v>
      </c>
      <c r="R2045" t="s">
        <v>8358</v>
      </c>
      <c r="S2045" s="18">
        <f t="shared" si="62"/>
        <v>42660.926817129628</v>
      </c>
      <c r="T2045" s="18">
        <f t="shared" si="63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>(E2046/D2046)*100</f>
        <v>108.21333333333334</v>
      </c>
      <c r="P2046" s="7">
        <f>IF(L2046,E2046/L2046,0)</f>
        <v>90.177777777777777</v>
      </c>
      <c r="Q2046" t="s">
        <v>8314</v>
      </c>
      <c r="R2046" t="s">
        <v>8358</v>
      </c>
      <c r="S2046" s="18">
        <f t="shared" si="62"/>
        <v>42138.434189814812</v>
      </c>
      <c r="T2046" s="18">
        <f t="shared" si="63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>(E2047/D2047)*100</f>
        <v>819.18387755102037</v>
      </c>
      <c r="P2047" s="7">
        <f>IF(L2047,E2047/L2047,0)</f>
        <v>152.62361216730039</v>
      </c>
      <c r="Q2047" t="s">
        <v>8314</v>
      </c>
      <c r="R2047" t="s">
        <v>8358</v>
      </c>
      <c r="S2047" s="18">
        <f t="shared" si="62"/>
        <v>41068.838506944448</v>
      </c>
      <c r="T2047" s="18">
        <f t="shared" si="63"/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>(E2048/D2048)*100</f>
        <v>121.10000000000001</v>
      </c>
      <c r="P2048" s="7">
        <f>IF(L2048,E2048/L2048,0)</f>
        <v>55.806451612903224</v>
      </c>
      <c r="Q2048" t="s">
        <v>8314</v>
      </c>
      <c r="R2048" t="s">
        <v>8358</v>
      </c>
      <c r="S2048" s="18">
        <f t="shared" si="62"/>
        <v>41386.921805555554</v>
      </c>
      <c r="T2048" s="18">
        <f t="shared" si="63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>(E2049/D2049)*100</f>
        <v>102.99897959183673</v>
      </c>
      <c r="P2049" s="7">
        <f>IF(L2049,E2049/L2049,0)</f>
        <v>227.85327313769753</v>
      </c>
      <c r="Q2049" t="s">
        <v>8314</v>
      </c>
      <c r="R2049" t="s">
        <v>8358</v>
      </c>
      <c r="S2049" s="18">
        <f t="shared" si="62"/>
        <v>42081.653587962966</v>
      </c>
      <c r="T2049" s="18">
        <f t="shared" si="63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>(E2050/D2050)*100</f>
        <v>148.33229411764705</v>
      </c>
      <c r="P2050" s="7">
        <f>IF(L2050,E2050/L2050,0)</f>
        <v>91.82989803350327</v>
      </c>
      <c r="Q2050" t="s">
        <v>8314</v>
      </c>
      <c r="R2050" t="s">
        <v>8358</v>
      </c>
      <c r="S2050" s="18">
        <f t="shared" ref="S2050:S2113" si="64">(J2050/86400)+25569+(-6/24)</f>
        <v>41387.401516203703</v>
      </c>
      <c r="T2050" s="18">
        <f t="shared" ref="T2050:T2113" si="65">(I2050/86400)+25569+(-6/24)</f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>(E2051/D2051)*100</f>
        <v>120.19070000000001</v>
      </c>
      <c r="P2051" s="7">
        <f>IF(L2051,E2051/L2051,0)</f>
        <v>80.991037735849048</v>
      </c>
      <c r="Q2051" t="s">
        <v>8314</v>
      </c>
      <c r="R2051" t="s">
        <v>8358</v>
      </c>
      <c r="S2051" s="18">
        <f t="shared" si="64"/>
        <v>41575.277349537035</v>
      </c>
      <c r="T2051" s="18">
        <f t="shared" si="65"/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>(E2052/D2052)*100</f>
        <v>473.27000000000004</v>
      </c>
      <c r="P2052" s="7">
        <f>IF(L2052,E2052/L2052,0)</f>
        <v>278.39411764705881</v>
      </c>
      <c r="Q2052" t="s">
        <v>8314</v>
      </c>
      <c r="R2052" t="s">
        <v>8358</v>
      </c>
      <c r="S2052" s="18">
        <f t="shared" si="64"/>
        <v>42114.821504629625</v>
      </c>
      <c r="T2052" s="18">
        <f t="shared" si="65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>(E2053/D2053)*100</f>
        <v>130.36250000000001</v>
      </c>
      <c r="P2053" s="7">
        <f>IF(L2053,E2053/L2053,0)</f>
        <v>43.095041322314053</v>
      </c>
      <c r="Q2053" t="s">
        <v>8314</v>
      </c>
      <c r="R2053" t="s">
        <v>8358</v>
      </c>
      <c r="S2053" s="18">
        <f t="shared" si="64"/>
        <v>41603.772418981483</v>
      </c>
      <c r="T2053" s="18">
        <f t="shared" si="65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>(E2054/D2054)*100</f>
        <v>353.048</v>
      </c>
      <c r="P2054" s="7">
        <f>IF(L2054,E2054/L2054,0)</f>
        <v>326.29205175600737</v>
      </c>
      <c r="Q2054" t="s">
        <v>8314</v>
      </c>
      <c r="R2054" t="s">
        <v>8358</v>
      </c>
      <c r="S2054" s="18">
        <f t="shared" si="64"/>
        <v>42374.83394675926</v>
      </c>
      <c r="T2054" s="18">
        <f t="shared" si="65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>(E2055/D2055)*100</f>
        <v>101.02</v>
      </c>
      <c r="P2055" s="7">
        <f>IF(L2055,E2055/L2055,0)</f>
        <v>41.743801652892564</v>
      </c>
      <c r="Q2055" t="s">
        <v>8314</v>
      </c>
      <c r="R2055" t="s">
        <v>8358</v>
      </c>
      <c r="S2055" s="18">
        <f t="shared" si="64"/>
        <v>42303.367488425924</v>
      </c>
      <c r="T2055" s="18">
        <f t="shared" si="65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>(E2056/D2056)*100</f>
        <v>113.59142857142857</v>
      </c>
      <c r="P2056" s="7">
        <f>IF(L2056,E2056/L2056,0)</f>
        <v>64.020933977455712</v>
      </c>
      <c r="Q2056" t="s">
        <v>8314</v>
      </c>
      <c r="R2056" t="s">
        <v>8358</v>
      </c>
      <c r="S2056" s="18">
        <f t="shared" si="64"/>
        <v>41731.270949074074</v>
      </c>
      <c r="T2056" s="18">
        <f t="shared" si="65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>(E2057/D2057)*100</f>
        <v>167.41666666666666</v>
      </c>
      <c r="P2057" s="7">
        <f>IF(L2057,E2057/L2057,0)</f>
        <v>99.455445544554451</v>
      </c>
      <c r="Q2057" t="s">
        <v>8314</v>
      </c>
      <c r="R2057" t="s">
        <v>8358</v>
      </c>
      <c r="S2057" s="18">
        <f t="shared" si="64"/>
        <v>41946.424108796295</v>
      </c>
      <c r="T2057" s="18">
        <f t="shared" si="65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>(E2058/D2058)*100</f>
        <v>153.452</v>
      </c>
      <c r="P2058" s="7">
        <f>IF(L2058,E2058/L2058,0)</f>
        <v>138.49458483754512</v>
      </c>
      <c r="Q2058" t="s">
        <v>8314</v>
      </c>
      <c r="R2058" t="s">
        <v>8358</v>
      </c>
      <c r="S2058" s="18">
        <f t="shared" si="64"/>
        <v>41351.51090277778</v>
      </c>
      <c r="T2058" s="18">
        <f t="shared" si="65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>(E2059/D2059)*100</f>
        <v>202.23220000000001</v>
      </c>
      <c r="P2059" s="7">
        <f>IF(L2059,E2059/L2059,0)</f>
        <v>45.547792792792798</v>
      </c>
      <c r="Q2059" t="s">
        <v>8314</v>
      </c>
      <c r="R2059" t="s">
        <v>8358</v>
      </c>
      <c r="S2059" s="18">
        <f t="shared" si="64"/>
        <v>42396.244583333333</v>
      </c>
      <c r="T2059" s="18">
        <f t="shared" si="65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>(E2060/D2060)*100</f>
        <v>168.28125</v>
      </c>
      <c r="P2060" s="7">
        <f>IF(L2060,E2060/L2060,0)</f>
        <v>10.507317073170732</v>
      </c>
      <c r="Q2060" t="s">
        <v>8314</v>
      </c>
      <c r="R2060" t="s">
        <v>8358</v>
      </c>
      <c r="S2060" s="18">
        <f t="shared" si="64"/>
        <v>42026.120717592596</v>
      </c>
      <c r="T2060" s="18">
        <f t="shared" si="65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>(E2061/D2061)*100</f>
        <v>143.45666666666668</v>
      </c>
      <c r="P2061" s="7">
        <f>IF(L2061,E2061/L2061,0)</f>
        <v>114.76533333333333</v>
      </c>
      <c r="Q2061" t="s">
        <v>8314</v>
      </c>
      <c r="R2061" t="s">
        <v>8358</v>
      </c>
      <c r="S2061" s="18">
        <f t="shared" si="64"/>
        <v>42361.352476851855</v>
      </c>
      <c r="T2061" s="18">
        <f t="shared" si="65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>(E2062/D2062)*100</f>
        <v>196.4</v>
      </c>
      <c r="P2062" s="7">
        <f>IF(L2062,E2062/L2062,0)</f>
        <v>35.997067448680355</v>
      </c>
      <c r="Q2062" t="s">
        <v>8314</v>
      </c>
      <c r="R2062" t="s">
        <v>8358</v>
      </c>
      <c r="S2062" s="18">
        <f t="shared" si="64"/>
        <v>41783.392939814818</v>
      </c>
      <c r="T2062" s="18">
        <f t="shared" si="65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>(E2063/D2063)*100</f>
        <v>107.91999999999999</v>
      </c>
      <c r="P2063" s="7">
        <f>IF(L2063,E2063/L2063,0)</f>
        <v>154.17142857142858</v>
      </c>
      <c r="Q2063" t="s">
        <v>8314</v>
      </c>
      <c r="R2063" t="s">
        <v>8358</v>
      </c>
      <c r="S2063" s="18">
        <f t="shared" si="64"/>
        <v>42705.514513888891</v>
      </c>
      <c r="T2063" s="18">
        <f t="shared" si="65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>(E2064/D2064)*100</f>
        <v>114.97699999999999</v>
      </c>
      <c r="P2064" s="7">
        <f>IF(L2064,E2064/L2064,0)</f>
        <v>566.38916256157631</v>
      </c>
      <c r="Q2064" t="s">
        <v>8314</v>
      </c>
      <c r="R2064" t="s">
        <v>8358</v>
      </c>
      <c r="S2064" s="18">
        <f t="shared" si="64"/>
        <v>42423.1330787037</v>
      </c>
      <c r="T2064" s="18">
        <f t="shared" si="65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>(E2065/D2065)*100</f>
        <v>148.04999999999998</v>
      </c>
      <c r="P2065" s="7">
        <f>IF(L2065,E2065/L2065,0)</f>
        <v>120.85714285714286</v>
      </c>
      <c r="Q2065" t="s">
        <v>8314</v>
      </c>
      <c r="R2065" t="s">
        <v>8358</v>
      </c>
      <c r="S2065" s="18">
        <f t="shared" si="64"/>
        <v>42472.48265046296</v>
      </c>
      <c r="T2065" s="18">
        <f t="shared" si="65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>(E2066/D2066)*100</f>
        <v>191.16676082790633</v>
      </c>
      <c r="P2066" s="7">
        <f>IF(L2066,E2066/L2066,0)</f>
        <v>86.163845492085343</v>
      </c>
      <c r="Q2066" t="s">
        <v>8314</v>
      </c>
      <c r="R2066" t="s">
        <v>8358</v>
      </c>
      <c r="S2066" s="18">
        <f t="shared" si="64"/>
        <v>41389.114849537036</v>
      </c>
      <c r="T2066" s="18">
        <f t="shared" si="65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>(E2067/D2067)*100</f>
        <v>199.215125</v>
      </c>
      <c r="P2067" s="7">
        <f>IF(L2067,E2067/L2067,0)</f>
        <v>51.212114395886893</v>
      </c>
      <c r="Q2067" t="s">
        <v>8314</v>
      </c>
      <c r="R2067" t="s">
        <v>8358</v>
      </c>
      <c r="S2067" s="18">
        <f t="shared" si="64"/>
        <v>41603.083668981482</v>
      </c>
      <c r="T2067" s="18">
        <f t="shared" si="65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>(E2068/D2068)*100</f>
        <v>218.6</v>
      </c>
      <c r="P2068" s="7">
        <f>IF(L2068,E2068/L2068,0)</f>
        <v>67.261538461538464</v>
      </c>
      <c r="Q2068" t="s">
        <v>8314</v>
      </c>
      <c r="R2068" t="s">
        <v>8358</v>
      </c>
      <c r="S2068" s="18">
        <f t="shared" si="64"/>
        <v>41844.521793981483</v>
      </c>
      <c r="T2068" s="18">
        <f t="shared" si="65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>(E2069/D2069)*100</f>
        <v>126.86868686868686</v>
      </c>
      <c r="P2069" s="7">
        <f>IF(L2069,E2069/L2069,0)</f>
        <v>62.8</v>
      </c>
      <c r="Q2069" t="s">
        <v>8314</v>
      </c>
      <c r="R2069" t="s">
        <v>8358</v>
      </c>
      <c r="S2069" s="18">
        <f t="shared" si="64"/>
        <v>42115.603888888887</v>
      </c>
      <c r="T2069" s="18">
        <f t="shared" si="65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>(E2070/D2070)*100</f>
        <v>105.22388000000001</v>
      </c>
      <c r="P2070" s="7">
        <f>IF(L2070,E2070/L2070,0)</f>
        <v>346.13118421052633</v>
      </c>
      <c r="Q2070" t="s">
        <v>8314</v>
      </c>
      <c r="R2070" t="s">
        <v>8358</v>
      </c>
      <c r="S2070" s="18">
        <f t="shared" si="64"/>
        <v>42633.591608796298</v>
      </c>
      <c r="T2070" s="18">
        <f t="shared" si="65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>(E2071/D2071)*100</f>
        <v>128.40666000000002</v>
      </c>
      <c r="P2071" s="7">
        <f>IF(L2071,E2071/L2071,0)</f>
        <v>244.11912547528519</v>
      </c>
      <c r="Q2071" t="s">
        <v>8314</v>
      </c>
      <c r="R2071" t="s">
        <v>8358</v>
      </c>
      <c r="S2071" s="18">
        <f t="shared" si="64"/>
        <v>42340.722118055557</v>
      </c>
      <c r="T2071" s="18">
        <f t="shared" si="65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>(E2072/D2072)*100</f>
        <v>317.3272</v>
      </c>
      <c r="P2072" s="7">
        <f>IF(L2072,E2072/L2072,0)</f>
        <v>259.25424836601309</v>
      </c>
      <c r="Q2072" t="s">
        <v>8314</v>
      </c>
      <c r="R2072" t="s">
        <v>8358</v>
      </c>
      <c r="S2072" s="18">
        <f t="shared" si="64"/>
        <v>42519.4065162037</v>
      </c>
      <c r="T2072" s="18">
        <f t="shared" si="65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>(E2073/D2073)*100</f>
        <v>280.73</v>
      </c>
      <c r="P2073" s="7">
        <f>IF(L2073,E2073/L2073,0)</f>
        <v>201.96402877697841</v>
      </c>
      <c r="Q2073" t="s">
        <v>8314</v>
      </c>
      <c r="R2073" t="s">
        <v>8358</v>
      </c>
      <c r="S2073" s="18">
        <f t="shared" si="64"/>
        <v>42600.028749999998</v>
      </c>
      <c r="T2073" s="18">
        <f t="shared" si="65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>(E2074/D2074)*100</f>
        <v>110.73146853146854</v>
      </c>
      <c r="P2074" s="7">
        <f>IF(L2074,E2074/L2074,0)</f>
        <v>226.20857142857142</v>
      </c>
      <c r="Q2074" t="s">
        <v>8314</v>
      </c>
      <c r="R2074" t="s">
        <v>8358</v>
      </c>
      <c r="S2074" s="18">
        <f t="shared" si="64"/>
        <v>42467.331388888888</v>
      </c>
      <c r="T2074" s="18">
        <f t="shared" si="65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>(E2075/D2075)*100</f>
        <v>152.60429999999999</v>
      </c>
      <c r="P2075" s="7">
        <f>IF(L2075,E2075/L2075,0)</f>
        <v>324.69</v>
      </c>
      <c r="Q2075" t="s">
        <v>8314</v>
      </c>
      <c r="R2075" t="s">
        <v>8358</v>
      </c>
      <c r="S2075" s="18">
        <f t="shared" si="64"/>
        <v>42087.418032407411</v>
      </c>
      <c r="T2075" s="18">
        <f t="shared" si="65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>(E2076/D2076)*100</f>
        <v>102.49999999999999</v>
      </c>
      <c r="P2076" s="7">
        <f>IF(L2076,E2076/L2076,0)</f>
        <v>205</v>
      </c>
      <c r="Q2076" t="s">
        <v>8314</v>
      </c>
      <c r="R2076" t="s">
        <v>8358</v>
      </c>
      <c r="S2076" s="18">
        <f t="shared" si="64"/>
        <v>42466.576180555552</v>
      </c>
      <c r="T2076" s="18">
        <f t="shared" si="65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>(E2077/D2077)*100</f>
        <v>1678.3738373837384</v>
      </c>
      <c r="P2077" s="7">
        <f>IF(L2077,E2077/L2077,0)</f>
        <v>20.465926829268295</v>
      </c>
      <c r="Q2077" t="s">
        <v>8314</v>
      </c>
      <c r="R2077" t="s">
        <v>8358</v>
      </c>
      <c r="S2077" s="18">
        <f t="shared" si="64"/>
        <v>41450.431574074071</v>
      </c>
      <c r="T2077" s="18">
        <f t="shared" si="65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>(E2078/D2078)*100</f>
        <v>543.349156424581</v>
      </c>
      <c r="P2078" s="7">
        <f>IF(L2078,E2078/L2078,0)</f>
        <v>116.35303146309367</v>
      </c>
      <c r="Q2078" t="s">
        <v>8314</v>
      </c>
      <c r="R2078" t="s">
        <v>8358</v>
      </c>
      <c r="S2078" s="18">
        <f t="shared" si="64"/>
        <v>41803.630659722221</v>
      </c>
      <c r="T2078" s="18">
        <f t="shared" si="65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>(E2079/D2079)*100</f>
        <v>115.50800000000001</v>
      </c>
      <c r="P2079" s="7">
        <f>IF(L2079,E2079/L2079,0)</f>
        <v>307.20212765957444</v>
      </c>
      <c r="Q2079" t="s">
        <v>8314</v>
      </c>
      <c r="R2079" t="s">
        <v>8358</v>
      </c>
      <c r="S2079" s="18">
        <f t="shared" si="64"/>
        <v>42102.792546296296</v>
      </c>
      <c r="T2079" s="18">
        <f t="shared" si="65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>(E2080/D2080)*100</f>
        <v>131.20499999999998</v>
      </c>
      <c r="P2080" s="7">
        <f>IF(L2080,E2080/L2080,0)</f>
        <v>546.6875</v>
      </c>
      <c r="Q2080" t="s">
        <v>8314</v>
      </c>
      <c r="R2080" t="s">
        <v>8358</v>
      </c>
      <c r="S2080" s="18">
        <f t="shared" si="64"/>
        <v>42692.521493055552</v>
      </c>
      <c r="T2080" s="18">
        <f t="shared" si="65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>(E2081/D2081)*100</f>
        <v>288.17</v>
      </c>
      <c r="P2081" s="7">
        <f>IF(L2081,E2081/L2081,0)</f>
        <v>47.474464579901152</v>
      </c>
      <c r="Q2081" t="s">
        <v>8314</v>
      </c>
      <c r="R2081" t="s">
        <v>8358</v>
      </c>
      <c r="S2081" s="18">
        <f t="shared" si="64"/>
        <v>42150.46056712963</v>
      </c>
      <c r="T2081" s="18">
        <f t="shared" si="65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>(E2082/D2082)*100</f>
        <v>507.8</v>
      </c>
      <c r="P2082" s="7">
        <f>IF(L2082,E2082/L2082,0)</f>
        <v>101.56</v>
      </c>
      <c r="Q2082" t="s">
        <v>8314</v>
      </c>
      <c r="R2082" t="s">
        <v>8358</v>
      </c>
      <c r="S2082" s="18">
        <f t="shared" si="64"/>
        <v>42289.707175925927</v>
      </c>
      <c r="T2082" s="18">
        <f t="shared" si="65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>(E2083/D2083)*100</f>
        <v>114.57142857142857</v>
      </c>
      <c r="P2083" s="7">
        <f>IF(L2083,E2083/L2083,0)</f>
        <v>72.909090909090907</v>
      </c>
      <c r="Q2083" t="s">
        <v>8319</v>
      </c>
      <c r="R2083" t="s">
        <v>8321</v>
      </c>
      <c r="S2083" s="18">
        <f t="shared" si="64"/>
        <v>41003.90688657407</v>
      </c>
      <c r="T2083" s="18">
        <f t="shared" si="65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>(E2084/D2084)*100</f>
        <v>110.73333333333333</v>
      </c>
      <c r="P2084" s="7">
        <f>IF(L2084,E2084/L2084,0)</f>
        <v>43.710526315789473</v>
      </c>
      <c r="Q2084" t="s">
        <v>8319</v>
      </c>
      <c r="R2084" t="s">
        <v>8321</v>
      </c>
      <c r="S2084" s="18">
        <f t="shared" si="64"/>
        <v>40810.870324074072</v>
      </c>
      <c r="T2084" s="18">
        <f t="shared" si="65"/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>(E2085/D2085)*100</f>
        <v>113.33333333333333</v>
      </c>
      <c r="P2085" s="7">
        <f>IF(L2085,E2085/L2085,0)</f>
        <v>34</v>
      </c>
      <c r="Q2085" t="s">
        <v>8319</v>
      </c>
      <c r="R2085" t="s">
        <v>8321</v>
      </c>
      <c r="S2085" s="18">
        <f t="shared" si="64"/>
        <v>41034.47216435185</v>
      </c>
      <c r="T2085" s="18">
        <f t="shared" si="65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>(E2086/D2086)*100</f>
        <v>108.33333333333333</v>
      </c>
      <c r="P2086" s="7">
        <f>IF(L2086,E2086/L2086,0)</f>
        <v>70.652173913043484</v>
      </c>
      <c r="Q2086" t="s">
        <v>8319</v>
      </c>
      <c r="R2086" t="s">
        <v>8321</v>
      </c>
      <c r="S2086" s="18">
        <f t="shared" si="64"/>
        <v>41731.583124999997</v>
      </c>
      <c r="T2086" s="18">
        <f t="shared" si="65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>(E2087/D2087)*100</f>
        <v>123.53333333333335</v>
      </c>
      <c r="P2087" s="7">
        <f>IF(L2087,E2087/L2087,0)</f>
        <v>89.301204819277103</v>
      </c>
      <c r="Q2087" t="s">
        <v>8319</v>
      </c>
      <c r="R2087" t="s">
        <v>8321</v>
      </c>
      <c r="S2087" s="18">
        <f t="shared" si="64"/>
        <v>41075.585497685184</v>
      </c>
      <c r="T2087" s="18">
        <f t="shared" si="65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>(E2088/D2088)*100</f>
        <v>100.69999999999999</v>
      </c>
      <c r="P2088" s="7">
        <f>IF(L2088,E2088/L2088,0)</f>
        <v>115.08571428571429</v>
      </c>
      <c r="Q2088" t="s">
        <v>8319</v>
      </c>
      <c r="R2088" t="s">
        <v>8321</v>
      </c>
      <c r="S2088" s="18">
        <f t="shared" si="64"/>
        <v>40860.42050925926</v>
      </c>
      <c r="T2088" s="18">
        <f t="shared" si="65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>(E2089/D2089)*100</f>
        <v>103.53333333333335</v>
      </c>
      <c r="P2089" s="7">
        <f>IF(L2089,E2089/L2089,0)</f>
        <v>62.12</v>
      </c>
      <c r="Q2089" t="s">
        <v>8319</v>
      </c>
      <c r="R2089" t="s">
        <v>8321</v>
      </c>
      <c r="S2089" s="18">
        <f t="shared" si="64"/>
        <v>40763.954375000001</v>
      </c>
      <c r="T2089" s="18">
        <f t="shared" si="65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>(E2090/D2090)*100</f>
        <v>115.51066666666668</v>
      </c>
      <c r="P2090" s="7">
        <f>IF(L2090,E2090/L2090,0)</f>
        <v>46.204266666666669</v>
      </c>
      <c r="Q2090" t="s">
        <v>8319</v>
      </c>
      <c r="R2090" t="s">
        <v>8321</v>
      </c>
      <c r="S2090" s="18">
        <f t="shared" si="64"/>
        <v>40395.464722222227</v>
      </c>
      <c r="T2090" s="18">
        <f t="shared" si="65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>(E2091/D2091)*100</f>
        <v>120.4004</v>
      </c>
      <c r="P2091" s="7">
        <f>IF(L2091,E2091/L2091,0)</f>
        <v>48.54854838709678</v>
      </c>
      <c r="Q2091" t="s">
        <v>8319</v>
      </c>
      <c r="R2091" t="s">
        <v>8321</v>
      </c>
      <c r="S2091" s="18">
        <f t="shared" si="64"/>
        <v>41452.826319444444</v>
      </c>
      <c r="T2091" s="18">
        <f t="shared" si="65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>(E2092/D2092)*100</f>
        <v>115.040375</v>
      </c>
      <c r="P2092" s="7">
        <f>IF(L2092,E2092/L2092,0)</f>
        <v>57.520187499999999</v>
      </c>
      <c r="Q2092" t="s">
        <v>8319</v>
      </c>
      <c r="R2092" t="s">
        <v>8321</v>
      </c>
      <c r="S2092" s="18">
        <f t="shared" si="64"/>
        <v>41299.131423611107</v>
      </c>
      <c r="T2092" s="18">
        <f t="shared" si="65"/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>(E2093/D2093)*100</f>
        <v>120.46777777777777</v>
      </c>
      <c r="P2093" s="7">
        <f>IF(L2093,E2093/L2093,0)</f>
        <v>88.147154471544724</v>
      </c>
      <c r="Q2093" t="s">
        <v>8319</v>
      </c>
      <c r="R2093" t="s">
        <v>8321</v>
      </c>
      <c r="S2093" s="18">
        <f t="shared" si="64"/>
        <v>40555.072662037041</v>
      </c>
      <c r="T2093" s="18">
        <f t="shared" si="65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>(E2094/D2094)*100</f>
        <v>101.28333333333333</v>
      </c>
      <c r="P2094" s="7">
        <f>IF(L2094,E2094/L2094,0)</f>
        <v>110.49090909090908</v>
      </c>
      <c r="Q2094" t="s">
        <v>8319</v>
      </c>
      <c r="R2094" t="s">
        <v>8321</v>
      </c>
      <c r="S2094" s="18">
        <f t="shared" si="64"/>
        <v>40763.457546296297</v>
      </c>
      <c r="T2094" s="18">
        <f t="shared" si="65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>(E2095/D2095)*100</f>
        <v>102.46666666666667</v>
      </c>
      <c r="P2095" s="7">
        <f>IF(L2095,E2095/L2095,0)</f>
        <v>66.826086956521735</v>
      </c>
      <c r="Q2095" t="s">
        <v>8319</v>
      </c>
      <c r="R2095" t="s">
        <v>8321</v>
      </c>
      <c r="S2095" s="18">
        <f t="shared" si="64"/>
        <v>41205.604537037041</v>
      </c>
      <c r="T2095" s="18">
        <f t="shared" si="65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>(E2096/D2096)*100</f>
        <v>120.54285714285714</v>
      </c>
      <c r="P2096" s="7">
        <f>IF(L2096,E2096/L2096,0)</f>
        <v>58.597222222222221</v>
      </c>
      <c r="Q2096" t="s">
        <v>8319</v>
      </c>
      <c r="R2096" t="s">
        <v>8321</v>
      </c>
      <c r="S2096" s="18">
        <f t="shared" si="64"/>
        <v>40938.77002314815</v>
      </c>
      <c r="T2096" s="18">
        <f t="shared" si="65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>(E2097/D2097)*100</f>
        <v>100</v>
      </c>
      <c r="P2097" s="7">
        <f>IF(L2097,E2097/L2097,0)</f>
        <v>113.63636363636364</v>
      </c>
      <c r="Q2097" t="s">
        <v>8319</v>
      </c>
      <c r="R2097" t="s">
        <v>8321</v>
      </c>
      <c r="S2097" s="18">
        <f t="shared" si="64"/>
        <v>40758.483483796299</v>
      </c>
      <c r="T2097" s="18">
        <f t="shared" si="65"/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>(E2098/D2098)*100</f>
        <v>101.66666666666666</v>
      </c>
      <c r="P2098" s="7">
        <f>IF(L2098,E2098/L2098,0)</f>
        <v>43.571428571428569</v>
      </c>
      <c r="Q2098" t="s">
        <v>8319</v>
      </c>
      <c r="R2098" t="s">
        <v>8321</v>
      </c>
      <c r="S2098" s="18">
        <f t="shared" si="64"/>
        <v>41192.508506944447</v>
      </c>
      <c r="T2098" s="18">
        <f t="shared" si="65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>(E2099/D2099)*100</f>
        <v>100</v>
      </c>
      <c r="P2099" s="7">
        <f>IF(L2099,E2099/L2099,0)</f>
        <v>78.94736842105263</v>
      </c>
      <c r="Q2099" t="s">
        <v>8319</v>
      </c>
      <c r="R2099" t="s">
        <v>8321</v>
      </c>
      <c r="S2099" s="18">
        <f t="shared" si="64"/>
        <v>40818.334895833337</v>
      </c>
      <c r="T2099" s="18">
        <f t="shared" si="65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>(E2100/D2100)*100</f>
        <v>100.33333333333334</v>
      </c>
      <c r="P2100" s="7">
        <f>IF(L2100,E2100/L2100,0)</f>
        <v>188.125</v>
      </c>
      <c r="Q2100" t="s">
        <v>8319</v>
      </c>
      <c r="R2100" t="s">
        <v>8321</v>
      </c>
      <c r="S2100" s="18">
        <f t="shared" si="64"/>
        <v>40945.86383101852</v>
      </c>
      <c r="T2100" s="18">
        <f t="shared" si="65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>(E2101/D2101)*100</f>
        <v>132.36666666666667</v>
      </c>
      <c r="P2101" s="7">
        <f>IF(L2101,E2101/L2101,0)</f>
        <v>63.031746031746032</v>
      </c>
      <c r="Q2101" t="s">
        <v>8319</v>
      </c>
      <c r="R2101" t="s">
        <v>8321</v>
      </c>
      <c r="S2101" s="18">
        <f t="shared" si="64"/>
        <v>42173.496342592596</v>
      </c>
      <c r="T2101" s="18">
        <f t="shared" si="65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>(E2102/D2102)*100</f>
        <v>136.66666666666666</v>
      </c>
      <c r="P2102" s="7">
        <f>IF(L2102,E2102/L2102,0)</f>
        <v>30.37037037037037</v>
      </c>
      <c r="Q2102" t="s">
        <v>8319</v>
      </c>
      <c r="R2102" t="s">
        <v>8321</v>
      </c>
      <c r="S2102" s="18">
        <f t="shared" si="64"/>
        <v>41074.584965277776</v>
      </c>
      <c r="T2102" s="18">
        <f t="shared" si="65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>(E2103/D2103)*100</f>
        <v>113.25</v>
      </c>
      <c r="P2103" s="7">
        <f>IF(L2103,E2103/L2103,0)</f>
        <v>51.477272727272727</v>
      </c>
      <c r="Q2103" t="s">
        <v>8319</v>
      </c>
      <c r="R2103" t="s">
        <v>8321</v>
      </c>
      <c r="S2103" s="18">
        <f t="shared" si="64"/>
        <v>40891.899467592593</v>
      </c>
      <c r="T2103" s="18">
        <f t="shared" si="65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>(E2104/D2104)*100</f>
        <v>136</v>
      </c>
      <c r="P2104" s="7">
        <f>IF(L2104,E2104/L2104,0)</f>
        <v>35.789473684210527</v>
      </c>
      <c r="Q2104" t="s">
        <v>8319</v>
      </c>
      <c r="R2104" t="s">
        <v>8321</v>
      </c>
      <c r="S2104" s="18">
        <f t="shared" si="64"/>
        <v>40638.618611111109</v>
      </c>
      <c r="T2104" s="18">
        <f t="shared" si="65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>(E2105/D2105)*100</f>
        <v>146.12318374694613</v>
      </c>
      <c r="P2105" s="7">
        <f>IF(L2105,E2105/L2105,0)</f>
        <v>98.817391304347822</v>
      </c>
      <c r="Q2105" t="s">
        <v>8319</v>
      </c>
      <c r="R2105" t="s">
        <v>8321</v>
      </c>
      <c r="S2105" s="18">
        <f t="shared" si="64"/>
        <v>41192.504942129628</v>
      </c>
      <c r="T2105" s="18">
        <f t="shared" si="65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>(E2106/D2106)*100</f>
        <v>129.5</v>
      </c>
      <c r="P2106" s="7">
        <f>IF(L2106,E2106/L2106,0)</f>
        <v>28</v>
      </c>
      <c r="Q2106" t="s">
        <v>8319</v>
      </c>
      <c r="R2106" t="s">
        <v>8321</v>
      </c>
      <c r="S2106" s="18">
        <f t="shared" si="64"/>
        <v>41393.824467592596</v>
      </c>
      <c r="T2106" s="18">
        <f t="shared" si="65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>(E2107/D2107)*100</f>
        <v>254</v>
      </c>
      <c r="P2107" s="7">
        <f>IF(L2107,E2107/L2107,0)</f>
        <v>51.313131313131315</v>
      </c>
      <c r="Q2107" t="s">
        <v>8319</v>
      </c>
      <c r="R2107" t="s">
        <v>8321</v>
      </c>
      <c r="S2107" s="18">
        <f t="shared" si="64"/>
        <v>41951.538807870369</v>
      </c>
      <c r="T2107" s="18">
        <f t="shared" si="65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>(E2108/D2108)*100</f>
        <v>107.04545454545456</v>
      </c>
      <c r="P2108" s="7">
        <f>IF(L2108,E2108/L2108,0)</f>
        <v>53.522727272727273</v>
      </c>
      <c r="Q2108" t="s">
        <v>8319</v>
      </c>
      <c r="R2108" t="s">
        <v>8321</v>
      </c>
      <c r="S2108" s="18">
        <f t="shared" si="64"/>
        <v>41269.96497685185</v>
      </c>
      <c r="T2108" s="18">
        <f t="shared" si="65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>(E2109/D2109)*100</f>
        <v>107.73299999999999</v>
      </c>
      <c r="P2109" s="7">
        <f>IF(L2109,E2109/L2109,0)</f>
        <v>37.149310344827583</v>
      </c>
      <c r="Q2109" t="s">
        <v>8319</v>
      </c>
      <c r="R2109" t="s">
        <v>8321</v>
      </c>
      <c r="S2109" s="18">
        <f t="shared" si="64"/>
        <v>41934.46056712963</v>
      </c>
      <c r="T2109" s="18">
        <f t="shared" si="65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>(E2110/D2110)*100</f>
        <v>107.31250000000001</v>
      </c>
      <c r="P2110" s="7">
        <f>IF(L2110,E2110/L2110,0)</f>
        <v>89.895287958115176</v>
      </c>
      <c r="Q2110" t="s">
        <v>8319</v>
      </c>
      <c r="R2110" t="s">
        <v>8321</v>
      </c>
      <c r="S2110" s="18">
        <f t="shared" si="64"/>
        <v>41134.925694444442</v>
      </c>
      <c r="T2110" s="18">
        <f t="shared" si="65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>(E2111/D2111)*100</f>
        <v>106.52500000000001</v>
      </c>
      <c r="P2111" s="7">
        <f>IF(L2111,E2111/L2111,0)</f>
        <v>106.52500000000001</v>
      </c>
      <c r="Q2111" t="s">
        <v>8319</v>
      </c>
      <c r="R2111" t="s">
        <v>8321</v>
      </c>
      <c r="S2111" s="18">
        <f t="shared" si="64"/>
        <v>42160.458530092597</v>
      </c>
      <c r="T2111" s="18">
        <f t="shared" si="65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>(E2112/D2112)*100</f>
        <v>100.35000000000001</v>
      </c>
      <c r="P2112" s="7">
        <f>IF(L2112,E2112/L2112,0)</f>
        <v>52.815789473684212</v>
      </c>
      <c r="Q2112" t="s">
        <v>8319</v>
      </c>
      <c r="R2112" t="s">
        <v>8321</v>
      </c>
      <c r="S2112" s="18">
        <f t="shared" si="64"/>
        <v>41759.420937499999</v>
      </c>
      <c r="T2112" s="18">
        <f t="shared" si="65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>(E2113/D2113)*100</f>
        <v>106.5</v>
      </c>
      <c r="P2113" s="7">
        <f>IF(L2113,E2113/L2113,0)</f>
        <v>54.615384615384613</v>
      </c>
      <c r="Q2113" t="s">
        <v>8319</v>
      </c>
      <c r="R2113" t="s">
        <v>8321</v>
      </c>
      <c r="S2113" s="18">
        <f t="shared" si="64"/>
        <v>40702.947048611109</v>
      </c>
      <c r="T2113" s="18">
        <f t="shared" si="65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>(E2114/D2114)*100</f>
        <v>100</v>
      </c>
      <c r="P2114" s="7">
        <f>IF(L2114,E2114/L2114,0)</f>
        <v>27.272727272727273</v>
      </c>
      <c r="Q2114" t="s">
        <v>8319</v>
      </c>
      <c r="R2114" t="s">
        <v>8321</v>
      </c>
      <c r="S2114" s="18">
        <f t="shared" ref="S2114:S2177" si="66">(J2114/86400)+25569+(-6/24)</f>
        <v>41365.678159722222</v>
      </c>
      <c r="T2114" s="18">
        <f t="shared" ref="T2114:T2177" si="67">(I2114/86400)+25569+(-6/24)</f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>(E2115/D2115)*100</f>
        <v>104.85714285714285</v>
      </c>
      <c r="P2115" s="7">
        <f>IF(L2115,E2115/L2115,0)</f>
        <v>68.598130841121488</v>
      </c>
      <c r="Q2115" t="s">
        <v>8319</v>
      </c>
      <c r="R2115" t="s">
        <v>8321</v>
      </c>
      <c r="S2115" s="18">
        <f t="shared" si="66"/>
        <v>41870.61546296296</v>
      </c>
      <c r="T2115" s="18">
        <f t="shared" si="67"/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>(E2116/D2116)*100</f>
        <v>104.69999999999999</v>
      </c>
      <c r="P2116" s="7">
        <f>IF(L2116,E2116/L2116,0)</f>
        <v>35.612244897959187</v>
      </c>
      <c r="Q2116" t="s">
        <v>8319</v>
      </c>
      <c r="R2116" t="s">
        <v>8321</v>
      </c>
      <c r="S2116" s="18">
        <f t="shared" si="66"/>
        <v>40458.565625000003</v>
      </c>
      <c r="T2116" s="18">
        <f t="shared" si="67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>(E2117/D2117)*100</f>
        <v>225.66666666666669</v>
      </c>
      <c r="P2117" s="7">
        <f>IF(L2117,E2117/L2117,0)</f>
        <v>94.027777777777771</v>
      </c>
      <c r="Q2117" t="s">
        <v>8319</v>
      </c>
      <c r="R2117" t="s">
        <v>8321</v>
      </c>
      <c r="S2117" s="18">
        <f t="shared" si="66"/>
        <v>40563.831030092595</v>
      </c>
      <c r="T2117" s="18">
        <f t="shared" si="67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>(E2118/D2118)*100</f>
        <v>100.90416666666667</v>
      </c>
      <c r="P2118" s="7">
        <f>IF(L2118,E2118/L2118,0)</f>
        <v>526.45652173913038</v>
      </c>
      <c r="Q2118" t="s">
        <v>8319</v>
      </c>
      <c r="R2118" t="s">
        <v>8321</v>
      </c>
      <c r="S2118" s="18">
        <f t="shared" si="66"/>
        <v>41136.527812500004</v>
      </c>
      <c r="T2118" s="18">
        <f t="shared" si="67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>(E2119/D2119)*100</f>
        <v>147.75</v>
      </c>
      <c r="P2119" s="7">
        <f>IF(L2119,E2119/L2119,0)</f>
        <v>50.657142857142858</v>
      </c>
      <c r="Q2119" t="s">
        <v>8319</v>
      </c>
      <c r="R2119" t="s">
        <v>8321</v>
      </c>
      <c r="S2119" s="18">
        <f t="shared" si="66"/>
        <v>42289.809594907405</v>
      </c>
      <c r="T2119" s="18">
        <f t="shared" si="67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>(E2120/D2120)*100</f>
        <v>134.61099999999999</v>
      </c>
      <c r="P2120" s="7">
        <f>IF(L2120,E2120/L2120,0)</f>
        <v>79.182941176470578</v>
      </c>
      <c r="Q2120" t="s">
        <v>8319</v>
      </c>
      <c r="R2120" t="s">
        <v>8321</v>
      </c>
      <c r="S2120" s="18">
        <f t="shared" si="66"/>
        <v>40718.589537037034</v>
      </c>
      <c r="T2120" s="18">
        <f t="shared" si="67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>(E2121/D2121)*100</f>
        <v>100.75</v>
      </c>
      <c r="P2121" s="7">
        <f>IF(L2121,E2121/L2121,0)</f>
        <v>91.590909090909093</v>
      </c>
      <c r="Q2121" t="s">
        <v>8319</v>
      </c>
      <c r="R2121" t="s">
        <v>8321</v>
      </c>
      <c r="S2121" s="18">
        <f t="shared" si="66"/>
        <v>41106.880150462966</v>
      </c>
      <c r="T2121" s="18">
        <f t="shared" si="67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>(E2122/D2122)*100</f>
        <v>100.880375</v>
      </c>
      <c r="P2122" s="7">
        <f>IF(L2122,E2122/L2122,0)</f>
        <v>116.96275362318841</v>
      </c>
      <c r="Q2122" t="s">
        <v>8319</v>
      </c>
      <c r="R2122" t="s">
        <v>8321</v>
      </c>
      <c r="S2122" s="18">
        <f t="shared" si="66"/>
        <v>41591.714537037034</v>
      </c>
      <c r="T2122" s="18">
        <f t="shared" si="67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(E2123/D2123)*100</f>
        <v>0.56800000000000006</v>
      </c>
      <c r="P2123" s="7">
        <f>IF(L2123,E2123/L2123,0)</f>
        <v>28.4</v>
      </c>
      <c r="Q2123" t="s">
        <v>8324</v>
      </c>
      <c r="R2123" t="s">
        <v>8325</v>
      </c>
      <c r="S2123" s="18">
        <f t="shared" si="66"/>
        <v>42716.4924537037</v>
      </c>
      <c r="T2123" s="18">
        <f t="shared" si="67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(E2124/D2124)*100</f>
        <v>0.38750000000000001</v>
      </c>
      <c r="P2124" s="7">
        <f>IF(L2124,E2124/L2124,0)</f>
        <v>103.33333333333333</v>
      </c>
      <c r="Q2124" t="s">
        <v>8324</v>
      </c>
      <c r="R2124" t="s">
        <v>8325</v>
      </c>
      <c r="S2124" s="18">
        <f t="shared" si="66"/>
        <v>42712.050567129627</v>
      </c>
      <c r="T2124" s="18">
        <f t="shared" si="67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(E2125/D2125)*100</f>
        <v>10</v>
      </c>
      <c r="P2125" s="7">
        <f>IF(L2125,E2125/L2125,0)</f>
        <v>10</v>
      </c>
      <c r="Q2125" t="s">
        <v>8324</v>
      </c>
      <c r="R2125" t="s">
        <v>8325</v>
      </c>
      <c r="S2125" s="18">
        <f t="shared" si="66"/>
        <v>40198.174849537041</v>
      </c>
      <c r="T2125" s="18">
        <f t="shared" si="67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(E2126/D2126)*100</f>
        <v>10.454545454545453</v>
      </c>
      <c r="P2126" s="7">
        <f>IF(L2126,E2126/L2126,0)</f>
        <v>23</v>
      </c>
      <c r="Q2126" t="s">
        <v>8324</v>
      </c>
      <c r="R2126" t="s">
        <v>8325</v>
      </c>
      <c r="S2126" s="18">
        <f t="shared" si="66"/>
        <v>40463.778182870374</v>
      </c>
      <c r="T2126" s="18">
        <f t="shared" si="67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(E2127/D2127)*100</f>
        <v>1.4200000000000002</v>
      </c>
      <c r="P2127" s="7">
        <f>IF(L2127,E2127/L2127,0)</f>
        <v>31.555555555555557</v>
      </c>
      <c r="Q2127" t="s">
        <v>8324</v>
      </c>
      <c r="R2127" t="s">
        <v>8325</v>
      </c>
      <c r="S2127" s="18">
        <f t="shared" si="66"/>
        <v>42190.773530092592</v>
      </c>
      <c r="T2127" s="18">
        <f t="shared" si="67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(E2128/D2128)*100</f>
        <v>0.05</v>
      </c>
      <c r="P2128" s="7">
        <f>IF(L2128,E2128/L2128,0)</f>
        <v>5</v>
      </c>
      <c r="Q2128" t="s">
        <v>8324</v>
      </c>
      <c r="R2128" t="s">
        <v>8325</v>
      </c>
      <c r="S2128" s="18">
        <f t="shared" si="66"/>
        <v>41951.723229166666</v>
      </c>
      <c r="T2128" s="18">
        <f t="shared" si="67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(E2129/D2129)*100</f>
        <v>28.842857142857142</v>
      </c>
      <c r="P2129" s="7">
        <f>IF(L2129,E2129/L2129,0)</f>
        <v>34.220338983050844</v>
      </c>
      <c r="Q2129" t="s">
        <v>8324</v>
      </c>
      <c r="R2129" t="s">
        <v>8325</v>
      </c>
      <c r="S2129" s="18">
        <f t="shared" si="66"/>
        <v>42045.255358796298</v>
      </c>
      <c r="T2129" s="18">
        <f t="shared" si="67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(E2130/D2130)*100</f>
        <v>0.16666666666666669</v>
      </c>
      <c r="P2130" s="7">
        <f>IF(L2130,E2130/L2130,0)</f>
        <v>25</v>
      </c>
      <c r="Q2130" t="s">
        <v>8324</v>
      </c>
      <c r="R2130" t="s">
        <v>8325</v>
      </c>
      <c r="S2130" s="18">
        <f t="shared" si="66"/>
        <v>41843.522789351853</v>
      </c>
      <c r="T2130" s="18">
        <f t="shared" si="67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(E2131/D2131)*100</f>
        <v>11.799999999999999</v>
      </c>
      <c r="P2131" s="7">
        <f>IF(L2131,E2131/L2131,0)</f>
        <v>19.666666666666668</v>
      </c>
      <c r="Q2131" t="s">
        <v>8324</v>
      </c>
      <c r="R2131" t="s">
        <v>8325</v>
      </c>
      <c r="S2131" s="18">
        <f t="shared" si="66"/>
        <v>42408.774305555555</v>
      </c>
      <c r="T2131" s="18">
        <f t="shared" si="67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(E2132/D2132)*100</f>
        <v>0.20238095238095236</v>
      </c>
      <c r="P2132" s="7">
        <f>IF(L2132,E2132/L2132,0)</f>
        <v>21.25</v>
      </c>
      <c r="Q2132" t="s">
        <v>8324</v>
      </c>
      <c r="R2132" t="s">
        <v>8325</v>
      </c>
      <c r="S2132" s="18">
        <f t="shared" si="66"/>
        <v>41831.836377314816</v>
      </c>
      <c r="T2132" s="18">
        <f t="shared" si="67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(E2133/D2133)*100</f>
        <v>5</v>
      </c>
      <c r="P2133" s="7">
        <f>IF(L2133,E2133/L2133,0)</f>
        <v>8.3333333333333339</v>
      </c>
      <c r="Q2133" t="s">
        <v>8324</v>
      </c>
      <c r="R2133" t="s">
        <v>8325</v>
      </c>
      <c r="S2133" s="18">
        <f t="shared" si="66"/>
        <v>42166.957071759258</v>
      </c>
      <c r="T2133" s="18">
        <f t="shared" si="67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(E2134/D2134)*100</f>
        <v>2.1129899999999995</v>
      </c>
      <c r="P2134" s="7">
        <f>IF(L2134,E2134/L2134,0)</f>
        <v>21.34333333333333</v>
      </c>
      <c r="Q2134" t="s">
        <v>8324</v>
      </c>
      <c r="R2134" t="s">
        <v>8325</v>
      </c>
      <c r="S2134" s="18">
        <f t="shared" si="66"/>
        <v>41643.237175925926</v>
      </c>
      <c r="T2134" s="18">
        <f t="shared" si="67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(E2135/D2135)*100</f>
        <v>1.6</v>
      </c>
      <c r="P2135" s="7">
        <f>IF(L2135,E2135/L2135,0)</f>
        <v>5.333333333333333</v>
      </c>
      <c r="Q2135" t="s">
        <v>8324</v>
      </c>
      <c r="R2135" t="s">
        <v>8325</v>
      </c>
      <c r="S2135" s="18">
        <f t="shared" si="66"/>
        <v>40618.847210648149</v>
      </c>
      <c r="T2135" s="18">
        <f t="shared" si="67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(E2136/D2136)*100</f>
        <v>1.7333333333333332</v>
      </c>
      <c r="P2136" s="7">
        <f>IF(L2136,E2136/L2136,0)</f>
        <v>34.666666666666664</v>
      </c>
      <c r="Q2136" t="s">
        <v>8324</v>
      </c>
      <c r="R2136" t="s">
        <v>8325</v>
      </c>
      <c r="S2136" s="18">
        <f t="shared" si="66"/>
        <v>41361.636469907404</v>
      </c>
      <c r="T2136" s="18">
        <f t="shared" si="67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(E2137/D2137)*100</f>
        <v>9.56</v>
      </c>
      <c r="P2137" s="7">
        <f>IF(L2137,E2137/L2137,0)</f>
        <v>21.727272727272727</v>
      </c>
      <c r="Q2137" t="s">
        <v>8324</v>
      </c>
      <c r="R2137" t="s">
        <v>8325</v>
      </c>
      <c r="S2137" s="18">
        <f t="shared" si="66"/>
        <v>41156.71334490741</v>
      </c>
      <c r="T2137" s="18">
        <f t="shared" si="67"/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(E2138/D2138)*100</f>
        <v>5.9612499999999999E-2</v>
      </c>
      <c r="P2138" s="7">
        <f>IF(L2138,E2138/L2138,0)</f>
        <v>11.922499999999999</v>
      </c>
      <c r="Q2138" t="s">
        <v>8324</v>
      </c>
      <c r="R2138" t="s">
        <v>8325</v>
      </c>
      <c r="S2138" s="18">
        <f t="shared" si="66"/>
        <v>41536.259097222224</v>
      </c>
      <c r="T2138" s="18">
        <f t="shared" si="67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(E2139/D2139)*100</f>
        <v>28.405999999999999</v>
      </c>
      <c r="P2139" s="7">
        <f>IF(L2139,E2139/L2139,0)</f>
        <v>26.59737827715356</v>
      </c>
      <c r="Q2139" t="s">
        <v>8324</v>
      </c>
      <c r="R2139" t="s">
        <v>8325</v>
      </c>
      <c r="S2139" s="18">
        <f t="shared" si="66"/>
        <v>41948.521168981482</v>
      </c>
      <c r="T2139" s="18">
        <f t="shared" si="67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(E2140/D2140)*100</f>
        <v>12.8</v>
      </c>
      <c r="P2140" s="7">
        <f>IF(L2140,E2140/L2140,0)</f>
        <v>10.666666666666666</v>
      </c>
      <c r="Q2140" t="s">
        <v>8324</v>
      </c>
      <c r="R2140" t="s">
        <v>8325</v>
      </c>
      <c r="S2140" s="18">
        <f t="shared" si="66"/>
        <v>41556.763182870374</v>
      </c>
      <c r="T2140" s="18">
        <f t="shared" si="67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(E2141/D2141)*100</f>
        <v>5.42</v>
      </c>
      <c r="P2141" s="7">
        <f>IF(L2141,E2141/L2141,0)</f>
        <v>29.035714285714285</v>
      </c>
      <c r="Q2141" t="s">
        <v>8324</v>
      </c>
      <c r="R2141" t="s">
        <v>8325</v>
      </c>
      <c r="S2141" s="18">
        <f t="shared" si="66"/>
        <v>42647.500092592592</v>
      </c>
      <c r="T2141" s="18">
        <f t="shared" si="67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(E2142/D2142)*100</f>
        <v>0.11199999999999999</v>
      </c>
      <c r="P2142" s="7">
        <f>IF(L2142,E2142/L2142,0)</f>
        <v>50.909090909090907</v>
      </c>
      <c r="Q2142" t="s">
        <v>8324</v>
      </c>
      <c r="R2142" t="s">
        <v>8325</v>
      </c>
      <c r="S2142" s="18">
        <f t="shared" si="66"/>
        <v>41255.583611111113</v>
      </c>
      <c r="T2142" s="18">
        <f t="shared" si="67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(E2143/D2143)*100</f>
        <v>0</v>
      </c>
      <c r="P2143" s="7">
        <f>IF(L2143,E2143/L2143,0)</f>
        <v>0</v>
      </c>
      <c r="Q2143" t="s">
        <v>8324</v>
      </c>
      <c r="R2143" t="s">
        <v>8325</v>
      </c>
      <c r="S2143" s="18">
        <f t="shared" si="66"/>
        <v>41926.985636574071</v>
      </c>
      <c r="T2143" s="18">
        <f t="shared" si="67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(E2144/D2144)*100</f>
        <v>5.7238095238095239</v>
      </c>
      <c r="P2144" s="7">
        <f>IF(L2144,E2144/L2144,0)</f>
        <v>50.083333333333336</v>
      </c>
      <c r="Q2144" t="s">
        <v>8324</v>
      </c>
      <c r="R2144" t="s">
        <v>8325</v>
      </c>
      <c r="S2144" s="18">
        <f t="shared" si="66"/>
        <v>42340.451504629629</v>
      </c>
      <c r="T2144" s="18">
        <f t="shared" si="67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(E2145/D2145)*100</f>
        <v>11.25</v>
      </c>
      <c r="P2145" s="7">
        <f>IF(L2145,E2145/L2145,0)</f>
        <v>45</v>
      </c>
      <c r="Q2145" t="s">
        <v>8324</v>
      </c>
      <c r="R2145" t="s">
        <v>8325</v>
      </c>
      <c r="S2145" s="18">
        <f t="shared" si="66"/>
        <v>40332.636712962965</v>
      </c>
      <c r="T2145" s="18">
        <f t="shared" si="67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(E2146/D2146)*100</f>
        <v>1.7098591549295776</v>
      </c>
      <c r="P2146" s="7">
        <f>IF(L2146,E2146/L2146,0)</f>
        <v>25.291666666666668</v>
      </c>
      <c r="Q2146" t="s">
        <v>8324</v>
      </c>
      <c r="R2146" t="s">
        <v>8325</v>
      </c>
      <c r="S2146" s="18">
        <f t="shared" si="66"/>
        <v>41499.296759259261</v>
      </c>
      <c r="T2146" s="18">
        <f t="shared" si="67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(E2147/D2147)*100</f>
        <v>30.433333333333334</v>
      </c>
      <c r="P2147" s="7">
        <f>IF(L2147,E2147/L2147,0)</f>
        <v>51.292134831460672</v>
      </c>
      <c r="Q2147" t="s">
        <v>8324</v>
      </c>
      <c r="R2147" t="s">
        <v>8325</v>
      </c>
      <c r="S2147" s="18">
        <f t="shared" si="66"/>
        <v>41574.987430555557</v>
      </c>
      <c r="T2147" s="18">
        <f t="shared" si="67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(E2148/D2148)*100</f>
        <v>0.02</v>
      </c>
      <c r="P2148" s="7">
        <f>IF(L2148,E2148/L2148,0)</f>
        <v>1</v>
      </c>
      <c r="Q2148" t="s">
        <v>8324</v>
      </c>
      <c r="R2148" t="s">
        <v>8325</v>
      </c>
      <c r="S2148" s="18">
        <f t="shared" si="66"/>
        <v>42397.429513888885</v>
      </c>
      <c r="T2148" s="18">
        <f t="shared" si="67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(E2149/D2149)*100</f>
        <v>0.69641025641025645</v>
      </c>
      <c r="P2149" s="7">
        <f>IF(L2149,E2149/L2149,0)</f>
        <v>49.381818181818183</v>
      </c>
      <c r="Q2149" t="s">
        <v>8324</v>
      </c>
      <c r="R2149" t="s">
        <v>8325</v>
      </c>
      <c r="S2149" s="18">
        <f t="shared" si="66"/>
        <v>41927.045694444445</v>
      </c>
      <c r="T2149" s="18">
        <f t="shared" si="67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(E2150/D2150)*100</f>
        <v>2</v>
      </c>
      <c r="P2150" s="7">
        <f>IF(L2150,E2150/L2150,0)</f>
        <v>1</v>
      </c>
      <c r="Q2150" t="s">
        <v>8324</v>
      </c>
      <c r="R2150" t="s">
        <v>8325</v>
      </c>
      <c r="S2150" s="18">
        <f t="shared" si="66"/>
        <v>42066.483587962968</v>
      </c>
      <c r="T2150" s="18">
        <f t="shared" si="67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(E2151/D2151)*100</f>
        <v>0</v>
      </c>
      <c r="P2151" s="7">
        <f>IF(L2151,E2151/L2151,0)</f>
        <v>0</v>
      </c>
      <c r="Q2151" t="s">
        <v>8324</v>
      </c>
      <c r="R2151" t="s">
        <v>8325</v>
      </c>
      <c r="S2151" s="18">
        <f t="shared" si="66"/>
        <v>40354.774953703702</v>
      </c>
      <c r="T2151" s="18">
        <f t="shared" si="67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(E2152/D2152)*100</f>
        <v>0.80999999999999994</v>
      </c>
      <c r="P2152" s="7">
        <f>IF(L2152,E2152/L2152,0)</f>
        <v>101.25</v>
      </c>
      <c r="Q2152" t="s">
        <v>8324</v>
      </c>
      <c r="R2152" t="s">
        <v>8325</v>
      </c>
      <c r="S2152" s="18">
        <f t="shared" si="66"/>
        <v>42534.034710648149</v>
      </c>
      <c r="T2152" s="18">
        <f t="shared" si="67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(E2153/D2153)*100</f>
        <v>0.26222222222222225</v>
      </c>
      <c r="P2153" s="7">
        <f>IF(L2153,E2153/L2153,0)</f>
        <v>19.666666666666668</v>
      </c>
      <c r="Q2153" t="s">
        <v>8324</v>
      </c>
      <c r="R2153" t="s">
        <v>8325</v>
      </c>
      <c r="S2153" s="18">
        <f t="shared" si="66"/>
        <v>42520.597384259258</v>
      </c>
      <c r="T2153" s="18">
        <f t="shared" si="67"/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(E2154/D2154)*100</f>
        <v>0.16666666666666669</v>
      </c>
      <c r="P2154" s="7">
        <f>IF(L2154,E2154/L2154,0)</f>
        <v>12.5</v>
      </c>
      <c r="Q2154" t="s">
        <v>8324</v>
      </c>
      <c r="R2154" t="s">
        <v>8325</v>
      </c>
      <c r="S2154" s="18">
        <f t="shared" si="66"/>
        <v>41683.582280092596</v>
      </c>
      <c r="T2154" s="18">
        <f t="shared" si="67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(E2155/D2155)*100</f>
        <v>9.124454880912446E-3</v>
      </c>
      <c r="P2155" s="7">
        <f>IF(L2155,E2155/L2155,0)</f>
        <v>8.5</v>
      </c>
      <c r="Q2155" t="s">
        <v>8324</v>
      </c>
      <c r="R2155" t="s">
        <v>8325</v>
      </c>
      <c r="S2155" s="18">
        <f t="shared" si="66"/>
        <v>41974.661087962959</v>
      </c>
      <c r="T2155" s="18">
        <f t="shared" si="67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(E2156/D2156)*100</f>
        <v>0.8</v>
      </c>
      <c r="P2156" s="7">
        <f>IF(L2156,E2156/L2156,0)</f>
        <v>1</v>
      </c>
      <c r="Q2156" t="s">
        <v>8324</v>
      </c>
      <c r="R2156" t="s">
        <v>8325</v>
      </c>
      <c r="S2156" s="18">
        <f t="shared" si="66"/>
        <v>41647.382256944446</v>
      </c>
      <c r="T2156" s="18">
        <f t="shared" si="67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(E2157/D2157)*100</f>
        <v>2.2999999999999998</v>
      </c>
      <c r="P2157" s="7">
        <f>IF(L2157,E2157/L2157,0)</f>
        <v>23</v>
      </c>
      <c r="Q2157" t="s">
        <v>8324</v>
      </c>
      <c r="R2157" t="s">
        <v>8325</v>
      </c>
      <c r="S2157" s="18">
        <f t="shared" si="66"/>
        <v>42430.497511574074</v>
      </c>
      <c r="T2157" s="18">
        <f t="shared" si="67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(E2158/D2158)*100</f>
        <v>2.6660714285714282</v>
      </c>
      <c r="P2158" s="7">
        <f>IF(L2158,E2158/L2158,0)</f>
        <v>17.987951807228917</v>
      </c>
      <c r="Q2158" t="s">
        <v>8324</v>
      </c>
      <c r="R2158" t="s">
        <v>8325</v>
      </c>
      <c r="S2158" s="18">
        <f t="shared" si="66"/>
        <v>41488.60423611111</v>
      </c>
      <c r="T2158" s="18">
        <f t="shared" si="67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(E2159/D2159)*100</f>
        <v>28.192</v>
      </c>
      <c r="P2159" s="7">
        <f>IF(L2159,E2159/L2159,0)</f>
        <v>370.94736842105266</v>
      </c>
      <c r="Q2159" t="s">
        <v>8324</v>
      </c>
      <c r="R2159" t="s">
        <v>8325</v>
      </c>
      <c r="S2159" s="18">
        <f t="shared" si="66"/>
        <v>42694.73128472222</v>
      </c>
      <c r="T2159" s="18">
        <f t="shared" si="67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(E2160/D2160)*100</f>
        <v>6.5900366666666672</v>
      </c>
      <c r="P2160" s="7">
        <f>IF(L2160,E2160/L2160,0)</f>
        <v>63.569485530546629</v>
      </c>
      <c r="Q2160" t="s">
        <v>8324</v>
      </c>
      <c r="R2160" t="s">
        <v>8325</v>
      </c>
      <c r="S2160" s="18">
        <f t="shared" si="66"/>
        <v>41264.603865740741</v>
      </c>
      <c r="T2160" s="18">
        <f t="shared" si="67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(E2161/D2161)*100</f>
        <v>0.72222222222222221</v>
      </c>
      <c r="P2161" s="7">
        <f>IF(L2161,E2161/L2161,0)</f>
        <v>13</v>
      </c>
      <c r="Q2161" t="s">
        <v>8324</v>
      </c>
      <c r="R2161" t="s">
        <v>8325</v>
      </c>
      <c r="S2161" s="18">
        <f t="shared" si="66"/>
        <v>40710.481180555558</v>
      </c>
      <c r="T2161" s="18">
        <f t="shared" si="67"/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(E2162/D2162)*100</f>
        <v>0.85000000000000009</v>
      </c>
      <c r="P2162" s="7">
        <f>IF(L2162,E2162/L2162,0)</f>
        <v>5.3125</v>
      </c>
      <c r="Q2162" t="s">
        <v>8324</v>
      </c>
      <c r="R2162" t="s">
        <v>8325</v>
      </c>
      <c r="S2162" s="18">
        <f t="shared" si="66"/>
        <v>41018.461863425924</v>
      </c>
      <c r="T2162" s="18">
        <f t="shared" si="67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>(E2163/D2163)*100</f>
        <v>115.75</v>
      </c>
      <c r="P2163" s="7">
        <f>IF(L2163,E2163/L2163,0)</f>
        <v>35.615384615384613</v>
      </c>
      <c r="Q2163" t="s">
        <v>8319</v>
      </c>
      <c r="R2163" t="s">
        <v>8351</v>
      </c>
      <c r="S2163" s="18">
        <f t="shared" si="66"/>
        <v>42240.602534722224</v>
      </c>
      <c r="T2163" s="18">
        <f t="shared" si="67"/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>(E2164/D2164)*100</f>
        <v>112.26666666666667</v>
      </c>
      <c r="P2164" s="7">
        <f>IF(L2164,E2164/L2164,0)</f>
        <v>87.103448275862064</v>
      </c>
      <c r="Q2164" t="s">
        <v>8319</v>
      </c>
      <c r="R2164" t="s">
        <v>8351</v>
      </c>
      <c r="S2164" s="18">
        <f t="shared" si="66"/>
        <v>41813.516099537039</v>
      </c>
      <c r="T2164" s="18">
        <f t="shared" si="67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>(E2165/D2165)*100</f>
        <v>132.20000000000002</v>
      </c>
      <c r="P2165" s="7">
        <f>IF(L2165,E2165/L2165,0)</f>
        <v>75.11363636363636</v>
      </c>
      <c r="Q2165" t="s">
        <v>8319</v>
      </c>
      <c r="R2165" t="s">
        <v>8351</v>
      </c>
      <c r="S2165" s="18">
        <f t="shared" si="66"/>
        <v>42111.649537037039</v>
      </c>
      <c r="T2165" s="18">
        <f t="shared" si="67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>(E2166/D2166)*100</f>
        <v>102.63636363636364</v>
      </c>
      <c r="P2166" s="7">
        <f>IF(L2166,E2166/L2166,0)</f>
        <v>68.01204819277109</v>
      </c>
      <c r="Q2166" t="s">
        <v>8319</v>
      </c>
      <c r="R2166" t="s">
        <v>8351</v>
      </c>
      <c r="S2166" s="18">
        <f t="shared" si="66"/>
        <v>42515.46775462963</v>
      </c>
      <c r="T2166" s="18">
        <f t="shared" si="67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>(E2167/D2167)*100</f>
        <v>138.64000000000001</v>
      </c>
      <c r="P2167" s="7">
        <f>IF(L2167,E2167/L2167,0)</f>
        <v>29.623931623931625</v>
      </c>
      <c r="Q2167" t="s">
        <v>8319</v>
      </c>
      <c r="R2167" t="s">
        <v>8351</v>
      </c>
      <c r="S2167" s="18">
        <f t="shared" si="66"/>
        <v>42438.417071759264</v>
      </c>
      <c r="T2167" s="18">
        <f t="shared" si="67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>(E2168/D2168)*100</f>
        <v>146.6</v>
      </c>
      <c r="P2168" s="7">
        <f>IF(L2168,E2168/L2168,0)</f>
        <v>91.625</v>
      </c>
      <c r="Q2168" t="s">
        <v>8319</v>
      </c>
      <c r="R2168" t="s">
        <v>8351</v>
      </c>
      <c r="S2168" s="18">
        <f t="shared" si="66"/>
        <v>41933.588171296295</v>
      </c>
      <c r="T2168" s="18">
        <f t="shared" si="67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>(E2169/D2169)*100</f>
        <v>120</v>
      </c>
      <c r="P2169" s="7">
        <f>IF(L2169,E2169/L2169,0)</f>
        <v>22.5</v>
      </c>
      <c r="Q2169" t="s">
        <v>8319</v>
      </c>
      <c r="R2169" t="s">
        <v>8351</v>
      </c>
      <c r="S2169" s="18">
        <f t="shared" si="66"/>
        <v>41152.816400462965</v>
      </c>
      <c r="T2169" s="18">
        <f t="shared" si="67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>(E2170/D2170)*100</f>
        <v>121.5816111111111</v>
      </c>
      <c r="P2170" s="7">
        <f>IF(L2170,E2170/L2170,0)</f>
        <v>64.366735294117646</v>
      </c>
      <c r="Q2170" t="s">
        <v>8319</v>
      </c>
      <c r="R2170" t="s">
        <v>8351</v>
      </c>
      <c r="S2170" s="18">
        <f t="shared" si="66"/>
        <v>42745.350243055553</v>
      </c>
      <c r="T2170" s="18">
        <f t="shared" si="67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>(E2171/D2171)*100</f>
        <v>100</v>
      </c>
      <c r="P2171" s="7">
        <f>IF(L2171,E2171/L2171,0)</f>
        <v>21.857142857142858</v>
      </c>
      <c r="Q2171" t="s">
        <v>8319</v>
      </c>
      <c r="R2171" t="s">
        <v>8351</v>
      </c>
      <c r="S2171" s="18">
        <f t="shared" si="66"/>
        <v>42793.450821759259</v>
      </c>
      <c r="T2171" s="18">
        <f t="shared" si="67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>(E2172/D2172)*100</f>
        <v>180.85714285714286</v>
      </c>
      <c r="P2172" s="7">
        <f>IF(L2172,E2172/L2172,0)</f>
        <v>33.315789473684212</v>
      </c>
      <c r="Q2172" t="s">
        <v>8319</v>
      </c>
      <c r="R2172" t="s">
        <v>8351</v>
      </c>
      <c r="S2172" s="18">
        <f t="shared" si="66"/>
        <v>42198.500254629631</v>
      </c>
      <c r="T2172" s="18">
        <f t="shared" si="67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>(E2173/D2173)*100</f>
        <v>106.075</v>
      </c>
      <c r="P2173" s="7">
        <f>IF(L2173,E2173/L2173,0)</f>
        <v>90.276595744680847</v>
      </c>
      <c r="Q2173" t="s">
        <v>8319</v>
      </c>
      <c r="R2173" t="s">
        <v>8351</v>
      </c>
      <c r="S2173" s="18">
        <f t="shared" si="66"/>
        <v>42141.70711805555</v>
      </c>
      <c r="T2173" s="18">
        <f t="shared" si="67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>(E2174/D2174)*100</f>
        <v>100</v>
      </c>
      <c r="P2174" s="7">
        <f>IF(L2174,E2174/L2174,0)</f>
        <v>76.92307692307692</v>
      </c>
      <c r="Q2174" t="s">
        <v>8319</v>
      </c>
      <c r="R2174" t="s">
        <v>8351</v>
      </c>
      <c r="S2174" s="18">
        <f t="shared" si="66"/>
        <v>42082.330092592594</v>
      </c>
      <c r="T2174" s="18">
        <f t="shared" si="67"/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>(E2175/D2175)*100</f>
        <v>126.92857142857143</v>
      </c>
      <c r="P2175" s="7">
        <f>IF(L2175,E2175/L2175,0)</f>
        <v>59.233333333333334</v>
      </c>
      <c r="Q2175" t="s">
        <v>8319</v>
      </c>
      <c r="R2175" t="s">
        <v>8351</v>
      </c>
      <c r="S2175" s="18">
        <f t="shared" si="66"/>
        <v>41495.442627314813</v>
      </c>
      <c r="T2175" s="18">
        <f t="shared" si="67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>(E2176/D2176)*100</f>
        <v>102.97499999999999</v>
      </c>
      <c r="P2176" s="7">
        <f>IF(L2176,E2176/L2176,0)</f>
        <v>65.38095238095238</v>
      </c>
      <c r="Q2176" t="s">
        <v>8319</v>
      </c>
      <c r="R2176" t="s">
        <v>8351</v>
      </c>
      <c r="S2176" s="18">
        <f t="shared" si="66"/>
        <v>42465.292905092589</v>
      </c>
      <c r="T2176" s="18">
        <f t="shared" si="67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>(E2177/D2177)*100</f>
        <v>250</v>
      </c>
      <c r="P2177" s="7">
        <f>IF(L2177,E2177/L2177,0)</f>
        <v>67.307692307692307</v>
      </c>
      <c r="Q2177" t="s">
        <v>8319</v>
      </c>
      <c r="R2177" t="s">
        <v>8351</v>
      </c>
      <c r="S2177" s="18">
        <f t="shared" si="66"/>
        <v>42564.759097222224</v>
      </c>
      <c r="T2177" s="18">
        <f t="shared" si="67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>(E2178/D2178)*100</f>
        <v>126.02</v>
      </c>
      <c r="P2178" s="7">
        <f>IF(L2178,E2178/L2178,0)</f>
        <v>88.74647887323944</v>
      </c>
      <c r="Q2178" t="s">
        <v>8319</v>
      </c>
      <c r="R2178" t="s">
        <v>8351</v>
      </c>
      <c r="S2178" s="18">
        <f t="shared" ref="S2178:S2241" si="68">(J2178/86400)+25569+(-6/24)</f>
        <v>42096.383206018523</v>
      </c>
      <c r="T2178" s="18">
        <f t="shared" ref="T2178:T2241" si="69">(I2178/86400)+25569+(-6/24)</f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>(E2179/D2179)*100</f>
        <v>100.12</v>
      </c>
      <c r="P2179" s="7">
        <f>IF(L2179,E2179/L2179,0)</f>
        <v>65.868421052631575</v>
      </c>
      <c r="Q2179" t="s">
        <v>8319</v>
      </c>
      <c r="R2179" t="s">
        <v>8351</v>
      </c>
      <c r="S2179" s="18">
        <f t="shared" si="68"/>
        <v>42502.000775462962</v>
      </c>
      <c r="T2179" s="18">
        <f t="shared" si="69"/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>(E2180/D2180)*100</f>
        <v>138.64000000000001</v>
      </c>
      <c r="P2180" s="7">
        <f>IF(L2180,E2180/L2180,0)</f>
        <v>40.349243306169967</v>
      </c>
      <c r="Q2180" t="s">
        <v>8319</v>
      </c>
      <c r="R2180" t="s">
        <v>8351</v>
      </c>
      <c r="S2180" s="18">
        <f t="shared" si="68"/>
        <v>42723.38653935185</v>
      </c>
      <c r="T2180" s="18">
        <f t="shared" si="6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>(E2181/D2181)*100</f>
        <v>161.4</v>
      </c>
      <c r="P2181" s="7">
        <f>IF(L2181,E2181/L2181,0)</f>
        <v>76.857142857142861</v>
      </c>
      <c r="Q2181" t="s">
        <v>8319</v>
      </c>
      <c r="R2181" t="s">
        <v>8351</v>
      </c>
      <c r="S2181" s="18">
        <f t="shared" si="68"/>
        <v>42074.921203703707</v>
      </c>
      <c r="T2181" s="18">
        <f t="shared" si="6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>(E2182/D2182)*100</f>
        <v>107.18419999999999</v>
      </c>
      <c r="P2182" s="7">
        <f>IF(L2182,E2182/L2182,0)</f>
        <v>68.707820512820518</v>
      </c>
      <c r="Q2182" t="s">
        <v>8319</v>
      </c>
      <c r="R2182" t="s">
        <v>8351</v>
      </c>
      <c r="S2182" s="18">
        <f t="shared" si="68"/>
        <v>42279.419768518521</v>
      </c>
      <c r="T2182" s="18">
        <f t="shared" si="6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>(E2183/D2183)*100</f>
        <v>153.1</v>
      </c>
      <c r="P2183" s="7">
        <f>IF(L2183,E2183/L2183,0)</f>
        <v>57.773584905660378</v>
      </c>
      <c r="Q2183" t="s">
        <v>8324</v>
      </c>
      <c r="R2183" t="s">
        <v>8357</v>
      </c>
      <c r="S2183" s="18">
        <f t="shared" si="68"/>
        <v>42772.755243055552</v>
      </c>
      <c r="T2183" s="18">
        <f t="shared" si="6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>(E2184/D2184)*100</f>
        <v>524.16666666666663</v>
      </c>
      <c r="P2184" s="7">
        <f>IF(L2184,E2184/L2184,0)</f>
        <v>44.171348314606739</v>
      </c>
      <c r="Q2184" t="s">
        <v>8324</v>
      </c>
      <c r="R2184" t="s">
        <v>8357</v>
      </c>
      <c r="S2184" s="18">
        <f t="shared" si="68"/>
        <v>41879.650752314818</v>
      </c>
      <c r="T2184" s="18">
        <f t="shared" si="6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>(E2185/D2185)*100</f>
        <v>489.27777777777777</v>
      </c>
      <c r="P2185" s="7">
        <f>IF(L2185,E2185/L2185,0)</f>
        <v>31.566308243727597</v>
      </c>
      <c r="Q2185" t="s">
        <v>8324</v>
      </c>
      <c r="R2185" t="s">
        <v>8357</v>
      </c>
      <c r="S2185" s="18">
        <f t="shared" si="68"/>
        <v>42745.115474537037</v>
      </c>
      <c r="T2185" s="18">
        <f t="shared" si="6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>(E2186/D2186)*100</f>
        <v>284.74</v>
      </c>
      <c r="P2186" s="7">
        <f>IF(L2186,E2186/L2186,0)</f>
        <v>107.04511278195488</v>
      </c>
      <c r="Q2186" t="s">
        <v>8324</v>
      </c>
      <c r="R2186" t="s">
        <v>8357</v>
      </c>
      <c r="S2186" s="18">
        <f t="shared" si="68"/>
        <v>42380.440289351856</v>
      </c>
      <c r="T2186" s="18">
        <f t="shared" si="6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>(E2187/D2187)*100</f>
        <v>1856.97</v>
      </c>
      <c r="P2187" s="7">
        <f>IF(L2187,E2187/L2187,0)</f>
        <v>149.03451043338683</v>
      </c>
      <c r="Q2187" t="s">
        <v>8324</v>
      </c>
      <c r="R2187" t="s">
        <v>8357</v>
      </c>
      <c r="S2187" s="18">
        <f t="shared" si="68"/>
        <v>41319.099988425922</v>
      </c>
      <c r="T2187" s="18">
        <f t="shared" si="69"/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>(E2188/D2188)*100</f>
        <v>109.67499999999998</v>
      </c>
      <c r="P2188" s="7">
        <f>IF(L2188,E2188/L2188,0)</f>
        <v>55.956632653061227</v>
      </c>
      <c r="Q2188" t="s">
        <v>8324</v>
      </c>
      <c r="R2188" t="s">
        <v>8357</v>
      </c>
      <c r="S2188" s="18">
        <f t="shared" si="68"/>
        <v>42583.365081018521</v>
      </c>
      <c r="T2188" s="18">
        <f t="shared" si="6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>(E2189/D2189)*100</f>
        <v>1014.6425</v>
      </c>
      <c r="P2189" s="7">
        <f>IF(L2189,E2189/L2189,0)</f>
        <v>56.970381807973048</v>
      </c>
      <c r="Q2189" t="s">
        <v>8324</v>
      </c>
      <c r="R2189" t="s">
        <v>8357</v>
      </c>
      <c r="S2189" s="18">
        <f t="shared" si="68"/>
        <v>42067.959097222221</v>
      </c>
      <c r="T2189" s="18">
        <f t="shared" si="6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>(E2190/D2190)*100</f>
        <v>412.17692027666544</v>
      </c>
      <c r="P2190" s="7">
        <f>IF(L2190,E2190/L2190,0)</f>
        <v>44.056420233463037</v>
      </c>
      <c r="Q2190" t="s">
        <v>8324</v>
      </c>
      <c r="R2190" t="s">
        <v>8357</v>
      </c>
      <c r="S2190" s="18">
        <f t="shared" si="68"/>
        <v>42633.336122685185</v>
      </c>
      <c r="T2190" s="18">
        <f t="shared" si="6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>(E2191/D2191)*100</f>
        <v>503.25</v>
      </c>
      <c r="P2191" s="7">
        <f>IF(L2191,E2191/L2191,0)</f>
        <v>68.625</v>
      </c>
      <c r="Q2191" t="s">
        <v>8324</v>
      </c>
      <c r="R2191" t="s">
        <v>8357</v>
      </c>
      <c r="S2191" s="18">
        <f t="shared" si="68"/>
        <v>42467.538194444445</v>
      </c>
      <c r="T2191" s="18">
        <f t="shared" si="6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>(E2192/D2192)*100</f>
        <v>184.61052631578946</v>
      </c>
      <c r="P2192" s="7">
        <f>IF(L2192,E2192/L2192,0)</f>
        <v>65.318435754189949</v>
      </c>
      <c r="Q2192" t="s">
        <v>8324</v>
      </c>
      <c r="R2192" t="s">
        <v>8357</v>
      </c>
      <c r="S2192" s="18">
        <f t="shared" si="68"/>
        <v>42417.375046296293</v>
      </c>
      <c r="T2192" s="18">
        <f t="shared" si="6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>(E2193/D2193)*100</f>
        <v>119.73333333333333</v>
      </c>
      <c r="P2193" s="7">
        <f>IF(L2193,E2193/L2193,0)</f>
        <v>35.92</v>
      </c>
      <c r="Q2193" t="s">
        <v>8324</v>
      </c>
      <c r="R2193" t="s">
        <v>8357</v>
      </c>
      <c r="S2193" s="18">
        <f t="shared" si="68"/>
        <v>42768.583645833336</v>
      </c>
      <c r="T2193" s="18">
        <f t="shared" si="6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>(E2194/D2194)*100</f>
        <v>1081.2401666666667</v>
      </c>
      <c r="P2194" s="7">
        <f>IF(L2194,E2194/L2194,0)</f>
        <v>40.070667078443485</v>
      </c>
      <c r="Q2194" t="s">
        <v>8324</v>
      </c>
      <c r="R2194" t="s">
        <v>8357</v>
      </c>
      <c r="S2194" s="18">
        <f t="shared" si="68"/>
        <v>42691.6012037037</v>
      </c>
      <c r="T2194" s="18">
        <f t="shared" si="6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>(E2195/D2195)*100</f>
        <v>452.37333333333333</v>
      </c>
      <c r="P2195" s="7">
        <f>IF(L2195,E2195/L2195,0)</f>
        <v>75.647714604236342</v>
      </c>
      <c r="Q2195" t="s">
        <v>8324</v>
      </c>
      <c r="R2195" t="s">
        <v>8357</v>
      </c>
      <c r="S2195" s="18">
        <f t="shared" si="68"/>
        <v>42664.155925925923</v>
      </c>
      <c r="T2195" s="18">
        <f t="shared" si="6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>(E2196/D2196)*100</f>
        <v>537.37</v>
      </c>
      <c r="P2196" s="7">
        <f>IF(L2196,E2196/L2196,0)</f>
        <v>61.203872437357631</v>
      </c>
      <c r="Q2196" t="s">
        <v>8324</v>
      </c>
      <c r="R2196" t="s">
        <v>8357</v>
      </c>
      <c r="S2196" s="18">
        <f t="shared" si="68"/>
        <v>42425.507986111115</v>
      </c>
      <c r="T2196" s="18">
        <f t="shared" si="6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>(E2197/D2197)*100</f>
        <v>120.32608695652173</v>
      </c>
      <c r="P2197" s="7">
        <f>IF(L2197,E2197/L2197,0)</f>
        <v>48.130434782608695</v>
      </c>
      <c r="Q2197" t="s">
        <v>8324</v>
      </c>
      <c r="R2197" t="s">
        <v>8357</v>
      </c>
      <c r="S2197" s="18">
        <f t="shared" si="68"/>
        <v>42197.521990740745</v>
      </c>
      <c r="T2197" s="18">
        <f t="shared" si="6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>(E2198/D2198)*100</f>
        <v>113.83571428571429</v>
      </c>
      <c r="P2198" s="7">
        <f>IF(L2198,E2198/L2198,0)</f>
        <v>68.106837606837601</v>
      </c>
      <c r="Q2198" t="s">
        <v>8324</v>
      </c>
      <c r="R2198" t="s">
        <v>8357</v>
      </c>
      <c r="S2198" s="18">
        <f t="shared" si="68"/>
        <v>42675.237291666665</v>
      </c>
      <c r="T2198" s="18">
        <f t="shared" si="6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>(E2199/D2199)*100</f>
        <v>951.03109999999992</v>
      </c>
      <c r="P2199" s="7">
        <f>IF(L2199,E2199/L2199,0)</f>
        <v>65.891300230946882</v>
      </c>
      <c r="Q2199" t="s">
        <v>8324</v>
      </c>
      <c r="R2199" t="s">
        <v>8357</v>
      </c>
      <c r="S2199" s="18">
        <f t="shared" si="68"/>
        <v>42033.334016203706</v>
      </c>
      <c r="T2199" s="18">
        <f t="shared" si="6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>(E2200/D2200)*100</f>
        <v>132.89249999999998</v>
      </c>
      <c r="P2200" s="7">
        <f>IF(L2200,E2200/L2200,0)</f>
        <v>81.654377880184327</v>
      </c>
      <c r="Q2200" t="s">
        <v>8324</v>
      </c>
      <c r="R2200" t="s">
        <v>8357</v>
      </c>
      <c r="S2200" s="18">
        <f t="shared" si="68"/>
        <v>42292.263888888891</v>
      </c>
      <c r="T2200" s="18">
        <f t="shared" si="6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>(E2201/D2201)*100</f>
        <v>146.97777777777779</v>
      </c>
      <c r="P2201" s="7">
        <f>IF(L2201,E2201/L2201,0)</f>
        <v>52.701195219123505</v>
      </c>
      <c r="Q2201" t="s">
        <v>8324</v>
      </c>
      <c r="R2201" t="s">
        <v>8357</v>
      </c>
      <c r="S2201" s="18">
        <f t="shared" si="68"/>
        <v>42262.166643518518</v>
      </c>
      <c r="T2201" s="18">
        <f t="shared" si="6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>(E2202/D2202)*100</f>
        <v>542.15</v>
      </c>
      <c r="P2202" s="7">
        <f>IF(L2202,E2202/L2202,0)</f>
        <v>41.228136882129277</v>
      </c>
      <c r="Q2202" t="s">
        <v>8324</v>
      </c>
      <c r="R2202" t="s">
        <v>8357</v>
      </c>
      <c r="S2202" s="18">
        <f t="shared" si="68"/>
        <v>42163.375787037032</v>
      </c>
      <c r="T2202" s="18">
        <f t="shared" si="6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>(E2203/D2203)*100</f>
        <v>382.71818181818185</v>
      </c>
      <c r="P2203" s="7">
        <f>IF(L2203,E2203/L2203,0)</f>
        <v>15.035357142857142</v>
      </c>
      <c r="Q2203" t="s">
        <v>8319</v>
      </c>
      <c r="R2203" t="s">
        <v>8355</v>
      </c>
      <c r="S2203" s="18">
        <f t="shared" si="68"/>
        <v>41276.596817129626</v>
      </c>
      <c r="T2203" s="18">
        <f t="shared" si="69"/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>(E2204/D2204)*100</f>
        <v>704.18124999999998</v>
      </c>
      <c r="P2204" s="7">
        <f>IF(L2204,E2204/L2204,0)</f>
        <v>39.066920943134534</v>
      </c>
      <c r="Q2204" t="s">
        <v>8319</v>
      </c>
      <c r="R2204" t="s">
        <v>8355</v>
      </c>
      <c r="S2204" s="18">
        <f t="shared" si="68"/>
        <v>41184.599166666667</v>
      </c>
      <c r="T2204" s="18">
        <f t="shared" si="6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>(E2205/D2205)*100</f>
        <v>109.55</v>
      </c>
      <c r="P2205" s="7">
        <f>IF(L2205,E2205/L2205,0)</f>
        <v>43.82</v>
      </c>
      <c r="Q2205" t="s">
        <v>8319</v>
      </c>
      <c r="R2205" t="s">
        <v>8355</v>
      </c>
      <c r="S2205" s="18">
        <f t="shared" si="68"/>
        <v>42241.60974537037</v>
      </c>
      <c r="T2205" s="18">
        <f t="shared" si="6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>(E2206/D2206)*100</f>
        <v>132.86666666666667</v>
      </c>
      <c r="P2206" s="7">
        <f>IF(L2206,E2206/L2206,0)</f>
        <v>27.301369863013697</v>
      </c>
      <c r="Q2206" t="s">
        <v>8319</v>
      </c>
      <c r="R2206" t="s">
        <v>8355</v>
      </c>
      <c r="S2206" s="18">
        <f t="shared" si="68"/>
        <v>41312.061562499999</v>
      </c>
      <c r="T2206" s="18">
        <f t="shared" si="6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>(E2207/D2207)*100</f>
        <v>152</v>
      </c>
      <c r="P2207" s="7">
        <f>IF(L2207,E2207/L2207,0)</f>
        <v>42.222222222222221</v>
      </c>
      <c r="Q2207" t="s">
        <v>8319</v>
      </c>
      <c r="R2207" t="s">
        <v>8355</v>
      </c>
      <c r="S2207" s="18">
        <f t="shared" si="68"/>
        <v>41031.571631944447</v>
      </c>
      <c r="T2207" s="18">
        <f t="shared" si="69"/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>(E2208/D2208)*100</f>
        <v>102.72727272727273</v>
      </c>
      <c r="P2208" s="7">
        <f>IF(L2208,E2208/L2208,0)</f>
        <v>33.235294117647058</v>
      </c>
      <c r="Q2208" t="s">
        <v>8319</v>
      </c>
      <c r="R2208" t="s">
        <v>8355</v>
      </c>
      <c r="S2208" s="18">
        <f t="shared" si="68"/>
        <v>40997.007222222222</v>
      </c>
      <c r="T2208" s="18">
        <f t="shared" si="6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>(E2209/D2209)*100</f>
        <v>100</v>
      </c>
      <c r="P2209" s="7">
        <f>IF(L2209,E2209/L2209,0)</f>
        <v>285.71428571428572</v>
      </c>
      <c r="Q2209" t="s">
        <v>8319</v>
      </c>
      <c r="R2209" t="s">
        <v>8355</v>
      </c>
      <c r="S2209" s="18">
        <f t="shared" si="68"/>
        <v>41563.944131944445</v>
      </c>
      <c r="T2209" s="18">
        <f t="shared" si="6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>(E2210/D2210)*100</f>
        <v>101.6</v>
      </c>
      <c r="P2210" s="7">
        <f>IF(L2210,E2210/L2210,0)</f>
        <v>42.333333333333336</v>
      </c>
      <c r="Q2210" t="s">
        <v>8319</v>
      </c>
      <c r="R2210" t="s">
        <v>8355</v>
      </c>
      <c r="S2210" s="18">
        <f t="shared" si="68"/>
        <v>40946.632245370369</v>
      </c>
      <c r="T2210" s="18">
        <f t="shared" si="6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>(E2211/D2211)*100</f>
        <v>150.80000000000001</v>
      </c>
      <c r="P2211" s="7">
        <f>IF(L2211,E2211/L2211,0)</f>
        <v>50.266666666666666</v>
      </c>
      <c r="Q2211" t="s">
        <v>8319</v>
      </c>
      <c r="R2211" t="s">
        <v>8355</v>
      </c>
      <c r="S2211" s="18">
        <f t="shared" si="68"/>
        <v>41732.229675925926</v>
      </c>
      <c r="T2211" s="18">
        <f t="shared" si="6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>(E2212/D2212)*100</f>
        <v>111.425</v>
      </c>
      <c r="P2212" s="7">
        <f>IF(L2212,E2212/L2212,0)</f>
        <v>61.902777777777779</v>
      </c>
      <c r="Q2212" t="s">
        <v>8319</v>
      </c>
      <c r="R2212" t="s">
        <v>8355</v>
      </c>
      <c r="S2212" s="18">
        <f t="shared" si="68"/>
        <v>40955.816087962965</v>
      </c>
      <c r="T2212" s="18">
        <f t="shared" si="69"/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>(E2213/D2213)*100</f>
        <v>195.6</v>
      </c>
      <c r="P2213" s="7">
        <f>IF(L2213,E2213/L2213,0)</f>
        <v>40.75</v>
      </c>
      <c r="Q2213" t="s">
        <v>8319</v>
      </c>
      <c r="R2213" t="s">
        <v>8355</v>
      </c>
      <c r="S2213" s="18">
        <f t="shared" si="68"/>
        <v>41716.535011574073</v>
      </c>
      <c r="T2213" s="18">
        <f t="shared" si="6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>(E2214/D2214)*100</f>
        <v>114.38333333333333</v>
      </c>
      <c r="P2214" s="7">
        <f>IF(L2214,E2214/L2214,0)</f>
        <v>55.796747967479675</v>
      </c>
      <c r="Q2214" t="s">
        <v>8319</v>
      </c>
      <c r="R2214" t="s">
        <v>8355</v>
      </c>
      <c r="S2214" s="18">
        <f t="shared" si="68"/>
        <v>41548.497418981482</v>
      </c>
      <c r="T2214" s="18">
        <f t="shared" si="6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>(E2215/D2215)*100</f>
        <v>200</v>
      </c>
      <c r="P2215" s="7">
        <f>IF(L2215,E2215/L2215,0)</f>
        <v>10</v>
      </c>
      <c r="Q2215" t="s">
        <v>8319</v>
      </c>
      <c r="R2215" t="s">
        <v>8355</v>
      </c>
      <c r="S2215" s="18">
        <f t="shared" si="68"/>
        <v>42109.576145833329</v>
      </c>
      <c r="T2215" s="18">
        <f t="shared" si="6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>(E2216/D2216)*100</f>
        <v>292.50166666666667</v>
      </c>
      <c r="P2216" s="7">
        <f>IF(L2216,E2216/L2216,0)</f>
        <v>73.125416666666666</v>
      </c>
      <c r="Q2216" t="s">
        <v>8319</v>
      </c>
      <c r="R2216" t="s">
        <v>8355</v>
      </c>
      <c r="S2216" s="18">
        <f t="shared" si="68"/>
        <v>41646.542222222226</v>
      </c>
      <c r="T2216" s="18">
        <f t="shared" si="6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>(E2217/D2217)*100</f>
        <v>156.36363636363637</v>
      </c>
      <c r="P2217" s="7">
        <f>IF(L2217,E2217/L2217,0)</f>
        <v>26.060606060606062</v>
      </c>
      <c r="Q2217" t="s">
        <v>8319</v>
      </c>
      <c r="R2217" t="s">
        <v>8355</v>
      </c>
      <c r="S2217" s="18">
        <f t="shared" si="68"/>
        <v>40958.467268518521</v>
      </c>
      <c r="T2217" s="18">
        <f t="shared" si="6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>(E2218/D2218)*100</f>
        <v>105.66666666666666</v>
      </c>
      <c r="P2218" s="7">
        <f>IF(L2218,E2218/L2218,0)</f>
        <v>22.642857142857142</v>
      </c>
      <c r="Q2218" t="s">
        <v>8319</v>
      </c>
      <c r="R2218" t="s">
        <v>8355</v>
      </c>
      <c r="S2218" s="18">
        <f t="shared" si="68"/>
        <v>42194.50167824074</v>
      </c>
      <c r="T2218" s="18">
        <f t="shared" si="69"/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>(E2219/D2219)*100</f>
        <v>101.19047619047619</v>
      </c>
      <c r="P2219" s="7">
        <f>IF(L2219,E2219/L2219,0)</f>
        <v>47.222222222222221</v>
      </c>
      <c r="Q2219" t="s">
        <v>8319</v>
      </c>
      <c r="R2219" t="s">
        <v>8355</v>
      </c>
      <c r="S2219" s="18">
        <f t="shared" si="68"/>
        <v>42299.526770833334</v>
      </c>
      <c r="T2219" s="18">
        <f t="shared" si="6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>(E2220/D2220)*100</f>
        <v>122.833</v>
      </c>
      <c r="P2220" s="7">
        <f>IF(L2220,E2220/L2220,0)</f>
        <v>32.324473684210524</v>
      </c>
      <c r="Q2220" t="s">
        <v>8319</v>
      </c>
      <c r="R2220" t="s">
        <v>8355</v>
      </c>
      <c r="S2220" s="18">
        <f t="shared" si="68"/>
        <v>41127.562303240738</v>
      </c>
      <c r="T2220" s="18">
        <f t="shared" si="6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>(E2221/D2221)*100</f>
        <v>101.49999999999999</v>
      </c>
      <c r="P2221" s="7">
        <f>IF(L2221,E2221/L2221,0)</f>
        <v>53.421052631578945</v>
      </c>
      <c r="Q2221" t="s">
        <v>8319</v>
      </c>
      <c r="R2221" t="s">
        <v>8355</v>
      </c>
      <c r="S2221" s="18">
        <f t="shared" si="68"/>
        <v>42205.468888888892</v>
      </c>
      <c r="T2221" s="18">
        <f t="shared" si="6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>(E2222/D2222)*100</f>
        <v>101.14285714285714</v>
      </c>
      <c r="P2222" s="7">
        <f>IF(L2222,E2222/L2222,0)</f>
        <v>51.304347826086953</v>
      </c>
      <c r="Q2222" t="s">
        <v>8319</v>
      </c>
      <c r="R2222" t="s">
        <v>8355</v>
      </c>
      <c r="S2222" s="18">
        <f t="shared" si="68"/>
        <v>41451.810601851852</v>
      </c>
      <c r="T2222" s="18">
        <f t="shared" si="6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>(E2223/D2223)*100</f>
        <v>108.11999999999999</v>
      </c>
      <c r="P2223" s="7">
        <f>IF(L2223,E2223/L2223,0)</f>
        <v>37.197247706422019</v>
      </c>
      <c r="Q2223" t="s">
        <v>8324</v>
      </c>
      <c r="R2223" t="s">
        <v>8357</v>
      </c>
      <c r="S2223" s="18">
        <f t="shared" si="68"/>
        <v>42452.416770833333</v>
      </c>
      <c r="T2223" s="18">
        <f t="shared" si="6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>(E2224/D2224)*100</f>
        <v>162.6</v>
      </c>
      <c r="P2224" s="7">
        <f>IF(L2224,E2224/L2224,0)</f>
        <v>27.1</v>
      </c>
      <c r="Q2224" t="s">
        <v>8324</v>
      </c>
      <c r="R2224" t="s">
        <v>8357</v>
      </c>
      <c r="S2224" s="18">
        <f t="shared" si="68"/>
        <v>40906.537581018521</v>
      </c>
      <c r="T2224" s="18">
        <f t="shared" si="6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>(E2225/D2225)*100</f>
        <v>105.80000000000001</v>
      </c>
      <c r="P2225" s="7">
        <f>IF(L2225,E2225/L2225,0)</f>
        <v>206.31</v>
      </c>
      <c r="Q2225" t="s">
        <v>8324</v>
      </c>
      <c r="R2225" t="s">
        <v>8357</v>
      </c>
      <c r="S2225" s="18">
        <f t="shared" si="68"/>
        <v>42152.390833333338</v>
      </c>
      <c r="T2225" s="18">
        <f t="shared" si="6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>(E2226/D2226)*100</f>
        <v>243.15000000000003</v>
      </c>
      <c r="P2226" s="7">
        <f>IF(L2226,E2226/L2226,0)</f>
        <v>82.145270270270274</v>
      </c>
      <c r="Q2226" t="s">
        <v>8324</v>
      </c>
      <c r="R2226" t="s">
        <v>8357</v>
      </c>
      <c r="S2226" s="18">
        <f t="shared" si="68"/>
        <v>42644.417534722219</v>
      </c>
      <c r="T2226" s="18">
        <f t="shared" si="6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>(E2227/D2227)*100</f>
        <v>944.83338095238094</v>
      </c>
      <c r="P2227" s="7">
        <f>IF(L2227,E2227/L2227,0)</f>
        <v>164.79651993355483</v>
      </c>
      <c r="Q2227" t="s">
        <v>8324</v>
      </c>
      <c r="R2227" t="s">
        <v>8357</v>
      </c>
      <c r="S2227" s="18">
        <f t="shared" si="68"/>
        <v>41873.54184027778</v>
      </c>
      <c r="T2227" s="18">
        <f t="shared" si="6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>(E2228/D2228)*100</f>
        <v>108.46283333333334</v>
      </c>
      <c r="P2228" s="7">
        <f>IF(L2228,E2228/L2228,0)</f>
        <v>60.820280373831778</v>
      </c>
      <c r="Q2228" t="s">
        <v>8324</v>
      </c>
      <c r="R2228" t="s">
        <v>8357</v>
      </c>
      <c r="S2228" s="18">
        <f t="shared" si="68"/>
        <v>42381.54886574074</v>
      </c>
      <c r="T2228" s="18">
        <f t="shared" si="6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>(E2229/D2229)*100</f>
        <v>157.37692307692308</v>
      </c>
      <c r="P2229" s="7">
        <f>IF(L2229,E2229/L2229,0)</f>
        <v>67.970099667774093</v>
      </c>
      <c r="Q2229" t="s">
        <v>8324</v>
      </c>
      <c r="R2229" t="s">
        <v>8357</v>
      </c>
      <c r="S2229" s="18">
        <f t="shared" si="68"/>
        <v>41561.557349537034</v>
      </c>
      <c r="T2229" s="18">
        <f t="shared" si="6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>(E2230/D2230)*100</f>
        <v>1174.49</v>
      </c>
      <c r="P2230" s="7">
        <f>IF(L2230,E2230/L2230,0)</f>
        <v>81.561805555555551</v>
      </c>
      <c r="Q2230" t="s">
        <v>8324</v>
      </c>
      <c r="R2230" t="s">
        <v>8357</v>
      </c>
      <c r="S2230" s="18">
        <f t="shared" si="68"/>
        <v>42202.028194444443</v>
      </c>
      <c r="T2230" s="18">
        <f t="shared" si="6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>(E2231/D2231)*100</f>
        <v>171.04755366949576</v>
      </c>
      <c r="P2231" s="7">
        <f>IF(L2231,E2231/L2231,0)</f>
        <v>25.42547309833024</v>
      </c>
      <c r="Q2231" t="s">
        <v>8324</v>
      </c>
      <c r="R2231" t="s">
        <v>8357</v>
      </c>
      <c r="S2231" s="18">
        <f t="shared" si="68"/>
        <v>41484.414247685185</v>
      </c>
      <c r="T2231" s="18">
        <f t="shared" si="6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>(E2232/D2232)*100</f>
        <v>125.95294117647057</v>
      </c>
      <c r="P2232" s="7">
        <f>IF(L2232,E2232/L2232,0)</f>
        <v>21.497991967871485</v>
      </c>
      <c r="Q2232" t="s">
        <v>8324</v>
      </c>
      <c r="R2232" t="s">
        <v>8357</v>
      </c>
      <c r="S2232" s="18">
        <f t="shared" si="68"/>
        <v>41724.631099537037</v>
      </c>
      <c r="T2232" s="18">
        <f t="shared" si="6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>(E2233/D2233)*100</f>
        <v>1212.1296000000002</v>
      </c>
      <c r="P2233" s="7">
        <f>IF(L2233,E2233/L2233,0)</f>
        <v>27.226630727762803</v>
      </c>
      <c r="Q2233" t="s">
        <v>8324</v>
      </c>
      <c r="R2233" t="s">
        <v>8357</v>
      </c>
      <c r="S2233" s="18">
        <f t="shared" si="68"/>
        <v>41423.660891203705</v>
      </c>
      <c r="T2233" s="18">
        <f t="shared" si="6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>(E2234/D2234)*100</f>
        <v>495.8</v>
      </c>
      <c r="P2234" s="7">
        <f>IF(L2234,E2234/L2234,0)</f>
        <v>25.091093117408906</v>
      </c>
      <c r="Q2234" t="s">
        <v>8324</v>
      </c>
      <c r="R2234" t="s">
        <v>8357</v>
      </c>
      <c r="S2234" s="18">
        <f t="shared" si="68"/>
        <v>41806.544074074074</v>
      </c>
      <c r="T2234" s="18">
        <f t="shared" si="6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>(E2235/D2235)*100</f>
        <v>332.03999999999996</v>
      </c>
      <c r="P2235" s="7">
        <f>IF(L2235,E2235/L2235,0)</f>
        <v>21.230179028132991</v>
      </c>
      <c r="Q2235" t="s">
        <v>8324</v>
      </c>
      <c r="R2235" t="s">
        <v>8357</v>
      </c>
      <c r="S2235" s="18">
        <f t="shared" si="68"/>
        <v>42331.128923611112</v>
      </c>
      <c r="T2235" s="18">
        <f t="shared" si="6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>(E2236/D2236)*100</f>
        <v>1165</v>
      </c>
      <c r="P2236" s="7">
        <f>IF(L2236,E2236/L2236,0)</f>
        <v>41.607142857142854</v>
      </c>
      <c r="Q2236" t="s">
        <v>8324</v>
      </c>
      <c r="R2236" t="s">
        <v>8357</v>
      </c>
      <c r="S2236" s="18">
        <f t="shared" si="68"/>
        <v>42710.574618055558</v>
      </c>
      <c r="T2236" s="18">
        <f t="shared" si="6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>(E2237/D2237)*100</f>
        <v>153.3153846153846</v>
      </c>
      <c r="P2237" s="7">
        <f>IF(L2237,E2237/L2237,0)</f>
        <v>135.58503401360545</v>
      </c>
      <c r="Q2237" t="s">
        <v>8324</v>
      </c>
      <c r="R2237" t="s">
        <v>8357</v>
      </c>
      <c r="S2237" s="18">
        <f t="shared" si="68"/>
        <v>42061.772118055553</v>
      </c>
      <c r="T2237" s="18">
        <f t="shared" si="69"/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>(E2238/D2238)*100</f>
        <v>537.10714285714289</v>
      </c>
      <c r="P2238" s="7">
        <f>IF(L2238,E2238/L2238,0)</f>
        <v>22.116176470588236</v>
      </c>
      <c r="Q2238" t="s">
        <v>8324</v>
      </c>
      <c r="R2238" t="s">
        <v>8357</v>
      </c>
      <c r="S2238" s="18">
        <f t="shared" si="68"/>
        <v>42371.367164351846</v>
      </c>
      <c r="T2238" s="18">
        <f t="shared" si="6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>(E2239/D2239)*100</f>
        <v>352.92777777777775</v>
      </c>
      <c r="P2239" s="7">
        <f>IF(L2239,E2239/L2239,0)</f>
        <v>64.625635808748726</v>
      </c>
      <c r="Q2239" t="s">
        <v>8324</v>
      </c>
      <c r="R2239" t="s">
        <v>8357</v>
      </c>
      <c r="S2239" s="18">
        <f t="shared" si="68"/>
        <v>41914.753275462965</v>
      </c>
      <c r="T2239" s="18">
        <f t="shared" si="6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>(E2240/D2240)*100</f>
        <v>137.4</v>
      </c>
      <c r="P2240" s="7">
        <f>IF(L2240,E2240/L2240,0)</f>
        <v>69.569620253164558</v>
      </c>
      <c r="Q2240" t="s">
        <v>8324</v>
      </c>
      <c r="R2240" t="s">
        <v>8357</v>
      </c>
      <c r="S2240" s="18">
        <f t="shared" si="68"/>
        <v>42774.371712962966</v>
      </c>
      <c r="T2240" s="18">
        <f t="shared" si="6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>(E2241/D2241)*100</f>
        <v>128.02668</v>
      </c>
      <c r="P2241" s="7">
        <f>IF(L2241,E2241/L2241,0)</f>
        <v>75.133028169014082</v>
      </c>
      <c r="Q2241" t="s">
        <v>8324</v>
      </c>
      <c r="R2241" t="s">
        <v>8357</v>
      </c>
      <c r="S2241" s="18">
        <f t="shared" si="68"/>
        <v>41572.708495370374</v>
      </c>
      <c r="T2241" s="18">
        <f t="shared" si="6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>(E2242/D2242)*100</f>
        <v>270.68</v>
      </c>
      <c r="P2242" s="7">
        <f>IF(L2242,E2242/L2242,0)</f>
        <v>140.97916666666666</v>
      </c>
      <c r="Q2242" t="s">
        <v>8324</v>
      </c>
      <c r="R2242" t="s">
        <v>8357</v>
      </c>
      <c r="S2242" s="18">
        <f t="shared" ref="S2242:S2305" si="70">(J2242/86400)+25569+(-6/24)</f>
        <v>42452.575740740736</v>
      </c>
      <c r="T2242" s="18">
        <f t="shared" ref="T2242:T2305" si="71">(I2242/86400)+25569+(-6/24)</f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>(E2243/D2243)*100</f>
        <v>806.4</v>
      </c>
      <c r="P2243" s="7">
        <f>IF(L2243,E2243/L2243,0)</f>
        <v>49.472392638036808</v>
      </c>
      <c r="Q2243" t="s">
        <v>8324</v>
      </c>
      <c r="R2243" t="s">
        <v>8357</v>
      </c>
      <c r="S2243" s="18">
        <f t="shared" si="70"/>
        <v>42766.577546296292</v>
      </c>
      <c r="T2243" s="18">
        <f t="shared" si="71"/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>(E2244/D2244)*100</f>
        <v>1360.0976000000001</v>
      </c>
      <c r="P2244" s="7">
        <f>IF(L2244,E2244/L2244,0)</f>
        <v>53.865251485148519</v>
      </c>
      <c r="Q2244" t="s">
        <v>8324</v>
      </c>
      <c r="R2244" t="s">
        <v>8357</v>
      </c>
      <c r="S2244" s="18">
        <f t="shared" si="70"/>
        <v>41569.325613425928</v>
      </c>
      <c r="T2244" s="18">
        <f t="shared" si="71"/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>(E2245/D2245)*100</f>
        <v>930250</v>
      </c>
      <c r="P2245" s="7">
        <f>IF(L2245,E2245/L2245,0)</f>
        <v>4.5712530712530715</v>
      </c>
      <c r="Q2245" t="s">
        <v>8324</v>
      </c>
      <c r="R2245" t="s">
        <v>8357</v>
      </c>
      <c r="S2245" s="18">
        <f t="shared" si="70"/>
        <v>42800.501041666663</v>
      </c>
      <c r="T2245" s="18">
        <f t="shared" si="71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>(E2246/D2246)*100</f>
        <v>377.02</v>
      </c>
      <c r="P2246" s="7">
        <f>IF(L2246,E2246/L2246,0)</f>
        <v>65.00344827586207</v>
      </c>
      <c r="Q2246" t="s">
        <v>8324</v>
      </c>
      <c r="R2246" t="s">
        <v>8357</v>
      </c>
      <c r="S2246" s="18">
        <f t="shared" si="70"/>
        <v>42647.568819444445</v>
      </c>
      <c r="T2246" s="18">
        <f t="shared" si="71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>(E2247/D2247)*100</f>
        <v>2647.0250000000001</v>
      </c>
      <c r="P2247" s="7">
        <f>IF(L2247,E2247/L2247,0)</f>
        <v>53.475252525252522</v>
      </c>
      <c r="Q2247" t="s">
        <v>8324</v>
      </c>
      <c r="R2247" t="s">
        <v>8357</v>
      </c>
      <c r="S2247" s="18">
        <f t="shared" si="70"/>
        <v>41660.45853009259</v>
      </c>
      <c r="T2247" s="18">
        <f t="shared" si="71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>(E2248/D2248)*100</f>
        <v>100.12</v>
      </c>
      <c r="P2248" s="7">
        <f>IF(L2248,E2248/L2248,0)</f>
        <v>43.912280701754383</v>
      </c>
      <c r="Q2248" t="s">
        <v>8324</v>
      </c>
      <c r="R2248" t="s">
        <v>8357</v>
      </c>
      <c r="S2248" s="18">
        <f t="shared" si="70"/>
        <v>42221.54178240741</v>
      </c>
      <c r="T2248" s="18">
        <f t="shared" si="71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>(E2249/D2249)*100</f>
        <v>104.45405405405405</v>
      </c>
      <c r="P2249" s="7">
        <f>IF(L2249,E2249/L2249,0)</f>
        <v>50.852631578947367</v>
      </c>
      <c r="Q2249" t="s">
        <v>8324</v>
      </c>
      <c r="R2249" t="s">
        <v>8357</v>
      </c>
      <c r="S2249" s="18">
        <f t="shared" si="70"/>
        <v>42200.416261574079</v>
      </c>
      <c r="T2249" s="18">
        <f t="shared" si="71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>(E2250/D2250)*100</f>
        <v>107.21428571428571</v>
      </c>
      <c r="P2250" s="7">
        <f>IF(L2250,E2250/L2250,0)</f>
        <v>58.6328125</v>
      </c>
      <c r="Q2250" t="s">
        <v>8324</v>
      </c>
      <c r="R2250" t="s">
        <v>8357</v>
      </c>
      <c r="S2250" s="18">
        <f t="shared" si="70"/>
        <v>42688.625902777778</v>
      </c>
      <c r="T2250" s="18">
        <f t="shared" si="71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>(E2251/D2251)*100</f>
        <v>168.77142857142857</v>
      </c>
      <c r="P2251" s="7">
        <f>IF(L2251,E2251/L2251,0)</f>
        <v>32.81666666666667</v>
      </c>
      <c r="Q2251" t="s">
        <v>8324</v>
      </c>
      <c r="R2251" t="s">
        <v>8357</v>
      </c>
      <c r="S2251" s="18">
        <f t="shared" si="70"/>
        <v>41336.453298611115</v>
      </c>
      <c r="T2251" s="18">
        <f t="shared" si="71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>(E2252/D2252)*100</f>
        <v>975.11200000000008</v>
      </c>
      <c r="P2252" s="7">
        <f>IF(L2252,E2252/L2252,0)</f>
        <v>426.93169877408059</v>
      </c>
      <c r="Q2252" t="s">
        <v>8324</v>
      </c>
      <c r="R2252" t="s">
        <v>8357</v>
      </c>
      <c r="S2252" s="18">
        <f t="shared" si="70"/>
        <v>42676.755474537036</v>
      </c>
      <c r="T2252" s="18">
        <f t="shared" si="71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>(E2253/D2253)*100</f>
        <v>134.44929411764704</v>
      </c>
      <c r="P2253" s="7">
        <f>IF(L2253,E2253/L2253,0)</f>
        <v>23.808729166666669</v>
      </c>
      <c r="Q2253" t="s">
        <v>8324</v>
      </c>
      <c r="R2253" t="s">
        <v>8357</v>
      </c>
      <c r="S2253" s="18">
        <f t="shared" si="70"/>
        <v>41846.09579861111</v>
      </c>
      <c r="T2253" s="18">
        <f t="shared" si="71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>(E2254/D2254)*100</f>
        <v>272.27777777777777</v>
      </c>
      <c r="P2254" s="7">
        <f>IF(L2254,E2254/L2254,0)</f>
        <v>98.413654618473899</v>
      </c>
      <c r="Q2254" t="s">
        <v>8324</v>
      </c>
      <c r="R2254" t="s">
        <v>8357</v>
      </c>
      <c r="S2254" s="18">
        <f t="shared" si="70"/>
        <v>42573.077986111108</v>
      </c>
      <c r="T2254" s="18">
        <f t="shared" si="71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>(E2255/D2255)*100</f>
        <v>112.6875</v>
      </c>
      <c r="P2255" s="7">
        <f>IF(L2255,E2255/L2255,0)</f>
        <v>107.32142857142857</v>
      </c>
      <c r="Q2255" t="s">
        <v>8324</v>
      </c>
      <c r="R2255" t="s">
        <v>8357</v>
      </c>
      <c r="S2255" s="18">
        <f t="shared" si="70"/>
        <v>42296.381331018521</v>
      </c>
      <c r="T2255" s="18">
        <f t="shared" si="71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>(E2256/D2256)*100</f>
        <v>459.8</v>
      </c>
      <c r="P2256" s="7">
        <f>IF(L2256,E2256/L2256,0)</f>
        <v>11.67005076142132</v>
      </c>
      <c r="Q2256" t="s">
        <v>8324</v>
      </c>
      <c r="R2256" t="s">
        <v>8357</v>
      </c>
      <c r="S2256" s="18">
        <f t="shared" si="70"/>
        <v>42752.397777777776</v>
      </c>
      <c r="T2256" s="18">
        <f t="shared" si="71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>(E2257/D2257)*100</f>
        <v>286.65822784810126</v>
      </c>
      <c r="P2257" s="7">
        <f>IF(L2257,E2257/L2257,0)</f>
        <v>41.782287822878232</v>
      </c>
      <c r="Q2257" t="s">
        <v>8324</v>
      </c>
      <c r="R2257" t="s">
        <v>8357</v>
      </c>
      <c r="S2257" s="18">
        <f t="shared" si="70"/>
        <v>42467.701979166668</v>
      </c>
      <c r="T2257" s="18">
        <f t="shared" si="71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>(E2258/D2258)*100</f>
        <v>222.70833333333334</v>
      </c>
      <c r="P2258" s="7">
        <f>IF(L2258,E2258/L2258,0)</f>
        <v>21.38</v>
      </c>
      <c r="Q2258" t="s">
        <v>8324</v>
      </c>
      <c r="R2258" t="s">
        <v>8357</v>
      </c>
      <c r="S2258" s="18">
        <f t="shared" si="70"/>
        <v>42682.201921296291</v>
      </c>
      <c r="T2258" s="18">
        <f t="shared" si="71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>(E2259/D2259)*100</f>
        <v>636.14</v>
      </c>
      <c r="P2259" s="7">
        <f>IF(L2259,E2259/L2259,0)</f>
        <v>94.103550295857985</v>
      </c>
      <c r="Q2259" t="s">
        <v>8324</v>
      </c>
      <c r="R2259" t="s">
        <v>8357</v>
      </c>
      <c r="S2259" s="18">
        <f t="shared" si="70"/>
        <v>42505.686678240745</v>
      </c>
      <c r="T2259" s="18">
        <f t="shared" si="71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>(E2260/D2260)*100</f>
        <v>146.5</v>
      </c>
      <c r="P2260" s="7">
        <f>IF(L2260,E2260/L2260,0)</f>
        <v>15.721951219512196</v>
      </c>
      <c r="Q2260" t="s">
        <v>8324</v>
      </c>
      <c r="R2260" t="s">
        <v>8357</v>
      </c>
      <c r="S2260" s="18">
        <f t="shared" si="70"/>
        <v>42136.50100694444</v>
      </c>
      <c r="T2260" s="18">
        <f t="shared" si="71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>(E2261/D2261)*100</f>
        <v>1867.1</v>
      </c>
      <c r="P2261" s="7">
        <f>IF(L2261,E2261/L2261,0)</f>
        <v>90.635922330097088</v>
      </c>
      <c r="Q2261" t="s">
        <v>8324</v>
      </c>
      <c r="R2261" t="s">
        <v>8357</v>
      </c>
      <c r="S2261" s="18">
        <f t="shared" si="70"/>
        <v>42702.554814814815</v>
      </c>
      <c r="T2261" s="18">
        <f t="shared" si="71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>(E2262/D2262)*100</f>
        <v>326.92</v>
      </c>
      <c r="P2262" s="7">
        <f>IF(L2262,E2262/L2262,0)</f>
        <v>97.297619047619051</v>
      </c>
      <c r="Q2262" t="s">
        <v>8324</v>
      </c>
      <c r="R2262" t="s">
        <v>8357</v>
      </c>
      <c r="S2262" s="18">
        <f t="shared" si="70"/>
        <v>41694.766782407409</v>
      </c>
      <c r="T2262" s="18">
        <f t="shared" si="71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>(E2263/D2263)*100</f>
        <v>779.5</v>
      </c>
      <c r="P2263" s="7">
        <f>IF(L2263,E2263/L2263,0)</f>
        <v>37.11904761904762</v>
      </c>
      <c r="Q2263" t="s">
        <v>8324</v>
      </c>
      <c r="R2263" t="s">
        <v>8357</v>
      </c>
      <c r="S2263" s="18">
        <f t="shared" si="70"/>
        <v>42759.474768518514</v>
      </c>
      <c r="T2263" s="18">
        <f t="shared" si="71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>(E2264/D2264)*100</f>
        <v>154.15151515151516</v>
      </c>
      <c r="P2264" s="7">
        <f>IF(L2264,E2264/L2264,0)</f>
        <v>28.104972375690608</v>
      </c>
      <c r="Q2264" t="s">
        <v>8324</v>
      </c>
      <c r="R2264" t="s">
        <v>8357</v>
      </c>
      <c r="S2264" s="18">
        <f t="shared" si="70"/>
        <v>41926.335162037038</v>
      </c>
      <c r="T2264" s="18">
        <f t="shared" si="71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>(E2265/D2265)*100</f>
        <v>115.54666666666667</v>
      </c>
      <c r="P2265" s="7">
        <f>IF(L2265,E2265/L2265,0)</f>
        <v>144.43333333333334</v>
      </c>
      <c r="Q2265" t="s">
        <v>8324</v>
      </c>
      <c r="R2265" t="s">
        <v>8357</v>
      </c>
      <c r="S2265" s="18">
        <f t="shared" si="70"/>
        <v>42014.582326388889</v>
      </c>
      <c r="T2265" s="18">
        <f t="shared" si="71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>(E2266/D2266)*100</f>
        <v>180.03333333333333</v>
      </c>
      <c r="P2266" s="7">
        <f>IF(L2266,E2266/L2266,0)</f>
        <v>24.274157303370785</v>
      </c>
      <c r="Q2266" t="s">
        <v>8324</v>
      </c>
      <c r="R2266" t="s">
        <v>8357</v>
      </c>
      <c r="S2266" s="18">
        <f t="shared" si="70"/>
        <v>42496.332337962958</v>
      </c>
      <c r="T2266" s="18">
        <f t="shared" si="71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>(E2267/D2267)*100</f>
        <v>298.5</v>
      </c>
      <c r="P2267" s="7">
        <f>IF(L2267,E2267/L2267,0)</f>
        <v>35.117647058823529</v>
      </c>
      <c r="Q2267" t="s">
        <v>8324</v>
      </c>
      <c r="R2267" t="s">
        <v>8357</v>
      </c>
      <c r="S2267" s="18">
        <f t="shared" si="70"/>
        <v>42689.603090277778</v>
      </c>
      <c r="T2267" s="18">
        <f t="shared" si="71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>(E2268/D2268)*100</f>
        <v>320.26666666666665</v>
      </c>
      <c r="P2268" s="7">
        <f>IF(L2268,E2268/L2268,0)</f>
        <v>24.762886597938145</v>
      </c>
      <c r="Q2268" t="s">
        <v>8324</v>
      </c>
      <c r="R2268" t="s">
        <v>8357</v>
      </c>
      <c r="S2268" s="18">
        <f t="shared" si="70"/>
        <v>42469.624907407408</v>
      </c>
      <c r="T2268" s="18">
        <f t="shared" si="71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>(E2269/D2269)*100</f>
        <v>380.52499999999998</v>
      </c>
      <c r="P2269" s="7">
        <f>IF(L2269,E2269/L2269,0)</f>
        <v>188.37871287128712</v>
      </c>
      <c r="Q2269" t="s">
        <v>8324</v>
      </c>
      <c r="R2269" t="s">
        <v>8357</v>
      </c>
      <c r="S2269" s="18">
        <f t="shared" si="70"/>
        <v>41968.579826388886</v>
      </c>
      <c r="T2269" s="18">
        <f t="shared" si="71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>(E2270/D2270)*100</f>
        <v>102.60000000000001</v>
      </c>
      <c r="P2270" s="7">
        <f>IF(L2270,E2270/L2270,0)</f>
        <v>148.08247422680412</v>
      </c>
      <c r="Q2270" t="s">
        <v>8324</v>
      </c>
      <c r="R2270" t="s">
        <v>8357</v>
      </c>
      <c r="S2270" s="18">
        <f t="shared" si="70"/>
        <v>42775.832349537042</v>
      </c>
      <c r="T2270" s="18">
        <f t="shared" si="71"/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>(E2271/D2271)*100</f>
        <v>1801.64</v>
      </c>
      <c r="P2271" s="7">
        <f>IF(L2271,E2271/L2271,0)</f>
        <v>49.934589800443462</v>
      </c>
      <c r="Q2271" t="s">
        <v>8324</v>
      </c>
      <c r="R2271" t="s">
        <v>8357</v>
      </c>
      <c r="S2271" s="18">
        <f t="shared" si="70"/>
        <v>42776.454432870371</v>
      </c>
      <c r="T2271" s="18">
        <f t="shared" si="71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>(E2272/D2272)*100</f>
        <v>720.24800000000005</v>
      </c>
      <c r="P2272" s="7">
        <f>IF(L2272,E2272/L2272,0)</f>
        <v>107.82155688622754</v>
      </c>
      <c r="Q2272" t="s">
        <v>8324</v>
      </c>
      <c r="R2272" t="s">
        <v>8357</v>
      </c>
      <c r="S2272" s="18">
        <f t="shared" si="70"/>
        <v>42725.619363425925</v>
      </c>
      <c r="T2272" s="18">
        <f t="shared" si="71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>(E2273/D2273)*100</f>
        <v>283.09000000000003</v>
      </c>
      <c r="P2273" s="7">
        <f>IF(L2273,E2273/L2273,0)</f>
        <v>42.63403614457831</v>
      </c>
      <c r="Q2273" t="s">
        <v>8324</v>
      </c>
      <c r="R2273" t="s">
        <v>8357</v>
      </c>
      <c r="S2273" s="18">
        <f t="shared" si="70"/>
        <v>42683.750046296293</v>
      </c>
      <c r="T2273" s="18">
        <f t="shared" si="71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>(E2274/D2274)*100</f>
        <v>1356.6000000000001</v>
      </c>
      <c r="P2274" s="7">
        <f>IF(L2274,E2274/L2274,0)</f>
        <v>14.370762711864407</v>
      </c>
      <c r="Q2274" t="s">
        <v>8324</v>
      </c>
      <c r="R2274" t="s">
        <v>8357</v>
      </c>
      <c r="S2274" s="18">
        <f t="shared" si="70"/>
        <v>42315.449490740742</v>
      </c>
      <c r="T2274" s="18">
        <f t="shared" si="71"/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>(E2275/D2275)*100</f>
        <v>220.35999999999999</v>
      </c>
      <c r="P2275" s="7">
        <f>IF(L2275,E2275/L2275,0)</f>
        <v>37.476190476190474</v>
      </c>
      <c r="Q2275" t="s">
        <v>8324</v>
      </c>
      <c r="R2275" t="s">
        <v>8357</v>
      </c>
      <c r="S2275" s="18">
        <f t="shared" si="70"/>
        <v>42781.299097222218</v>
      </c>
      <c r="T2275" s="18">
        <f t="shared" si="71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>(E2276/D2276)*100</f>
        <v>119.6</v>
      </c>
      <c r="P2276" s="7">
        <f>IF(L2276,E2276/L2276,0)</f>
        <v>30.202020202020201</v>
      </c>
      <c r="Q2276" t="s">
        <v>8324</v>
      </c>
      <c r="R2276" t="s">
        <v>8357</v>
      </c>
      <c r="S2276" s="18">
        <f t="shared" si="70"/>
        <v>41663.250659722224</v>
      </c>
      <c r="T2276" s="18">
        <f t="shared" si="71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>(E2277/D2277)*100</f>
        <v>407.76923076923077</v>
      </c>
      <c r="P2277" s="7">
        <f>IF(L2277,E2277/L2277,0)</f>
        <v>33.550632911392405</v>
      </c>
      <c r="Q2277" t="s">
        <v>8324</v>
      </c>
      <c r="R2277" t="s">
        <v>8357</v>
      </c>
      <c r="S2277" s="18">
        <f t="shared" si="70"/>
        <v>41965.366655092592</v>
      </c>
      <c r="T2277" s="18">
        <f t="shared" si="71"/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>(E2278/D2278)*100</f>
        <v>105.81826105905425</v>
      </c>
      <c r="P2278" s="7">
        <f>IF(L2278,E2278/L2278,0)</f>
        <v>64.74666666666667</v>
      </c>
      <c r="Q2278" t="s">
        <v>8324</v>
      </c>
      <c r="R2278" t="s">
        <v>8357</v>
      </c>
      <c r="S2278" s="18">
        <f t="shared" si="70"/>
        <v>41614.401493055557</v>
      </c>
      <c r="T2278" s="18">
        <f t="shared" si="71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>(E2279/D2279)*100</f>
        <v>141.08235294117648</v>
      </c>
      <c r="P2279" s="7">
        <f>IF(L2279,E2279/L2279,0)</f>
        <v>57.932367149758456</v>
      </c>
      <c r="Q2279" t="s">
        <v>8324</v>
      </c>
      <c r="R2279" t="s">
        <v>8357</v>
      </c>
      <c r="S2279" s="18">
        <f t="shared" si="70"/>
        <v>40936.428506944445</v>
      </c>
      <c r="T2279" s="18">
        <f t="shared" si="71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>(E2280/D2280)*100</f>
        <v>270.7</v>
      </c>
      <c r="P2280" s="7">
        <f>IF(L2280,E2280/L2280,0)</f>
        <v>53.078431372549019</v>
      </c>
      <c r="Q2280" t="s">
        <v>8324</v>
      </c>
      <c r="R2280" t="s">
        <v>8357</v>
      </c>
      <c r="S2280" s="18">
        <f t="shared" si="70"/>
        <v>42338.459108796298</v>
      </c>
      <c r="T2280" s="18">
        <f t="shared" si="71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>(E2281/D2281)*100</f>
        <v>153.80000000000001</v>
      </c>
      <c r="P2281" s="7">
        <f>IF(L2281,E2281/L2281,0)</f>
        <v>48.0625</v>
      </c>
      <c r="Q2281" t="s">
        <v>8324</v>
      </c>
      <c r="R2281" t="s">
        <v>8357</v>
      </c>
      <c r="S2281" s="18">
        <f t="shared" si="70"/>
        <v>42020.556701388894</v>
      </c>
      <c r="T2281" s="18">
        <f t="shared" si="71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>(E2282/D2282)*100</f>
        <v>403.57653061224488</v>
      </c>
      <c r="P2282" s="7">
        <f>IF(L2282,E2282/L2282,0)</f>
        <v>82.396874999999994</v>
      </c>
      <c r="Q2282" t="s">
        <v>8324</v>
      </c>
      <c r="R2282" t="s">
        <v>8357</v>
      </c>
      <c r="S2282" s="18">
        <f t="shared" si="70"/>
        <v>42234.374895833331</v>
      </c>
      <c r="T2282" s="18">
        <f t="shared" si="71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>(E2283/D2283)*100</f>
        <v>185</v>
      </c>
      <c r="P2283" s="7">
        <f>IF(L2283,E2283/L2283,0)</f>
        <v>50.454545454545453</v>
      </c>
      <c r="Q2283" t="s">
        <v>8319</v>
      </c>
      <c r="R2283" t="s">
        <v>8351</v>
      </c>
      <c r="S2283" s="18">
        <f t="shared" si="70"/>
        <v>40687.035844907405</v>
      </c>
      <c r="T2283" s="18">
        <f t="shared" si="71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>(E2284/D2284)*100</f>
        <v>185.33333333333331</v>
      </c>
      <c r="P2284" s="7">
        <f>IF(L2284,E2284/L2284,0)</f>
        <v>115.83333333333333</v>
      </c>
      <c r="Q2284" t="s">
        <v>8319</v>
      </c>
      <c r="R2284" t="s">
        <v>8351</v>
      </c>
      <c r="S2284" s="18">
        <f t="shared" si="70"/>
        <v>42322.92460648148</v>
      </c>
      <c r="T2284" s="18">
        <f t="shared" si="71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>(E2285/D2285)*100</f>
        <v>100.85533333333332</v>
      </c>
      <c r="P2285" s="7">
        <f>IF(L2285,E2285/L2285,0)</f>
        <v>63.03458333333333</v>
      </c>
      <c r="Q2285" t="s">
        <v>8319</v>
      </c>
      <c r="R2285" t="s">
        <v>8351</v>
      </c>
      <c r="S2285" s="18">
        <f t="shared" si="70"/>
        <v>40977.875046296293</v>
      </c>
      <c r="T2285" s="18">
        <f t="shared" si="71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>(E2286/D2286)*100</f>
        <v>106.22116666666668</v>
      </c>
      <c r="P2286" s="7">
        <f>IF(L2286,E2286/L2286,0)</f>
        <v>108.02152542372882</v>
      </c>
      <c r="Q2286" t="s">
        <v>8319</v>
      </c>
      <c r="R2286" t="s">
        <v>8351</v>
      </c>
      <c r="S2286" s="18">
        <f t="shared" si="70"/>
        <v>40585.546817129631</v>
      </c>
      <c r="T2286" s="18">
        <f t="shared" si="71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>(E2287/D2287)*100</f>
        <v>121.36666666666667</v>
      </c>
      <c r="P2287" s="7">
        <f>IF(L2287,E2287/L2287,0)</f>
        <v>46.088607594936711</v>
      </c>
      <c r="Q2287" t="s">
        <v>8319</v>
      </c>
      <c r="R2287" t="s">
        <v>8351</v>
      </c>
      <c r="S2287" s="18">
        <f t="shared" si="70"/>
        <v>41058.935682870375</v>
      </c>
      <c r="T2287" s="18">
        <f t="shared" si="71"/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>(E2288/D2288)*100</f>
        <v>100.06666666666666</v>
      </c>
      <c r="P2288" s="7">
        <f>IF(L2288,E2288/L2288,0)</f>
        <v>107.21428571428571</v>
      </c>
      <c r="Q2288" t="s">
        <v>8319</v>
      </c>
      <c r="R2288" t="s">
        <v>8351</v>
      </c>
      <c r="S2288" s="18">
        <f t="shared" si="70"/>
        <v>41494.713587962964</v>
      </c>
      <c r="T2288" s="18">
        <f t="shared" si="71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>(E2289/D2289)*100</f>
        <v>119.97755555555555</v>
      </c>
      <c r="P2289" s="7">
        <f>IF(L2289,E2289/L2289,0)</f>
        <v>50.9338679245283</v>
      </c>
      <c r="Q2289" t="s">
        <v>8319</v>
      </c>
      <c r="R2289" t="s">
        <v>8351</v>
      </c>
      <c r="S2289" s="18">
        <f t="shared" si="70"/>
        <v>41792.417361111111</v>
      </c>
      <c r="T2289" s="18">
        <f t="shared" si="71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>(E2290/D2290)*100</f>
        <v>100.1</v>
      </c>
      <c r="P2290" s="7">
        <f>IF(L2290,E2290/L2290,0)</f>
        <v>40.04</v>
      </c>
      <c r="Q2290" t="s">
        <v>8319</v>
      </c>
      <c r="R2290" t="s">
        <v>8351</v>
      </c>
      <c r="S2290" s="18">
        <f t="shared" si="70"/>
        <v>41067.577418981484</v>
      </c>
      <c r="T2290" s="18">
        <f t="shared" si="71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>(E2291/D2291)*100</f>
        <v>107.4</v>
      </c>
      <c r="P2291" s="7">
        <f>IF(L2291,E2291/L2291,0)</f>
        <v>64.44</v>
      </c>
      <c r="Q2291" t="s">
        <v>8319</v>
      </c>
      <c r="R2291" t="s">
        <v>8351</v>
      </c>
      <c r="S2291" s="18">
        <f t="shared" si="70"/>
        <v>41571.748379629629</v>
      </c>
      <c r="T2291" s="18">
        <f t="shared" si="71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>(E2292/D2292)*100</f>
        <v>104.06666666666666</v>
      </c>
      <c r="P2292" s="7">
        <f>IF(L2292,E2292/L2292,0)</f>
        <v>53.827586206896555</v>
      </c>
      <c r="Q2292" t="s">
        <v>8319</v>
      </c>
      <c r="R2292" t="s">
        <v>8351</v>
      </c>
      <c r="S2292" s="18">
        <f t="shared" si="70"/>
        <v>40070.003819444442</v>
      </c>
      <c r="T2292" s="18">
        <f t="shared" si="71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>(E2293/D2293)*100</f>
        <v>172.8</v>
      </c>
      <c r="P2293" s="7">
        <f>IF(L2293,E2293/L2293,0)</f>
        <v>100.46511627906976</v>
      </c>
      <c r="Q2293" t="s">
        <v>8319</v>
      </c>
      <c r="R2293" t="s">
        <v>8351</v>
      </c>
      <c r="S2293" s="18">
        <f t="shared" si="70"/>
        <v>40987.727060185185</v>
      </c>
      <c r="T2293" s="18">
        <f t="shared" si="71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>(E2294/D2294)*100</f>
        <v>107.2505</v>
      </c>
      <c r="P2294" s="7">
        <f>IF(L2294,E2294/L2294,0)</f>
        <v>46.630652173913049</v>
      </c>
      <c r="Q2294" t="s">
        <v>8319</v>
      </c>
      <c r="R2294" t="s">
        <v>8351</v>
      </c>
      <c r="S2294" s="18">
        <f t="shared" si="70"/>
        <v>40987.447638888887</v>
      </c>
      <c r="T2294" s="18">
        <f t="shared" si="71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>(E2295/D2295)*100</f>
        <v>108.23529411764706</v>
      </c>
      <c r="P2295" s="7">
        <f>IF(L2295,E2295/L2295,0)</f>
        <v>34.074074074074076</v>
      </c>
      <c r="Q2295" t="s">
        <v>8319</v>
      </c>
      <c r="R2295" t="s">
        <v>8351</v>
      </c>
      <c r="S2295" s="18">
        <f t="shared" si="70"/>
        <v>41151.458321759259</v>
      </c>
      <c r="T2295" s="18">
        <f t="shared" si="71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>(E2296/D2296)*100</f>
        <v>146.08079999999998</v>
      </c>
      <c r="P2296" s="7">
        <f>IF(L2296,E2296/L2296,0)</f>
        <v>65.214642857142863</v>
      </c>
      <c r="Q2296" t="s">
        <v>8319</v>
      </c>
      <c r="R2296" t="s">
        <v>8351</v>
      </c>
      <c r="S2296" s="18">
        <f t="shared" si="70"/>
        <v>41264.47314814815</v>
      </c>
      <c r="T2296" s="18">
        <f t="shared" si="71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>(E2297/D2297)*100</f>
        <v>125.25</v>
      </c>
      <c r="P2297" s="7">
        <f>IF(L2297,E2297/L2297,0)</f>
        <v>44.205882352941174</v>
      </c>
      <c r="Q2297" t="s">
        <v>8319</v>
      </c>
      <c r="R2297" t="s">
        <v>8351</v>
      </c>
      <c r="S2297" s="18">
        <f t="shared" si="70"/>
        <v>41270.704351851848</v>
      </c>
      <c r="T2297" s="18">
        <f t="shared" si="71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>(E2298/D2298)*100</f>
        <v>149.07142857142856</v>
      </c>
      <c r="P2298" s="7">
        <f>IF(L2298,E2298/L2298,0)</f>
        <v>71.965517241379317</v>
      </c>
      <c r="Q2298" t="s">
        <v>8319</v>
      </c>
      <c r="R2298" t="s">
        <v>8351</v>
      </c>
      <c r="S2298" s="18">
        <f t="shared" si="70"/>
        <v>40927.481782407405</v>
      </c>
      <c r="T2298" s="18">
        <f t="shared" si="71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>(E2299/D2299)*100</f>
        <v>100.6</v>
      </c>
      <c r="P2299" s="7">
        <f>IF(L2299,E2299/L2299,0)</f>
        <v>52.94736842105263</v>
      </c>
      <c r="Q2299" t="s">
        <v>8319</v>
      </c>
      <c r="R2299" t="s">
        <v>8351</v>
      </c>
      <c r="S2299" s="18">
        <f t="shared" si="70"/>
        <v>40947.792233796295</v>
      </c>
      <c r="T2299" s="18">
        <f t="shared" si="71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>(E2300/D2300)*100</f>
        <v>105.07333333333332</v>
      </c>
      <c r="P2300" s="7">
        <f>IF(L2300,E2300/L2300,0)</f>
        <v>109.45138888888889</v>
      </c>
      <c r="Q2300" t="s">
        <v>8319</v>
      </c>
      <c r="R2300" t="s">
        <v>8351</v>
      </c>
      <c r="S2300" s="18">
        <f t="shared" si="70"/>
        <v>41694.59065972222</v>
      </c>
      <c r="T2300" s="18">
        <f t="shared" si="71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>(E2301/D2301)*100</f>
        <v>350.16666666666663</v>
      </c>
      <c r="P2301" s="7">
        <f>IF(L2301,E2301/L2301,0)</f>
        <v>75.035714285714292</v>
      </c>
      <c r="Q2301" t="s">
        <v>8319</v>
      </c>
      <c r="R2301" t="s">
        <v>8351</v>
      </c>
      <c r="S2301" s="18">
        <f t="shared" si="70"/>
        <v>40564.782511574071</v>
      </c>
      <c r="T2301" s="18">
        <f t="shared" si="71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>(E2302/D2302)*100</f>
        <v>101.25</v>
      </c>
      <c r="P2302" s="7">
        <f>IF(L2302,E2302/L2302,0)</f>
        <v>115.71428571428571</v>
      </c>
      <c r="Q2302" t="s">
        <v>8319</v>
      </c>
      <c r="R2302" t="s">
        <v>8351</v>
      </c>
      <c r="S2302" s="18">
        <f t="shared" si="70"/>
        <v>41074.477037037039</v>
      </c>
      <c r="T2302" s="18">
        <f t="shared" si="71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>(E2303/D2303)*100</f>
        <v>133.6044</v>
      </c>
      <c r="P2303" s="7">
        <f>IF(L2303,E2303/L2303,0)</f>
        <v>31.659810426540286</v>
      </c>
      <c r="Q2303" t="s">
        <v>8319</v>
      </c>
      <c r="R2303" t="s">
        <v>8321</v>
      </c>
      <c r="S2303" s="18">
        <f t="shared" si="70"/>
        <v>41415.896944444445</v>
      </c>
      <c r="T2303" s="18">
        <f t="shared" si="71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>(E2304/D2304)*100</f>
        <v>170.65217391304347</v>
      </c>
      <c r="P2304" s="7">
        <f>IF(L2304,E2304/L2304,0)</f>
        <v>46.176470588235297</v>
      </c>
      <c r="Q2304" t="s">
        <v>8319</v>
      </c>
      <c r="R2304" t="s">
        <v>8321</v>
      </c>
      <c r="S2304" s="18">
        <f t="shared" si="70"/>
        <v>41605.618449074071</v>
      </c>
      <c r="T2304" s="18">
        <f t="shared" si="71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>(E2305/D2305)*100</f>
        <v>109.35829457364341</v>
      </c>
      <c r="P2305" s="7">
        <f>IF(L2305,E2305/L2305,0)</f>
        <v>68.481650485436887</v>
      </c>
      <c r="Q2305" t="s">
        <v>8319</v>
      </c>
      <c r="R2305" t="s">
        <v>8321</v>
      </c>
      <c r="S2305" s="18">
        <f t="shared" si="70"/>
        <v>40849.861064814817</v>
      </c>
      <c r="T2305" s="18">
        <f t="shared" si="71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>(E2306/D2306)*100</f>
        <v>100.70033333333335</v>
      </c>
      <c r="P2306" s="7">
        <f>IF(L2306,E2306/L2306,0)</f>
        <v>53.469203539823013</v>
      </c>
      <c r="Q2306" t="s">
        <v>8319</v>
      </c>
      <c r="R2306" t="s">
        <v>8321</v>
      </c>
      <c r="S2306" s="18">
        <f t="shared" ref="S2306:S2369" si="72">(J2306/86400)+25569+(-6/24)</f>
        <v>40502.565868055557</v>
      </c>
      <c r="T2306" s="18">
        <f t="shared" ref="T2306:T2369" si="73">(I2306/86400)+25569+(-6/24)</f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>(E2307/D2307)*100</f>
        <v>101.22777777777779</v>
      </c>
      <c r="P2307" s="7">
        <f>IF(L2307,E2307/L2307,0)</f>
        <v>109.10778443113773</v>
      </c>
      <c r="Q2307" t="s">
        <v>8319</v>
      </c>
      <c r="R2307" t="s">
        <v>8321</v>
      </c>
      <c r="S2307" s="18">
        <f t="shared" si="72"/>
        <v>41834.445277777777</v>
      </c>
      <c r="T2307" s="18">
        <f t="shared" si="73"/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>(E2308/D2308)*100</f>
        <v>106.75857142857143</v>
      </c>
      <c r="P2308" s="7">
        <f>IF(L2308,E2308/L2308,0)</f>
        <v>51.185616438356163</v>
      </c>
      <c r="Q2308" t="s">
        <v>8319</v>
      </c>
      <c r="R2308" t="s">
        <v>8321</v>
      </c>
      <c r="S2308" s="18">
        <f t="shared" si="72"/>
        <v>40947.91815972222</v>
      </c>
      <c r="T2308" s="18">
        <f t="shared" si="73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>(E2309/D2309)*100</f>
        <v>106.65777537961894</v>
      </c>
      <c r="P2309" s="7">
        <f>IF(L2309,E2309/L2309,0)</f>
        <v>27.936800000000002</v>
      </c>
      <c r="Q2309" t="s">
        <v>8319</v>
      </c>
      <c r="R2309" t="s">
        <v>8321</v>
      </c>
      <c r="S2309" s="18">
        <f t="shared" si="72"/>
        <v>41004.552465277782</v>
      </c>
      <c r="T2309" s="18">
        <f t="shared" si="73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>(E2310/D2310)*100</f>
        <v>101.30622</v>
      </c>
      <c r="P2310" s="7">
        <f>IF(L2310,E2310/L2310,0)</f>
        <v>82.496921824104234</v>
      </c>
      <c r="Q2310" t="s">
        <v>8319</v>
      </c>
      <c r="R2310" t="s">
        <v>8321</v>
      </c>
      <c r="S2310" s="18">
        <f t="shared" si="72"/>
        <v>41851.712916666671</v>
      </c>
      <c r="T2310" s="18">
        <f t="shared" si="73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>(E2311/D2311)*100</f>
        <v>106.67450000000001</v>
      </c>
      <c r="P2311" s="7">
        <f>IF(L2311,E2311/L2311,0)</f>
        <v>59.817476635514019</v>
      </c>
      <c r="Q2311" t="s">
        <v>8319</v>
      </c>
      <c r="R2311" t="s">
        <v>8321</v>
      </c>
      <c r="S2311" s="18">
        <f t="shared" si="72"/>
        <v>41307.737696759257</v>
      </c>
      <c r="T2311" s="18">
        <f t="shared" si="73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>(E2312/D2312)*100</f>
        <v>428.83978378378379</v>
      </c>
      <c r="P2312" s="7">
        <f>IF(L2312,E2312/L2312,0)</f>
        <v>64.816470588235291</v>
      </c>
      <c r="Q2312" t="s">
        <v>8319</v>
      </c>
      <c r="R2312" t="s">
        <v>8321</v>
      </c>
      <c r="S2312" s="18">
        <f t="shared" si="72"/>
        <v>41324.54415509259</v>
      </c>
      <c r="T2312" s="18">
        <f t="shared" si="73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>(E2313/D2313)*100</f>
        <v>104.11111111111111</v>
      </c>
      <c r="P2313" s="7">
        <f>IF(L2313,E2313/L2313,0)</f>
        <v>90.09615384615384</v>
      </c>
      <c r="Q2313" t="s">
        <v>8319</v>
      </c>
      <c r="R2313" t="s">
        <v>8321</v>
      </c>
      <c r="S2313" s="18">
        <f t="shared" si="72"/>
        <v>41735.754502314812</v>
      </c>
      <c r="T2313" s="18">
        <f t="shared" si="73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>(E2314/D2314)*100</f>
        <v>107.86666666666666</v>
      </c>
      <c r="P2314" s="7">
        <f>IF(L2314,E2314/L2314,0)</f>
        <v>40.962025316455694</v>
      </c>
      <c r="Q2314" t="s">
        <v>8319</v>
      </c>
      <c r="R2314" t="s">
        <v>8321</v>
      </c>
      <c r="S2314" s="18">
        <f t="shared" si="72"/>
        <v>41716.382847222223</v>
      </c>
      <c r="T2314" s="18">
        <f t="shared" si="73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>(E2315/D2315)*100</f>
        <v>175.84040000000002</v>
      </c>
      <c r="P2315" s="7">
        <f>IF(L2315,E2315/L2315,0)</f>
        <v>56.000127388535034</v>
      </c>
      <c r="Q2315" t="s">
        <v>8319</v>
      </c>
      <c r="R2315" t="s">
        <v>8321</v>
      </c>
      <c r="S2315" s="18">
        <f t="shared" si="72"/>
        <v>41002.708634259259</v>
      </c>
      <c r="T2315" s="18">
        <f t="shared" si="73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>(E2316/D2316)*100</f>
        <v>156.97</v>
      </c>
      <c r="P2316" s="7">
        <f>IF(L2316,E2316/L2316,0)</f>
        <v>37.672800000000002</v>
      </c>
      <c r="Q2316" t="s">
        <v>8319</v>
      </c>
      <c r="R2316" t="s">
        <v>8321</v>
      </c>
      <c r="S2316" s="18">
        <f t="shared" si="72"/>
        <v>41037.301585648151</v>
      </c>
      <c r="T2316" s="18">
        <f t="shared" si="73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>(E2317/D2317)*100</f>
        <v>102.60000000000001</v>
      </c>
      <c r="P2317" s="7">
        <f>IF(L2317,E2317/L2317,0)</f>
        <v>40.078125</v>
      </c>
      <c r="Q2317" t="s">
        <v>8319</v>
      </c>
      <c r="R2317" t="s">
        <v>8321</v>
      </c>
      <c r="S2317" s="18">
        <f t="shared" si="72"/>
        <v>41004.47619212963</v>
      </c>
      <c r="T2317" s="18">
        <f t="shared" si="73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>(E2318/D2318)*100</f>
        <v>104.04266666666666</v>
      </c>
      <c r="P2318" s="7">
        <f>IF(L2318,E2318/L2318,0)</f>
        <v>78.031999999999996</v>
      </c>
      <c r="Q2318" t="s">
        <v>8319</v>
      </c>
      <c r="R2318" t="s">
        <v>8321</v>
      </c>
      <c r="S2318" s="18">
        <f t="shared" si="72"/>
        <v>40079.475115740745</v>
      </c>
      <c r="T2318" s="18">
        <f t="shared" si="73"/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>(E2319/D2319)*100</f>
        <v>104</v>
      </c>
      <c r="P2319" s="7">
        <f>IF(L2319,E2319/L2319,0)</f>
        <v>18.90909090909091</v>
      </c>
      <c r="Q2319" t="s">
        <v>8319</v>
      </c>
      <c r="R2319" t="s">
        <v>8321</v>
      </c>
      <c r="S2319" s="18">
        <f t="shared" si="72"/>
        <v>40192.292233796295</v>
      </c>
      <c r="T2319" s="18">
        <f t="shared" si="73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>(E2320/D2320)*100</f>
        <v>121.05999999999999</v>
      </c>
      <c r="P2320" s="7">
        <f>IF(L2320,E2320/L2320,0)</f>
        <v>37.134969325153371</v>
      </c>
      <c r="Q2320" t="s">
        <v>8319</v>
      </c>
      <c r="R2320" t="s">
        <v>8321</v>
      </c>
      <c r="S2320" s="18">
        <f t="shared" si="72"/>
        <v>40050.393680555557</v>
      </c>
      <c r="T2320" s="18">
        <f t="shared" si="73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>(E2321/D2321)*100</f>
        <v>107.69999999999999</v>
      </c>
      <c r="P2321" s="7">
        <f>IF(L2321,E2321/L2321,0)</f>
        <v>41.961038961038959</v>
      </c>
      <c r="Q2321" t="s">
        <v>8319</v>
      </c>
      <c r="R2321" t="s">
        <v>8321</v>
      </c>
      <c r="S2321" s="18">
        <f t="shared" si="72"/>
        <v>41592.832002314812</v>
      </c>
      <c r="T2321" s="18">
        <f t="shared" si="73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>(E2322/D2322)*100</f>
        <v>108.66</v>
      </c>
      <c r="P2322" s="7">
        <f>IF(L2322,E2322/L2322,0)</f>
        <v>61.044943820224717</v>
      </c>
      <c r="Q2322" t="s">
        <v>8319</v>
      </c>
      <c r="R2322" t="s">
        <v>8321</v>
      </c>
      <c r="S2322" s="18">
        <f t="shared" si="72"/>
        <v>41696.567129629628</v>
      </c>
      <c r="T2322" s="18">
        <f t="shared" si="73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(E2323/D2323)*100</f>
        <v>39.120962394619681</v>
      </c>
      <c r="P2323" s="7">
        <f>IF(L2323,E2323/L2323,0)</f>
        <v>64.53125</v>
      </c>
      <c r="Q2323" t="s">
        <v>8327</v>
      </c>
      <c r="R2323" t="s">
        <v>8347</v>
      </c>
      <c r="S2323" s="18">
        <f t="shared" si="72"/>
        <v>42799.010428240741</v>
      </c>
      <c r="T2323" s="18">
        <f t="shared" si="73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(E2324/D2324)*100</f>
        <v>3.1481481481481479</v>
      </c>
      <c r="P2324" s="7">
        <f>IF(L2324,E2324/L2324,0)</f>
        <v>21.25</v>
      </c>
      <c r="Q2324" t="s">
        <v>8327</v>
      </c>
      <c r="R2324" t="s">
        <v>8347</v>
      </c>
      <c r="S2324" s="18">
        <f t="shared" si="72"/>
        <v>42804.645474537036</v>
      </c>
      <c r="T2324" s="18">
        <f t="shared" si="73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(E2325/D2325)*100</f>
        <v>48</v>
      </c>
      <c r="P2325" s="7">
        <f>IF(L2325,E2325/L2325,0)</f>
        <v>30</v>
      </c>
      <c r="Q2325" t="s">
        <v>8327</v>
      </c>
      <c r="R2325" t="s">
        <v>8347</v>
      </c>
      <c r="S2325" s="18">
        <f t="shared" si="72"/>
        <v>42807.505173611113</v>
      </c>
      <c r="T2325" s="18">
        <f t="shared" si="73"/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(E2326/D2326)*100</f>
        <v>20.733333333333334</v>
      </c>
      <c r="P2326" s="7">
        <f>IF(L2326,E2326/L2326,0)</f>
        <v>25.491803278688526</v>
      </c>
      <c r="Q2326" t="s">
        <v>8327</v>
      </c>
      <c r="R2326" t="s">
        <v>8347</v>
      </c>
      <c r="S2326" s="18">
        <f t="shared" si="72"/>
        <v>42790.635243055556</v>
      </c>
      <c r="T2326" s="18">
        <f t="shared" si="73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(E2327/D2327)*100</f>
        <v>8</v>
      </c>
      <c r="P2327" s="7">
        <f>IF(L2327,E2327/L2327,0)</f>
        <v>11.428571428571429</v>
      </c>
      <c r="Q2327" t="s">
        <v>8327</v>
      </c>
      <c r="R2327" t="s">
        <v>8347</v>
      </c>
      <c r="S2327" s="18">
        <f t="shared" si="72"/>
        <v>42793.772349537037</v>
      </c>
      <c r="T2327" s="18">
        <f t="shared" si="73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(E2328/D2328)*100</f>
        <v>0.72</v>
      </c>
      <c r="P2328" s="7">
        <f>IF(L2328,E2328/L2328,0)</f>
        <v>108</v>
      </c>
      <c r="Q2328" t="s">
        <v>8327</v>
      </c>
      <c r="R2328" t="s">
        <v>8347</v>
      </c>
      <c r="S2328" s="18">
        <f t="shared" si="72"/>
        <v>42803.784120370372</v>
      </c>
      <c r="T2328" s="18">
        <f t="shared" si="73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>(E2329/D2329)*100</f>
        <v>526.09431428571429</v>
      </c>
      <c r="P2329" s="7">
        <f>IF(L2329,E2329/L2329,0)</f>
        <v>54.883162444113267</v>
      </c>
      <c r="Q2329" t="s">
        <v>8327</v>
      </c>
      <c r="R2329" t="s">
        <v>8347</v>
      </c>
      <c r="S2329" s="18">
        <f t="shared" si="72"/>
        <v>41842.667129629626</v>
      </c>
      <c r="T2329" s="18">
        <f t="shared" si="73"/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>(E2330/D2330)*100</f>
        <v>254.45000000000002</v>
      </c>
      <c r="P2330" s="7">
        <f>IF(L2330,E2330/L2330,0)</f>
        <v>47.383612662942269</v>
      </c>
      <c r="Q2330" t="s">
        <v>8327</v>
      </c>
      <c r="R2330" t="s">
        <v>8347</v>
      </c>
      <c r="S2330" s="18">
        <f t="shared" si="72"/>
        <v>42139.531678240739</v>
      </c>
      <c r="T2330" s="18">
        <f t="shared" si="73"/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>(E2331/D2331)*100</f>
        <v>105.91999999999999</v>
      </c>
      <c r="P2331" s="7">
        <f>IF(L2331,E2331/L2331,0)</f>
        <v>211.84</v>
      </c>
      <c r="Q2331" t="s">
        <v>8327</v>
      </c>
      <c r="R2331" t="s">
        <v>8347</v>
      </c>
      <c r="S2331" s="18">
        <f t="shared" si="72"/>
        <v>41807.374374999999</v>
      </c>
      <c r="T2331" s="18">
        <f t="shared" si="73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>(E2332/D2332)*100</f>
        <v>102.42285714285715</v>
      </c>
      <c r="P2332" s="7">
        <f>IF(L2332,E2332/L2332,0)</f>
        <v>219.92638036809817</v>
      </c>
      <c r="Q2332" t="s">
        <v>8327</v>
      </c>
      <c r="R2332" t="s">
        <v>8347</v>
      </c>
      <c r="S2332" s="18">
        <f t="shared" si="72"/>
        <v>42332.64980324074</v>
      </c>
      <c r="T2332" s="18">
        <f t="shared" si="73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>(E2333/D2333)*100</f>
        <v>144.31375</v>
      </c>
      <c r="P2333" s="7">
        <f>IF(L2333,E2333/L2333,0)</f>
        <v>40.795406360424032</v>
      </c>
      <c r="Q2333" t="s">
        <v>8327</v>
      </c>
      <c r="R2333" t="s">
        <v>8347</v>
      </c>
      <c r="S2333" s="18">
        <f t="shared" si="72"/>
        <v>41838.755671296298</v>
      </c>
      <c r="T2333" s="18">
        <f t="shared" si="73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>(E2334/D2334)*100</f>
        <v>106.30800000000001</v>
      </c>
      <c r="P2334" s="7">
        <f>IF(L2334,E2334/L2334,0)</f>
        <v>75.502840909090907</v>
      </c>
      <c r="Q2334" t="s">
        <v>8327</v>
      </c>
      <c r="R2334" t="s">
        <v>8347</v>
      </c>
      <c r="S2334" s="18">
        <f t="shared" si="72"/>
        <v>42011.378136574072</v>
      </c>
      <c r="T2334" s="18">
        <f t="shared" si="73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>(E2335/D2335)*100</f>
        <v>212.16666666666666</v>
      </c>
      <c r="P2335" s="7">
        <f>IF(L2335,E2335/L2335,0)</f>
        <v>13.542553191489361</v>
      </c>
      <c r="Q2335" t="s">
        <v>8327</v>
      </c>
      <c r="R2335" t="s">
        <v>8347</v>
      </c>
      <c r="S2335" s="18">
        <f t="shared" si="72"/>
        <v>41767.400347222225</v>
      </c>
      <c r="T2335" s="18">
        <f t="shared" si="73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>(E2336/D2336)*100</f>
        <v>101.95</v>
      </c>
      <c r="P2336" s="7">
        <f>IF(L2336,E2336/L2336,0)</f>
        <v>60.865671641791046</v>
      </c>
      <c r="Q2336" t="s">
        <v>8327</v>
      </c>
      <c r="R2336" t="s">
        <v>8347</v>
      </c>
      <c r="S2336" s="18">
        <f t="shared" si="72"/>
        <v>41918.420115740737</v>
      </c>
      <c r="T2336" s="18">
        <f t="shared" si="73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>(E2337/D2337)*100</f>
        <v>102.27200000000001</v>
      </c>
      <c r="P2337" s="7">
        <f>IF(L2337,E2337/L2337,0)</f>
        <v>115.69230769230769</v>
      </c>
      <c r="Q2337" t="s">
        <v>8327</v>
      </c>
      <c r="R2337" t="s">
        <v>8347</v>
      </c>
      <c r="S2337" s="18">
        <f t="shared" si="72"/>
        <v>41771.322256944448</v>
      </c>
      <c r="T2337" s="18">
        <f t="shared" si="73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>(E2338/D2338)*100</f>
        <v>520.73254999999995</v>
      </c>
      <c r="P2338" s="7">
        <f>IF(L2338,E2338/L2338,0)</f>
        <v>48.104623556581984</v>
      </c>
      <c r="Q2338" t="s">
        <v>8327</v>
      </c>
      <c r="R2338" t="s">
        <v>8347</v>
      </c>
      <c r="S2338" s="18">
        <f t="shared" si="72"/>
        <v>41666.674710648149</v>
      </c>
      <c r="T2338" s="18">
        <f t="shared" si="73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>(E2339/D2339)*100</f>
        <v>110.65833333333333</v>
      </c>
      <c r="P2339" s="7">
        <f>IF(L2339,E2339/L2339,0)</f>
        <v>74.184357541899445</v>
      </c>
      <c r="Q2339" t="s">
        <v>8327</v>
      </c>
      <c r="R2339" t="s">
        <v>8347</v>
      </c>
      <c r="S2339" s="18">
        <f t="shared" si="72"/>
        <v>41786.390543981484</v>
      </c>
      <c r="T2339" s="18">
        <f t="shared" si="73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>(E2340/D2340)*100</f>
        <v>101.14333333333335</v>
      </c>
      <c r="P2340" s="7">
        <f>IF(L2340,E2340/L2340,0)</f>
        <v>123.34552845528455</v>
      </c>
      <c r="Q2340" t="s">
        <v>8327</v>
      </c>
      <c r="R2340" t="s">
        <v>8347</v>
      </c>
      <c r="S2340" s="18">
        <f t="shared" si="72"/>
        <v>41789.64680555556</v>
      </c>
      <c r="T2340" s="18">
        <f t="shared" si="73"/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>(E2341/D2341)*100</f>
        <v>294.20799999999997</v>
      </c>
      <c r="P2341" s="7">
        <f>IF(L2341,E2341/L2341,0)</f>
        <v>66.623188405797094</v>
      </c>
      <c r="Q2341" t="s">
        <v>8327</v>
      </c>
      <c r="R2341" t="s">
        <v>8347</v>
      </c>
      <c r="S2341" s="18">
        <f t="shared" si="72"/>
        <v>42692.54987268518</v>
      </c>
      <c r="T2341" s="18">
        <f t="shared" si="73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>(E2342/D2342)*100</f>
        <v>105.77749999999999</v>
      </c>
      <c r="P2342" s="7">
        <f>IF(L2342,E2342/L2342,0)</f>
        <v>104.99007444168734</v>
      </c>
      <c r="Q2342" t="s">
        <v>8327</v>
      </c>
      <c r="R2342" t="s">
        <v>8347</v>
      </c>
      <c r="S2342" s="18">
        <f t="shared" si="72"/>
        <v>42643.392800925925</v>
      </c>
      <c r="T2342" s="18">
        <f t="shared" si="73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(E2343/D2343)*100</f>
        <v>0</v>
      </c>
      <c r="P2343" s="7">
        <f>IF(L2343,E2343/L2343,0)</f>
        <v>0</v>
      </c>
      <c r="Q2343" t="s">
        <v>8314</v>
      </c>
      <c r="R2343" t="s">
        <v>8315</v>
      </c>
      <c r="S2343" s="18">
        <f t="shared" si="72"/>
        <v>42167.563703703709</v>
      </c>
      <c r="T2343" s="18">
        <f t="shared" si="73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(E2344/D2344)*100</f>
        <v>0</v>
      </c>
      <c r="P2344" s="7">
        <f>IF(L2344,E2344/L2344,0)</f>
        <v>0</v>
      </c>
      <c r="Q2344" t="s">
        <v>8314</v>
      </c>
      <c r="R2344" t="s">
        <v>8315</v>
      </c>
      <c r="S2344" s="18">
        <f t="shared" si="72"/>
        <v>41897.452199074076</v>
      </c>
      <c r="T2344" s="18">
        <f t="shared" si="73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(E2345/D2345)*100</f>
        <v>3</v>
      </c>
      <c r="P2345" s="7">
        <f>IF(L2345,E2345/L2345,0)</f>
        <v>300</v>
      </c>
      <c r="Q2345" t="s">
        <v>8314</v>
      </c>
      <c r="R2345" t="s">
        <v>8315</v>
      </c>
      <c r="S2345" s="18">
        <f t="shared" si="72"/>
        <v>42327.575289351851</v>
      </c>
      <c r="T2345" s="18">
        <f t="shared" si="73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(E2346/D2346)*100</f>
        <v>0.1</v>
      </c>
      <c r="P2346" s="7">
        <f>IF(L2346,E2346/L2346,0)</f>
        <v>1</v>
      </c>
      <c r="Q2346" t="s">
        <v>8314</v>
      </c>
      <c r="R2346" t="s">
        <v>8315</v>
      </c>
      <c r="S2346" s="18">
        <f t="shared" si="72"/>
        <v>42515.477650462963</v>
      </c>
      <c r="T2346" s="18">
        <f t="shared" si="73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(E2347/D2347)*100</f>
        <v>0</v>
      </c>
      <c r="P2347" s="7">
        <f>IF(L2347,E2347/L2347,0)</f>
        <v>0</v>
      </c>
      <c r="Q2347" t="s">
        <v>8314</v>
      </c>
      <c r="R2347" t="s">
        <v>8315</v>
      </c>
      <c r="S2347" s="18">
        <f t="shared" si="72"/>
        <v>42059.751805555556</v>
      </c>
      <c r="T2347" s="18">
        <f t="shared" si="73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(E2348/D2348)*100</f>
        <v>6.5000000000000002E-2</v>
      </c>
      <c r="P2348" s="7">
        <f>IF(L2348,E2348/L2348,0)</f>
        <v>13</v>
      </c>
      <c r="Q2348" t="s">
        <v>8314</v>
      </c>
      <c r="R2348" t="s">
        <v>8315</v>
      </c>
      <c r="S2348" s="18">
        <f t="shared" si="72"/>
        <v>42615.54896990741</v>
      </c>
      <c r="T2348" s="18">
        <f t="shared" si="73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(E2349/D2349)*100</f>
        <v>1.5</v>
      </c>
      <c r="P2349" s="7">
        <f>IF(L2349,E2349/L2349,0)</f>
        <v>15</v>
      </c>
      <c r="Q2349" t="s">
        <v>8314</v>
      </c>
      <c r="R2349" t="s">
        <v>8315</v>
      </c>
      <c r="S2349" s="18">
        <f t="shared" si="72"/>
        <v>42577.357361111106</v>
      </c>
      <c r="T2349" s="18">
        <f t="shared" si="73"/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(E2350/D2350)*100</f>
        <v>0.38571428571428573</v>
      </c>
      <c r="P2350" s="7">
        <f>IF(L2350,E2350/L2350,0)</f>
        <v>54</v>
      </c>
      <c r="Q2350" t="s">
        <v>8314</v>
      </c>
      <c r="R2350" t="s">
        <v>8315</v>
      </c>
      <c r="S2350" s="18">
        <f t="shared" si="72"/>
        <v>42360.682152777779</v>
      </c>
      <c r="T2350" s="18">
        <f t="shared" si="73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(E2351/D2351)*100</f>
        <v>0</v>
      </c>
      <c r="P2351" s="7">
        <f>IF(L2351,E2351/L2351,0)</f>
        <v>0</v>
      </c>
      <c r="Q2351" t="s">
        <v>8314</v>
      </c>
      <c r="R2351" t="s">
        <v>8315</v>
      </c>
      <c r="S2351" s="18">
        <f t="shared" si="72"/>
        <v>42198.525787037041</v>
      </c>
      <c r="T2351" s="18">
        <f t="shared" si="73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(E2352/D2352)*100</f>
        <v>0</v>
      </c>
      <c r="P2352" s="7">
        <f>IF(L2352,E2352/L2352,0)</f>
        <v>0</v>
      </c>
      <c r="Q2352" t="s">
        <v>8314</v>
      </c>
      <c r="R2352" t="s">
        <v>8315</v>
      </c>
      <c r="S2352" s="18">
        <f t="shared" si="72"/>
        <v>42708.592245370368</v>
      </c>
      <c r="T2352" s="18">
        <f t="shared" si="73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(E2353/D2353)*100</f>
        <v>0.5714285714285714</v>
      </c>
      <c r="P2353" s="7">
        <f>IF(L2353,E2353/L2353,0)</f>
        <v>15.428571428571429</v>
      </c>
      <c r="Q2353" t="s">
        <v>8314</v>
      </c>
      <c r="R2353" t="s">
        <v>8315</v>
      </c>
      <c r="S2353" s="18">
        <f t="shared" si="72"/>
        <v>42093.851145833338</v>
      </c>
      <c r="T2353" s="18">
        <f t="shared" si="73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(E2354/D2354)*100</f>
        <v>0</v>
      </c>
      <c r="P2354" s="7">
        <f>IF(L2354,E2354/L2354,0)</f>
        <v>0</v>
      </c>
      <c r="Q2354" t="s">
        <v>8314</v>
      </c>
      <c r="R2354" t="s">
        <v>8315</v>
      </c>
      <c r="S2354" s="18">
        <f t="shared" si="72"/>
        <v>42101.383703703701</v>
      </c>
      <c r="T2354" s="18">
        <f t="shared" si="73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(E2355/D2355)*100</f>
        <v>0</v>
      </c>
      <c r="P2355" s="7">
        <f>IF(L2355,E2355/L2355,0)</f>
        <v>0</v>
      </c>
      <c r="Q2355" t="s">
        <v>8314</v>
      </c>
      <c r="R2355" t="s">
        <v>8315</v>
      </c>
      <c r="S2355" s="18">
        <f t="shared" si="72"/>
        <v>42103.426180555558</v>
      </c>
      <c r="T2355" s="18">
        <f t="shared" si="73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(E2356/D2356)*100</f>
        <v>7.1428571428571425E-2</v>
      </c>
      <c r="P2356" s="7">
        <f>IF(L2356,E2356/L2356,0)</f>
        <v>25</v>
      </c>
      <c r="Q2356" t="s">
        <v>8314</v>
      </c>
      <c r="R2356" t="s">
        <v>8315</v>
      </c>
      <c r="S2356" s="18">
        <f t="shared" si="72"/>
        <v>41954.472916666666</v>
      </c>
      <c r="T2356" s="18">
        <f t="shared" si="73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(E2357/D2357)*100</f>
        <v>0.6875</v>
      </c>
      <c r="P2357" s="7">
        <f>IF(L2357,E2357/L2357,0)</f>
        <v>27.5</v>
      </c>
      <c r="Q2357" t="s">
        <v>8314</v>
      </c>
      <c r="R2357" t="s">
        <v>8315</v>
      </c>
      <c r="S2357" s="18">
        <f t="shared" si="72"/>
        <v>42096.668240740742</v>
      </c>
      <c r="T2357" s="18">
        <f t="shared" si="73"/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(E2358/D2358)*100</f>
        <v>0</v>
      </c>
      <c r="P2358" s="7">
        <f>IF(L2358,E2358/L2358,0)</f>
        <v>0</v>
      </c>
      <c r="Q2358" t="s">
        <v>8314</v>
      </c>
      <c r="R2358" t="s">
        <v>8315</v>
      </c>
      <c r="S2358" s="18">
        <f t="shared" si="72"/>
        <v>42130.53361111111</v>
      </c>
      <c r="T2358" s="18">
        <f t="shared" si="73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(E2359/D2359)*100</f>
        <v>0</v>
      </c>
      <c r="P2359" s="7">
        <f>IF(L2359,E2359/L2359,0)</f>
        <v>0</v>
      </c>
      <c r="Q2359" t="s">
        <v>8314</v>
      </c>
      <c r="R2359" t="s">
        <v>8315</v>
      </c>
      <c r="S2359" s="18">
        <f t="shared" si="72"/>
        <v>42264.370115740741</v>
      </c>
      <c r="T2359" s="18">
        <f t="shared" si="73"/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(E2360/D2360)*100</f>
        <v>0</v>
      </c>
      <c r="P2360" s="7">
        <f>IF(L2360,E2360/L2360,0)</f>
        <v>0</v>
      </c>
      <c r="Q2360" t="s">
        <v>8314</v>
      </c>
      <c r="R2360" t="s">
        <v>8315</v>
      </c>
      <c r="S2360" s="18">
        <f t="shared" si="72"/>
        <v>41978.680972222224</v>
      </c>
      <c r="T2360" s="18">
        <f t="shared" si="73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(E2361/D2361)*100</f>
        <v>14.680000000000001</v>
      </c>
      <c r="P2361" s="7">
        <f>IF(L2361,E2361/L2361,0)</f>
        <v>367</v>
      </c>
      <c r="Q2361" t="s">
        <v>8314</v>
      </c>
      <c r="R2361" t="s">
        <v>8315</v>
      </c>
      <c r="S2361" s="18">
        <f t="shared" si="72"/>
        <v>42159.399583333332</v>
      </c>
      <c r="T2361" s="18">
        <f t="shared" si="73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(E2362/D2362)*100</f>
        <v>0.04</v>
      </c>
      <c r="P2362" s="7">
        <f>IF(L2362,E2362/L2362,0)</f>
        <v>2</v>
      </c>
      <c r="Q2362" t="s">
        <v>8314</v>
      </c>
      <c r="R2362" t="s">
        <v>8315</v>
      </c>
      <c r="S2362" s="18">
        <f t="shared" si="72"/>
        <v>42377.45694444445</v>
      </c>
      <c r="T2362" s="18">
        <f t="shared" si="73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(E2363/D2363)*100</f>
        <v>0</v>
      </c>
      <c r="P2363" s="7">
        <f>IF(L2363,E2363/L2363,0)</f>
        <v>0</v>
      </c>
      <c r="Q2363" t="s">
        <v>8314</v>
      </c>
      <c r="R2363" t="s">
        <v>8315</v>
      </c>
      <c r="S2363" s="18">
        <f t="shared" si="72"/>
        <v>42466.608888888892</v>
      </c>
      <c r="T2363" s="18">
        <f t="shared" si="73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(E2364/D2364)*100</f>
        <v>28.571428571428569</v>
      </c>
      <c r="P2364" s="7">
        <f>IF(L2364,E2364/L2364,0)</f>
        <v>60</v>
      </c>
      <c r="Q2364" t="s">
        <v>8314</v>
      </c>
      <c r="R2364" t="s">
        <v>8315</v>
      </c>
      <c r="S2364" s="18">
        <f t="shared" si="72"/>
        <v>41954.438310185185</v>
      </c>
      <c r="T2364" s="18">
        <f t="shared" si="73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(E2365/D2365)*100</f>
        <v>0</v>
      </c>
      <c r="P2365" s="7">
        <f>IF(L2365,E2365/L2365,0)</f>
        <v>0</v>
      </c>
      <c r="Q2365" t="s">
        <v>8314</v>
      </c>
      <c r="R2365" t="s">
        <v>8315</v>
      </c>
      <c r="S2365" s="18">
        <f t="shared" si="72"/>
        <v>42321.761574074073</v>
      </c>
      <c r="T2365" s="18">
        <f t="shared" si="73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(E2366/D2366)*100</f>
        <v>0</v>
      </c>
      <c r="P2366" s="7">
        <f>IF(L2366,E2366/L2366,0)</f>
        <v>0</v>
      </c>
      <c r="Q2366" t="s">
        <v>8314</v>
      </c>
      <c r="R2366" t="s">
        <v>8315</v>
      </c>
      <c r="S2366" s="18">
        <f t="shared" si="72"/>
        <v>42248.684675925921</v>
      </c>
      <c r="T2366" s="18">
        <f t="shared" si="73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(E2367/D2367)*100</f>
        <v>0</v>
      </c>
      <c r="P2367" s="7">
        <f>IF(L2367,E2367/L2367,0)</f>
        <v>0</v>
      </c>
      <c r="Q2367" t="s">
        <v>8314</v>
      </c>
      <c r="R2367" t="s">
        <v>8315</v>
      </c>
      <c r="S2367" s="18">
        <f t="shared" si="72"/>
        <v>42346.486400462964</v>
      </c>
      <c r="T2367" s="18">
        <f t="shared" si="73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(E2368/D2368)*100</f>
        <v>10.52</v>
      </c>
      <c r="P2368" s="7">
        <f>IF(L2368,E2368/L2368,0)</f>
        <v>97.407407407407405</v>
      </c>
      <c r="Q2368" t="s">
        <v>8314</v>
      </c>
      <c r="R2368" t="s">
        <v>8315</v>
      </c>
      <c r="S2368" s="18">
        <f t="shared" si="72"/>
        <v>42268.281631944439</v>
      </c>
      <c r="T2368" s="18">
        <f t="shared" si="73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(E2369/D2369)*100</f>
        <v>1.34</v>
      </c>
      <c r="P2369" s="7">
        <f>IF(L2369,E2369/L2369,0)</f>
        <v>47.857142857142854</v>
      </c>
      <c r="Q2369" t="s">
        <v>8314</v>
      </c>
      <c r="R2369" t="s">
        <v>8315</v>
      </c>
      <c r="S2369" s="18">
        <f t="shared" si="72"/>
        <v>42425.720092592594</v>
      </c>
      <c r="T2369" s="18">
        <f t="shared" si="73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(E2370/D2370)*100</f>
        <v>0.25</v>
      </c>
      <c r="P2370" s="7">
        <f>IF(L2370,E2370/L2370,0)</f>
        <v>50</v>
      </c>
      <c r="Q2370" t="s">
        <v>8314</v>
      </c>
      <c r="R2370" t="s">
        <v>8315</v>
      </c>
      <c r="S2370" s="18">
        <f t="shared" ref="S2370:S2433" si="74">(J2370/86400)+25569+(-6/24)</f>
        <v>42063.471817129626</v>
      </c>
      <c r="T2370" s="18">
        <f t="shared" ref="T2370:T2433" si="75">(I2370/86400)+25569+(-6/24)</f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(E2371/D2371)*100</f>
        <v>0</v>
      </c>
      <c r="P2371" s="7">
        <f>IF(L2371,E2371/L2371,0)</f>
        <v>0</v>
      </c>
      <c r="Q2371" t="s">
        <v>8314</v>
      </c>
      <c r="R2371" t="s">
        <v>8315</v>
      </c>
      <c r="S2371" s="18">
        <f t="shared" si="74"/>
        <v>42380.562627314815</v>
      </c>
      <c r="T2371" s="18">
        <f t="shared" si="75"/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(E2372/D2372)*100</f>
        <v>0.32800000000000001</v>
      </c>
      <c r="P2372" s="7">
        <f>IF(L2372,E2372/L2372,0)</f>
        <v>20.5</v>
      </c>
      <c r="Q2372" t="s">
        <v>8314</v>
      </c>
      <c r="R2372" t="s">
        <v>8315</v>
      </c>
      <c r="S2372" s="18">
        <f t="shared" si="74"/>
        <v>41960.93913194444</v>
      </c>
      <c r="T2372" s="18">
        <f t="shared" si="75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(E2373/D2373)*100</f>
        <v>0</v>
      </c>
      <c r="P2373" s="7">
        <f>IF(L2373,E2373/L2373,0)</f>
        <v>0</v>
      </c>
      <c r="Q2373" t="s">
        <v>8314</v>
      </c>
      <c r="R2373" t="s">
        <v>8315</v>
      </c>
      <c r="S2373" s="18">
        <f t="shared" si="74"/>
        <v>42150.527731481481</v>
      </c>
      <c r="T2373" s="18">
        <f t="shared" si="75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(E2374/D2374)*100</f>
        <v>3.2727272727272729</v>
      </c>
      <c r="P2374" s="7">
        <f>IF(L2374,E2374/L2374,0)</f>
        <v>30</v>
      </c>
      <c r="Q2374" t="s">
        <v>8314</v>
      </c>
      <c r="R2374" t="s">
        <v>8315</v>
      </c>
      <c r="S2374" s="18">
        <f t="shared" si="74"/>
        <v>42087.819108796291</v>
      </c>
      <c r="T2374" s="18">
        <f t="shared" si="75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(E2375/D2375)*100</f>
        <v>5.8823529411764705E-3</v>
      </c>
      <c r="P2375" s="7">
        <f>IF(L2375,E2375/L2375,0)</f>
        <v>50</v>
      </c>
      <c r="Q2375" t="s">
        <v>8314</v>
      </c>
      <c r="R2375" t="s">
        <v>8315</v>
      </c>
      <c r="S2375" s="18">
        <f t="shared" si="74"/>
        <v>42215.412314814814</v>
      </c>
      <c r="T2375" s="18">
        <f t="shared" si="75"/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(E2376/D2376)*100</f>
        <v>4.5454545454545456E-2</v>
      </c>
      <c r="P2376" s="7">
        <f>IF(L2376,E2376/L2376,0)</f>
        <v>10</v>
      </c>
      <c r="Q2376" t="s">
        <v>8314</v>
      </c>
      <c r="R2376" t="s">
        <v>8315</v>
      </c>
      <c r="S2376" s="18">
        <f t="shared" si="74"/>
        <v>42017.593287037038</v>
      </c>
      <c r="T2376" s="18">
        <f t="shared" si="75"/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(E2377/D2377)*100</f>
        <v>0</v>
      </c>
      <c r="P2377" s="7">
        <f>IF(L2377,E2377/L2377,0)</f>
        <v>0</v>
      </c>
      <c r="Q2377" t="s">
        <v>8314</v>
      </c>
      <c r="R2377" t="s">
        <v>8315</v>
      </c>
      <c r="S2377" s="18">
        <f t="shared" si="74"/>
        <v>42592.586076388892</v>
      </c>
      <c r="T2377" s="18">
        <f t="shared" si="75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(E2378/D2378)*100</f>
        <v>10.877666666666666</v>
      </c>
      <c r="P2378" s="7">
        <f>IF(L2378,E2378/L2378,0)</f>
        <v>81.582499999999996</v>
      </c>
      <c r="Q2378" t="s">
        <v>8314</v>
      </c>
      <c r="R2378" t="s">
        <v>8315</v>
      </c>
      <c r="S2378" s="18">
        <f t="shared" si="74"/>
        <v>42318.675532407404</v>
      </c>
      <c r="T2378" s="18">
        <f t="shared" si="75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(E2379/D2379)*100</f>
        <v>0</v>
      </c>
      <c r="P2379" s="7">
        <f>IF(L2379,E2379/L2379,0)</f>
        <v>0</v>
      </c>
      <c r="Q2379" t="s">
        <v>8314</v>
      </c>
      <c r="R2379" t="s">
        <v>8315</v>
      </c>
      <c r="S2379" s="18">
        <f t="shared" si="74"/>
        <v>42669.620173611111</v>
      </c>
      <c r="T2379" s="18">
        <f t="shared" si="75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(E2380/D2380)*100</f>
        <v>0</v>
      </c>
      <c r="P2380" s="7">
        <f>IF(L2380,E2380/L2380,0)</f>
        <v>0</v>
      </c>
      <c r="Q2380" t="s">
        <v>8314</v>
      </c>
      <c r="R2380" t="s">
        <v>8315</v>
      </c>
      <c r="S2380" s="18">
        <f t="shared" si="74"/>
        <v>42212.763078703705</v>
      </c>
      <c r="T2380" s="18">
        <f t="shared" si="75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(E2381/D2381)*100</f>
        <v>0</v>
      </c>
      <c r="P2381" s="7">
        <f>IF(L2381,E2381/L2381,0)</f>
        <v>0</v>
      </c>
      <c r="Q2381" t="s">
        <v>8314</v>
      </c>
      <c r="R2381" t="s">
        <v>8315</v>
      </c>
      <c r="S2381" s="18">
        <f t="shared" si="74"/>
        <v>42236.766388888893</v>
      </c>
      <c r="T2381" s="18">
        <f t="shared" si="75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(E2382/D2382)*100</f>
        <v>0.36666666666666664</v>
      </c>
      <c r="P2382" s="7">
        <f>IF(L2382,E2382/L2382,0)</f>
        <v>18.333333333333332</v>
      </c>
      <c r="Q2382" t="s">
        <v>8314</v>
      </c>
      <c r="R2382" t="s">
        <v>8315</v>
      </c>
      <c r="S2382" s="18">
        <f t="shared" si="74"/>
        <v>42248.543310185181</v>
      </c>
      <c r="T2382" s="18">
        <f t="shared" si="75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(E2383/D2383)*100</f>
        <v>1.8193398957730169</v>
      </c>
      <c r="P2383" s="7">
        <f>IF(L2383,E2383/L2383,0)</f>
        <v>224.42857142857142</v>
      </c>
      <c r="Q2383" t="s">
        <v>8314</v>
      </c>
      <c r="R2383" t="s">
        <v>8315</v>
      </c>
      <c r="S2383" s="18">
        <f t="shared" si="74"/>
        <v>42074.685740740737</v>
      </c>
      <c r="T2383" s="18">
        <f t="shared" si="75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(E2384/D2384)*100</f>
        <v>2.5</v>
      </c>
      <c r="P2384" s="7">
        <f>IF(L2384,E2384/L2384,0)</f>
        <v>37.5</v>
      </c>
      <c r="Q2384" t="s">
        <v>8314</v>
      </c>
      <c r="R2384" t="s">
        <v>8315</v>
      </c>
      <c r="S2384" s="18">
        <f t="shared" si="74"/>
        <v>42194.937534722223</v>
      </c>
      <c r="T2384" s="18">
        <f t="shared" si="75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(E2385/D2385)*100</f>
        <v>4.3499999999999996</v>
      </c>
      <c r="P2385" s="7">
        <f>IF(L2385,E2385/L2385,0)</f>
        <v>145</v>
      </c>
      <c r="Q2385" t="s">
        <v>8314</v>
      </c>
      <c r="R2385" t="s">
        <v>8315</v>
      </c>
      <c r="S2385" s="18">
        <f t="shared" si="74"/>
        <v>42026.806793981479</v>
      </c>
      <c r="T2385" s="18">
        <f t="shared" si="75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(E2386/D2386)*100</f>
        <v>0.8</v>
      </c>
      <c r="P2386" s="7">
        <f>IF(L2386,E2386/L2386,0)</f>
        <v>1</v>
      </c>
      <c r="Q2386" t="s">
        <v>8314</v>
      </c>
      <c r="R2386" t="s">
        <v>8315</v>
      </c>
      <c r="S2386" s="18">
        <f t="shared" si="74"/>
        <v>41926.817627314813</v>
      </c>
      <c r="T2386" s="18">
        <f t="shared" si="75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(E2387/D2387)*100</f>
        <v>1.2123076923076923</v>
      </c>
      <c r="P2387" s="7">
        <f>IF(L2387,E2387/L2387,0)</f>
        <v>112.57142857142857</v>
      </c>
      <c r="Q2387" t="s">
        <v>8314</v>
      </c>
      <c r="R2387" t="s">
        <v>8315</v>
      </c>
      <c r="S2387" s="18">
        <f t="shared" si="74"/>
        <v>42191.45175925926</v>
      </c>
      <c r="T2387" s="18">
        <f t="shared" si="75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(E2388/D2388)*100</f>
        <v>0</v>
      </c>
      <c r="P2388" s="7">
        <f>IF(L2388,E2388/L2388,0)</f>
        <v>0</v>
      </c>
      <c r="Q2388" t="s">
        <v>8314</v>
      </c>
      <c r="R2388" t="s">
        <v>8315</v>
      </c>
      <c r="S2388" s="18">
        <f t="shared" si="74"/>
        <v>41954.588240740741</v>
      </c>
      <c r="T2388" s="18">
        <f t="shared" si="75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(E2389/D2389)*100</f>
        <v>0.68399999999999994</v>
      </c>
      <c r="P2389" s="7">
        <f>IF(L2389,E2389/L2389,0)</f>
        <v>342</v>
      </c>
      <c r="Q2389" t="s">
        <v>8314</v>
      </c>
      <c r="R2389" t="s">
        <v>8315</v>
      </c>
      <c r="S2389" s="18">
        <f t="shared" si="74"/>
        <v>42528.376620370371</v>
      </c>
      <c r="T2389" s="18">
        <f t="shared" si="75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(E2390/D2390)*100</f>
        <v>1.2513513513513512</v>
      </c>
      <c r="P2390" s="7">
        <f>IF(L2390,E2390/L2390,0)</f>
        <v>57.875</v>
      </c>
      <c r="Q2390" t="s">
        <v>8314</v>
      </c>
      <c r="R2390" t="s">
        <v>8315</v>
      </c>
      <c r="S2390" s="18">
        <f t="shared" si="74"/>
        <v>41989.603692129633</v>
      </c>
      <c r="T2390" s="18">
        <f t="shared" si="75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(E2391/D2391)*100</f>
        <v>0.1875</v>
      </c>
      <c r="P2391" s="7">
        <f>IF(L2391,E2391/L2391,0)</f>
        <v>30</v>
      </c>
      <c r="Q2391" t="s">
        <v>8314</v>
      </c>
      <c r="R2391" t="s">
        <v>8315</v>
      </c>
      <c r="S2391" s="18">
        <f t="shared" si="74"/>
        <v>42179.403379629628</v>
      </c>
      <c r="T2391" s="18">
        <f t="shared" si="75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(E2392/D2392)*100</f>
        <v>0</v>
      </c>
      <c r="P2392" s="7">
        <f>IF(L2392,E2392/L2392,0)</f>
        <v>0</v>
      </c>
      <c r="Q2392" t="s">
        <v>8314</v>
      </c>
      <c r="R2392" t="s">
        <v>8315</v>
      </c>
      <c r="S2392" s="18">
        <f t="shared" si="74"/>
        <v>41968.012314814812</v>
      </c>
      <c r="T2392" s="18">
        <f t="shared" si="75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(E2393/D2393)*100</f>
        <v>0.125</v>
      </c>
      <c r="P2393" s="7">
        <f>IF(L2393,E2393/L2393,0)</f>
        <v>25</v>
      </c>
      <c r="Q2393" t="s">
        <v>8314</v>
      </c>
      <c r="R2393" t="s">
        <v>8315</v>
      </c>
      <c r="S2393" s="18">
        <f t="shared" si="74"/>
        <v>42064.544490740736</v>
      </c>
      <c r="T2393" s="18">
        <f t="shared" si="75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(E2394/D2394)*100</f>
        <v>0</v>
      </c>
      <c r="P2394" s="7">
        <f>IF(L2394,E2394/L2394,0)</f>
        <v>0</v>
      </c>
      <c r="Q2394" t="s">
        <v>8314</v>
      </c>
      <c r="R2394" t="s">
        <v>8315</v>
      </c>
      <c r="S2394" s="18">
        <f t="shared" si="74"/>
        <v>42275.870636574073</v>
      </c>
      <c r="T2394" s="18">
        <f t="shared" si="75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(E2395/D2395)*100</f>
        <v>0.05</v>
      </c>
      <c r="P2395" s="7">
        <f>IF(L2395,E2395/L2395,0)</f>
        <v>50</v>
      </c>
      <c r="Q2395" t="s">
        <v>8314</v>
      </c>
      <c r="R2395" t="s">
        <v>8315</v>
      </c>
      <c r="S2395" s="18">
        <f t="shared" si="74"/>
        <v>42194.398344907408</v>
      </c>
      <c r="T2395" s="18">
        <f t="shared" si="75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(E2396/D2396)*100</f>
        <v>0.06</v>
      </c>
      <c r="P2396" s="7">
        <f>IF(L2396,E2396/L2396,0)</f>
        <v>1.5</v>
      </c>
      <c r="Q2396" t="s">
        <v>8314</v>
      </c>
      <c r="R2396" t="s">
        <v>8315</v>
      </c>
      <c r="S2396" s="18">
        <f t="shared" si="74"/>
        <v>42031.112187499995</v>
      </c>
      <c r="T2396" s="18">
        <f t="shared" si="75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(E2397/D2397)*100</f>
        <v>0</v>
      </c>
      <c r="P2397" s="7">
        <f>IF(L2397,E2397/L2397,0)</f>
        <v>0</v>
      </c>
      <c r="Q2397" t="s">
        <v>8314</v>
      </c>
      <c r="R2397" t="s">
        <v>8315</v>
      </c>
      <c r="S2397" s="18">
        <f t="shared" si="74"/>
        <v>42716.871377314819</v>
      </c>
      <c r="T2397" s="18">
        <f t="shared" si="75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(E2398/D2398)*100</f>
        <v>0.2</v>
      </c>
      <c r="P2398" s="7">
        <f>IF(L2398,E2398/L2398,0)</f>
        <v>10</v>
      </c>
      <c r="Q2398" t="s">
        <v>8314</v>
      </c>
      <c r="R2398" t="s">
        <v>8315</v>
      </c>
      <c r="S2398" s="18">
        <f t="shared" si="74"/>
        <v>42262.599050925928</v>
      </c>
      <c r="T2398" s="18">
        <f t="shared" si="75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(E2399/D2399)*100</f>
        <v>0</v>
      </c>
      <c r="P2399" s="7">
        <f>IF(L2399,E2399/L2399,0)</f>
        <v>0</v>
      </c>
      <c r="Q2399" t="s">
        <v>8314</v>
      </c>
      <c r="R2399" t="s">
        <v>8315</v>
      </c>
      <c r="S2399" s="18">
        <f t="shared" si="74"/>
        <v>41976.63490740741</v>
      </c>
      <c r="T2399" s="18">
        <f t="shared" si="75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(E2400/D2400)*100</f>
        <v>0</v>
      </c>
      <c r="P2400" s="7">
        <f>IF(L2400,E2400/L2400,0)</f>
        <v>0</v>
      </c>
      <c r="Q2400" t="s">
        <v>8314</v>
      </c>
      <c r="R2400" t="s">
        <v>8315</v>
      </c>
      <c r="S2400" s="18">
        <f t="shared" si="74"/>
        <v>42157.666481481487</v>
      </c>
      <c r="T2400" s="18">
        <f t="shared" si="75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(E2401/D2401)*100</f>
        <v>0</v>
      </c>
      <c r="P2401" s="7">
        <f>IF(L2401,E2401/L2401,0)</f>
        <v>0</v>
      </c>
      <c r="Q2401" t="s">
        <v>8314</v>
      </c>
      <c r="R2401" t="s">
        <v>8315</v>
      </c>
      <c r="S2401" s="18">
        <f t="shared" si="74"/>
        <v>41956.603078703702</v>
      </c>
      <c r="T2401" s="18">
        <f t="shared" si="75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(E2402/D2402)*100</f>
        <v>0</v>
      </c>
      <c r="P2402" s="7">
        <f>IF(L2402,E2402/L2402,0)</f>
        <v>0</v>
      </c>
      <c r="Q2402" t="s">
        <v>8314</v>
      </c>
      <c r="R2402" t="s">
        <v>8315</v>
      </c>
      <c r="S2402" s="18">
        <f t="shared" si="74"/>
        <v>42444.018101851849</v>
      </c>
      <c r="T2402" s="18">
        <f t="shared" si="75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(E2403/D2403)*100</f>
        <v>0.71785714285714286</v>
      </c>
      <c r="P2403" s="7">
        <f>IF(L2403,E2403/L2403,0)</f>
        <v>22.333333333333332</v>
      </c>
      <c r="Q2403" t="s">
        <v>8327</v>
      </c>
      <c r="R2403" t="s">
        <v>8328</v>
      </c>
      <c r="S2403" s="18">
        <f t="shared" si="74"/>
        <v>42374.572870370372</v>
      </c>
      <c r="T2403" s="18">
        <f t="shared" si="75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(E2404/D2404)*100</f>
        <v>0.43333333333333329</v>
      </c>
      <c r="P2404" s="7">
        <f>IF(L2404,E2404/L2404,0)</f>
        <v>52</v>
      </c>
      <c r="Q2404" t="s">
        <v>8327</v>
      </c>
      <c r="R2404" t="s">
        <v>8328</v>
      </c>
      <c r="S2404" s="18">
        <f t="shared" si="74"/>
        <v>42107.429756944446</v>
      </c>
      <c r="T2404" s="18">
        <f t="shared" si="75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(E2405/D2405)*100</f>
        <v>16.833333333333332</v>
      </c>
      <c r="P2405" s="7">
        <f>IF(L2405,E2405/L2405,0)</f>
        <v>16.833333333333332</v>
      </c>
      <c r="Q2405" t="s">
        <v>8327</v>
      </c>
      <c r="R2405" t="s">
        <v>8328</v>
      </c>
      <c r="S2405" s="18">
        <f t="shared" si="74"/>
        <v>42399.632615740746</v>
      </c>
      <c r="T2405" s="18">
        <f t="shared" si="75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(E2406/D2406)*100</f>
        <v>0</v>
      </c>
      <c r="P2406" s="7">
        <f>IF(L2406,E2406/L2406,0)</f>
        <v>0</v>
      </c>
      <c r="Q2406" t="s">
        <v>8327</v>
      </c>
      <c r="R2406" t="s">
        <v>8328</v>
      </c>
      <c r="S2406" s="18">
        <f t="shared" si="74"/>
        <v>42341.78943287037</v>
      </c>
      <c r="T2406" s="18">
        <f t="shared" si="75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(E2407/D2407)*100</f>
        <v>22.52</v>
      </c>
      <c r="P2407" s="7">
        <f>IF(L2407,E2407/L2407,0)</f>
        <v>56.3</v>
      </c>
      <c r="Q2407" t="s">
        <v>8327</v>
      </c>
      <c r="R2407" t="s">
        <v>8328</v>
      </c>
      <c r="S2407" s="18">
        <f t="shared" si="74"/>
        <v>42595.335358796292</v>
      </c>
      <c r="T2407" s="18">
        <f t="shared" si="75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(E2408/D2408)*100</f>
        <v>41.384615384615387</v>
      </c>
      <c r="P2408" s="7">
        <f>IF(L2408,E2408/L2408,0)</f>
        <v>84.0625</v>
      </c>
      <c r="Q2408" t="s">
        <v>8327</v>
      </c>
      <c r="R2408" t="s">
        <v>8328</v>
      </c>
      <c r="S2408" s="18">
        <f t="shared" si="74"/>
        <v>41982.860995370371</v>
      </c>
      <c r="T2408" s="18">
        <f t="shared" si="75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(E2409/D2409)*100</f>
        <v>25.259090909090908</v>
      </c>
      <c r="P2409" s="7">
        <f>IF(L2409,E2409/L2409,0)</f>
        <v>168.39393939393941</v>
      </c>
      <c r="Q2409" t="s">
        <v>8327</v>
      </c>
      <c r="R2409" t="s">
        <v>8328</v>
      </c>
      <c r="S2409" s="18">
        <f t="shared" si="74"/>
        <v>42082.325555555552</v>
      </c>
      <c r="T2409" s="18">
        <f t="shared" si="75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(E2410/D2410)*100</f>
        <v>0.2</v>
      </c>
      <c r="P2410" s="7">
        <f>IF(L2410,E2410/L2410,0)</f>
        <v>15</v>
      </c>
      <c r="Q2410" t="s">
        <v>8327</v>
      </c>
      <c r="R2410" t="s">
        <v>8328</v>
      </c>
      <c r="S2410" s="18">
        <f t="shared" si="74"/>
        <v>41918.890706018516</v>
      </c>
      <c r="T2410" s="18">
        <f t="shared" si="75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(E2411/D2411)*100</f>
        <v>1.8399999999999999</v>
      </c>
      <c r="P2411" s="7">
        <f>IF(L2411,E2411/L2411,0)</f>
        <v>76.666666666666671</v>
      </c>
      <c r="Q2411" t="s">
        <v>8327</v>
      </c>
      <c r="R2411" t="s">
        <v>8328</v>
      </c>
      <c r="S2411" s="18">
        <f t="shared" si="74"/>
        <v>42204.625868055555</v>
      </c>
      <c r="T2411" s="18">
        <f t="shared" si="75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(E2412/D2412)*100</f>
        <v>0</v>
      </c>
      <c r="P2412" s="7">
        <f>IF(L2412,E2412/L2412,0)</f>
        <v>0</v>
      </c>
      <c r="Q2412" t="s">
        <v>8327</v>
      </c>
      <c r="R2412" t="s">
        <v>8328</v>
      </c>
      <c r="S2412" s="18">
        <f t="shared" si="74"/>
        <v>42224.158275462964</v>
      </c>
      <c r="T2412" s="18">
        <f t="shared" si="75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(E2413/D2413)*100</f>
        <v>0.60399999999999998</v>
      </c>
      <c r="P2413" s="7">
        <f>IF(L2413,E2413/L2413,0)</f>
        <v>50.333333333333336</v>
      </c>
      <c r="Q2413" t="s">
        <v>8327</v>
      </c>
      <c r="R2413" t="s">
        <v>8328</v>
      </c>
      <c r="S2413" s="18">
        <f t="shared" si="74"/>
        <v>42211.482430555552</v>
      </c>
      <c r="T2413" s="18">
        <f t="shared" si="75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(E2414/D2414)*100</f>
        <v>0</v>
      </c>
      <c r="P2414" s="7">
        <f>IF(L2414,E2414/L2414,0)</f>
        <v>0</v>
      </c>
      <c r="Q2414" t="s">
        <v>8327</v>
      </c>
      <c r="R2414" t="s">
        <v>8328</v>
      </c>
      <c r="S2414" s="18">
        <f t="shared" si="74"/>
        <v>42655.486956018518</v>
      </c>
      <c r="T2414" s="18">
        <f t="shared" si="75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(E2415/D2415)*100</f>
        <v>0.83333333333333337</v>
      </c>
      <c r="P2415" s="7">
        <f>IF(L2415,E2415/L2415,0)</f>
        <v>8.3333333333333339</v>
      </c>
      <c r="Q2415" t="s">
        <v>8327</v>
      </c>
      <c r="R2415" t="s">
        <v>8328</v>
      </c>
      <c r="S2415" s="18">
        <f t="shared" si="74"/>
        <v>41759.85974537037</v>
      </c>
      <c r="T2415" s="18">
        <f t="shared" si="75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(E2416/D2416)*100</f>
        <v>3.0666666666666664</v>
      </c>
      <c r="P2416" s="7">
        <f>IF(L2416,E2416/L2416,0)</f>
        <v>35.384615384615387</v>
      </c>
      <c r="Q2416" t="s">
        <v>8327</v>
      </c>
      <c r="R2416" t="s">
        <v>8328</v>
      </c>
      <c r="S2416" s="18">
        <f t="shared" si="74"/>
        <v>42198.445138888885</v>
      </c>
      <c r="T2416" s="18">
        <f t="shared" si="75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(E2417/D2417)*100</f>
        <v>0.55833333333333335</v>
      </c>
      <c r="P2417" s="7">
        <f>IF(L2417,E2417/L2417,0)</f>
        <v>55.833333333333336</v>
      </c>
      <c r="Q2417" t="s">
        <v>8327</v>
      </c>
      <c r="R2417" t="s">
        <v>8328</v>
      </c>
      <c r="S2417" s="18">
        <f t="shared" si="74"/>
        <v>42536.612800925926</v>
      </c>
      <c r="T2417" s="18">
        <f t="shared" si="75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(E2418/D2418)*100</f>
        <v>2.5000000000000001E-2</v>
      </c>
      <c r="P2418" s="7">
        <f>IF(L2418,E2418/L2418,0)</f>
        <v>5</v>
      </c>
      <c r="Q2418" t="s">
        <v>8327</v>
      </c>
      <c r="R2418" t="s">
        <v>8328</v>
      </c>
      <c r="S2418" s="18">
        <f t="shared" si="74"/>
        <v>42019.487766203703</v>
      </c>
      <c r="T2418" s="18">
        <f t="shared" si="75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(E2419/D2419)*100</f>
        <v>0</v>
      </c>
      <c r="P2419" s="7">
        <f>IF(L2419,E2419/L2419,0)</f>
        <v>0</v>
      </c>
      <c r="Q2419" t="s">
        <v>8327</v>
      </c>
      <c r="R2419" t="s">
        <v>8328</v>
      </c>
      <c r="S2419" s="18">
        <f t="shared" si="74"/>
        <v>41831.634108796294</v>
      </c>
      <c r="T2419" s="18">
        <f t="shared" si="75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(E2420/D2420)*100</f>
        <v>0.02</v>
      </c>
      <c r="P2420" s="7">
        <f>IF(L2420,E2420/L2420,0)</f>
        <v>1</v>
      </c>
      <c r="Q2420" t="s">
        <v>8327</v>
      </c>
      <c r="R2420" t="s">
        <v>8328</v>
      </c>
      <c r="S2420" s="18">
        <f t="shared" si="74"/>
        <v>42027.606990740736</v>
      </c>
      <c r="T2420" s="18">
        <f t="shared" si="75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(E2421/D2421)*100</f>
        <v>0</v>
      </c>
      <c r="P2421" s="7">
        <f>IF(L2421,E2421/L2421,0)</f>
        <v>0</v>
      </c>
      <c r="Q2421" t="s">
        <v>8327</v>
      </c>
      <c r="R2421" t="s">
        <v>8328</v>
      </c>
      <c r="S2421" s="18">
        <f t="shared" si="74"/>
        <v>41993.488298611112</v>
      </c>
      <c r="T2421" s="18">
        <f t="shared" si="75"/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(E2422/D2422)*100</f>
        <v>14.825133372851216</v>
      </c>
      <c r="P2422" s="7">
        <f>IF(L2422,E2422/L2422,0)</f>
        <v>69.472222222222229</v>
      </c>
      <c r="Q2422" t="s">
        <v>8327</v>
      </c>
      <c r="R2422" t="s">
        <v>8328</v>
      </c>
      <c r="S2422" s="18">
        <f t="shared" si="74"/>
        <v>41892.778877314813</v>
      </c>
      <c r="T2422" s="18">
        <f t="shared" si="75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(E2423/D2423)*100</f>
        <v>1.6666666666666666E-2</v>
      </c>
      <c r="P2423" s="7">
        <f>IF(L2423,E2423/L2423,0)</f>
        <v>1</v>
      </c>
      <c r="Q2423" t="s">
        <v>8327</v>
      </c>
      <c r="R2423" t="s">
        <v>8328</v>
      </c>
      <c r="S2423" s="18">
        <f t="shared" si="74"/>
        <v>42026.437453703707</v>
      </c>
      <c r="T2423" s="18">
        <f t="shared" si="75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(E2424/D2424)*100</f>
        <v>0.2</v>
      </c>
      <c r="P2424" s="7">
        <f>IF(L2424,E2424/L2424,0)</f>
        <v>1</v>
      </c>
      <c r="Q2424" t="s">
        <v>8327</v>
      </c>
      <c r="R2424" t="s">
        <v>8328</v>
      </c>
      <c r="S2424" s="18">
        <f t="shared" si="74"/>
        <v>42044.474953703699</v>
      </c>
      <c r="T2424" s="18">
        <f t="shared" si="75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(E2425/D2425)*100</f>
        <v>1.3333333333333334E-2</v>
      </c>
      <c r="P2425" s="7">
        <f>IF(L2425,E2425/L2425,0)</f>
        <v>8</v>
      </c>
      <c r="Q2425" t="s">
        <v>8327</v>
      </c>
      <c r="R2425" t="s">
        <v>8328</v>
      </c>
      <c r="S2425" s="18">
        <f t="shared" si="74"/>
        <v>41974.454745370371</v>
      </c>
      <c r="T2425" s="18">
        <f t="shared" si="75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(E2426/D2426)*100</f>
        <v>1.24</v>
      </c>
      <c r="P2426" s="7">
        <f>IF(L2426,E2426/L2426,0)</f>
        <v>34.444444444444443</v>
      </c>
      <c r="Q2426" t="s">
        <v>8327</v>
      </c>
      <c r="R2426" t="s">
        <v>8328</v>
      </c>
      <c r="S2426" s="18">
        <f t="shared" si="74"/>
        <v>41909.642453703702</v>
      </c>
      <c r="T2426" s="18">
        <f t="shared" si="75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(E2427/D2427)*100</f>
        <v>2.8571428571428574E-2</v>
      </c>
      <c r="P2427" s="7">
        <f>IF(L2427,E2427/L2427,0)</f>
        <v>1</v>
      </c>
      <c r="Q2427" t="s">
        <v>8327</v>
      </c>
      <c r="R2427" t="s">
        <v>8328</v>
      </c>
      <c r="S2427" s="18">
        <f t="shared" si="74"/>
        <v>42502.663761574076</v>
      </c>
      <c r="T2427" s="18">
        <f t="shared" si="75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(E2428/D2428)*100</f>
        <v>0</v>
      </c>
      <c r="P2428" s="7">
        <f>IF(L2428,E2428/L2428,0)</f>
        <v>0</v>
      </c>
      <c r="Q2428" t="s">
        <v>8327</v>
      </c>
      <c r="R2428" t="s">
        <v>8328</v>
      </c>
      <c r="S2428" s="18">
        <f t="shared" si="74"/>
        <v>42163.920046296298</v>
      </c>
      <c r="T2428" s="18">
        <f t="shared" si="75"/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(E2429/D2429)*100</f>
        <v>2E-3</v>
      </c>
      <c r="P2429" s="7">
        <f>IF(L2429,E2429/L2429,0)</f>
        <v>1</v>
      </c>
      <c r="Q2429" t="s">
        <v>8327</v>
      </c>
      <c r="R2429" t="s">
        <v>8328</v>
      </c>
      <c r="S2429" s="18">
        <f t="shared" si="74"/>
        <v>42412.068668981483</v>
      </c>
      <c r="T2429" s="18">
        <f t="shared" si="75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(E2430/D2430)*100</f>
        <v>2.8571428571428571E-3</v>
      </c>
      <c r="P2430" s="7">
        <f>IF(L2430,E2430/L2430,0)</f>
        <v>1</v>
      </c>
      <c r="Q2430" t="s">
        <v>8327</v>
      </c>
      <c r="R2430" t="s">
        <v>8328</v>
      </c>
      <c r="S2430" s="18">
        <f t="shared" si="74"/>
        <v>42045.534155092595</v>
      </c>
      <c r="T2430" s="18">
        <f t="shared" si="75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(E2431/D2431)*100</f>
        <v>1.4321428571428572</v>
      </c>
      <c r="P2431" s="7">
        <f>IF(L2431,E2431/L2431,0)</f>
        <v>501.25</v>
      </c>
      <c r="Q2431" t="s">
        <v>8327</v>
      </c>
      <c r="R2431" t="s">
        <v>8328</v>
      </c>
      <c r="S2431" s="18">
        <f t="shared" si="74"/>
        <v>42734.629236111112</v>
      </c>
      <c r="T2431" s="18">
        <f t="shared" si="75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(E2432/D2432)*100</f>
        <v>0.70000000000000007</v>
      </c>
      <c r="P2432" s="7">
        <f>IF(L2432,E2432/L2432,0)</f>
        <v>10.5</v>
      </c>
      <c r="Q2432" t="s">
        <v>8327</v>
      </c>
      <c r="R2432" t="s">
        <v>8328</v>
      </c>
      <c r="S2432" s="18">
        <f t="shared" si="74"/>
        <v>42381.880833333329</v>
      </c>
      <c r="T2432" s="18">
        <f t="shared" si="75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(E2433/D2433)*100</f>
        <v>2E-3</v>
      </c>
      <c r="P2433" s="7">
        <f>IF(L2433,E2433/L2433,0)</f>
        <v>1</v>
      </c>
      <c r="Q2433" t="s">
        <v>8327</v>
      </c>
      <c r="R2433" t="s">
        <v>8328</v>
      </c>
      <c r="S2433" s="18">
        <f t="shared" si="74"/>
        <v>42488.849687499998</v>
      </c>
      <c r="T2433" s="18">
        <f t="shared" si="75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(E2434/D2434)*100</f>
        <v>1.4285714285714287E-2</v>
      </c>
      <c r="P2434" s="7">
        <f>IF(L2434,E2434/L2434,0)</f>
        <v>1</v>
      </c>
      <c r="Q2434" t="s">
        <v>8327</v>
      </c>
      <c r="R2434" t="s">
        <v>8328</v>
      </c>
      <c r="S2434" s="18">
        <f t="shared" ref="S2434:S2497" si="76">(J2434/86400)+25569+(-6/24)</f>
        <v>42040.968715277777</v>
      </c>
      <c r="T2434" s="18">
        <f t="shared" ref="T2434:T2497" si="77">(I2434/86400)+25569+(-6/24)</f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(E2435/D2435)*100</f>
        <v>0</v>
      </c>
      <c r="P2435" s="7">
        <f>IF(L2435,E2435/L2435,0)</f>
        <v>0</v>
      </c>
      <c r="Q2435" t="s">
        <v>8327</v>
      </c>
      <c r="R2435" t="s">
        <v>8328</v>
      </c>
      <c r="S2435" s="18">
        <f t="shared" si="76"/>
        <v>42397.64980324074</v>
      </c>
      <c r="T2435" s="18">
        <f t="shared" si="77"/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(E2436/D2436)*100</f>
        <v>0.13</v>
      </c>
      <c r="P2436" s="7">
        <f>IF(L2436,E2436/L2436,0)</f>
        <v>13</v>
      </c>
      <c r="Q2436" t="s">
        <v>8327</v>
      </c>
      <c r="R2436" t="s">
        <v>8328</v>
      </c>
      <c r="S2436" s="18">
        <f t="shared" si="76"/>
        <v>42179.936041666668</v>
      </c>
      <c r="T2436" s="18">
        <f t="shared" si="77"/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(E2437/D2437)*100</f>
        <v>0.48960000000000004</v>
      </c>
      <c r="P2437" s="7">
        <f>IF(L2437,E2437/L2437,0)</f>
        <v>306</v>
      </c>
      <c r="Q2437" t="s">
        <v>8327</v>
      </c>
      <c r="R2437" t="s">
        <v>8328</v>
      </c>
      <c r="S2437" s="18">
        <f t="shared" si="76"/>
        <v>42252.027615740742</v>
      </c>
      <c r="T2437" s="18">
        <f t="shared" si="77"/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(E2438/D2438)*100</f>
        <v>3.8461538461538464E-2</v>
      </c>
      <c r="P2438" s="7">
        <f>IF(L2438,E2438/L2438,0)</f>
        <v>22.5</v>
      </c>
      <c r="Q2438" t="s">
        <v>8327</v>
      </c>
      <c r="R2438" t="s">
        <v>8328</v>
      </c>
      <c r="S2438" s="18">
        <f t="shared" si="76"/>
        <v>42338.365393518514</v>
      </c>
      <c r="T2438" s="18">
        <f t="shared" si="77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(E2439/D2439)*100</f>
        <v>0</v>
      </c>
      <c r="P2439" s="7">
        <f>IF(L2439,E2439/L2439,0)</f>
        <v>0</v>
      </c>
      <c r="Q2439" t="s">
        <v>8327</v>
      </c>
      <c r="R2439" t="s">
        <v>8328</v>
      </c>
      <c r="S2439" s="18">
        <f t="shared" si="76"/>
        <v>42031.715138888889</v>
      </c>
      <c r="T2439" s="18">
        <f t="shared" si="77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(E2440/D2440)*100</f>
        <v>0.33333333333333337</v>
      </c>
      <c r="P2440" s="7">
        <f>IF(L2440,E2440/L2440,0)</f>
        <v>50</v>
      </c>
      <c r="Q2440" t="s">
        <v>8327</v>
      </c>
      <c r="R2440" t="s">
        <v>8328</v>
      </c>
      <c r="S2440" s="18">
        <f t="shared" si="76"/>
        <v>42285.66506944444</v>
      </c>
      <c r="T2440" s="18">
        <f t="shared" si="77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(E2441/D2441)*100</f>
        <v>0</v>
      </c>
      <c r="P2441" s="7">
        <f>IF(L2441,E2441/L2441,0)</f>
        <v>0</v>
      </c>
      <c r="Q2441" t="s">
        <v>8327</v>
      </c>
      <c r="R2441" t="s">
        <v>8328</v>
      </c>
      <c r="S2441" s="18">
        <f t="shared" si="76"/>
        <v>42265.568622685183</v>
      </c>
      <c r="T2441" s="18">
        <f t="shared" si="77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(E2442/D2442)*100</f>
        <v>0.2</v>
      </c>
      <c r="P2442" s="7">
        <f>IF(L2442,E2442/L2442,0)</f>
        <v>5</v>
      </c>
      <c r="Q2442" t="s">
        <v>8327</v>
      </c>
      <c r="R2442" t="s">
        <v>8328</v>
      </c>
      <c r="S2442" s="18">
        <f t="shared" si="76"/>
        <v>42383.649456018524</v>
      </c>
      <c r="T2442" s="18">
        <f t="shared" si="77"/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>(E2443/D2443)*100</f>
        <v>107.88</v>
      </c>
      <c r="P2443" s="7">
        <f>IF(L2443,E2443/L2443,0)</f>
        <v>74.22935779816514</v>
      </c>
      <c r="Q2443" t="s">
        <v>8327</v>
      </c>
      <c r="R2443" t="s">
        <v>8347</v>
      </c>
      <c r="S2443" s="18">
        <f t="shared" si="76"/>
        <v>42186.875625000001</v>
      </c>
      <c r="T2443" s="18">
        <f t="shared" si="77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>(E2444/D2444)*100</f>
        <v>125.94166666666666</v>
      </c>
      <c r="P2444" s="7">
        <f>IF(L2444,E2444/L2444,0)</f>
        <v>81.252688172043008</v>
      </c>
      <c r="Q2444" t="s">
        <v>8327</v>
      </c>
      <c r="R2444" t="s">
        <v>8347</v>
      </c>
      <c r="S2444" s="18">
        <f t="shared" si="76"/>
        <v>42052.416990740741</v>
      </c>
      <c r="T2444" s="18">
        <f t="shared" si="77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>(E2445/D2445)*100</f>
        <v>202.51495</v>
      </c>
      <c r="P2445" s="7">
        <f>IF(L2445,E2445/L2445,0)</f>
        <v>130.23469453376205</v>
      </c>
      <c r="Q2445" t="s">
        <v>8327</v>
      </c>
      <c r="R2445" t="s">
        <v>8347</v>
      </c>
      <c r="S2445" s="18">
        <f t="shared" si="76"/>
        <v>41836.375254629631</v>
      </c>
      <c r="T2445" s="18">
        <f t="shared" si="77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>(E2446/D2446)*100</f>
        <v>108.60000000000001</v>
      </c>
      <c r="P2446" s="7">
        <f>IF(L2446,E2446/L2446,0)</f>
        <v>53.409836065573771</v>
      </c>
      <c r="Q2446" t="s">
        <v>8327</v>
      </c>
      <c r="R2446" t="s">
        <v>8347</v>
      </c>
      <c r="S2446" s="18">
        <f t="shared" si="76"/>
        <v>42485.504525462966</v>
      </c>
      <c r="T2446" s="18">
        <f t="shared" si="77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>(E2447/D2447)*100</f>
        <v>172.8</v>
      </c>
      <c r="P2447" s="7">
        <f>IF(L2447,E2447/L2447,0)</f>
        <v>75.130434782608702</v>
      </c>
      <c r="Q2447" t="s">
        <v>8327</v>
      </c>
      <c r="R2447" t="s">
        <v>8347</v>
      </c>
      <c r="S2447" s="18">
        <f t="shared" si="76"/>
        <v>42242.940057870372</v>
      </c>
      <c r="T2447" s="18">
        <f t="shared" si="77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>(E2448/D2448)*100</f>
        <v>167.98</v>
      </c>
      <c r="P2448" s="7">
        <f>IF(L2448,E2448/L2448,0)</f>
        <v>75.666666666666671</v>
      </c>
      <c r="Q2448" t="s">
        <v>8327</v>
      </c>
      <c r="R2448" t="s">
        <v>8347</v>
      </c>
      <c r="S2448" s="18">
        <f t="shared" si="76"/>
        <v>42670.352673611109</v>
      </c>
      <c r="T2448" s="18">
        <f t="shared" si="77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>(E2449/D2449)*100</f>
        <v>427.20000000000005</v>
      </c>
      <c r="P2449" s="7">
        <f>IF(L2449,E2449/L2449,0)</f>
        <v>31.691394658753708</v>
      </c>
      <c r="Q2449" t="s">
        <v>8327</v>
      </c>
      <c r="R2449" t="s">
        <v>8347</v>
      </c>
      <c r="S2449" s="18">
        <f t="shared" si="76"/>
        <v>42654.219826388886</v>
      </c>
      <c r="T2449" s="18">
        <f t="shared" si="77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>(E2450/D2450)*100</f>
        <v>107.5</v>
      </c>
      <c r="P2450" s="7">
        <f>IF(L2450,E2450/L2450,0)</f>
        <v>47.777777777777779</v>
      </c>
      <c r="Q2450" t="s">
        <v>8327</v>
      </c>
      <c r="R2450" t="s">
        <v>8347</v>
      </c>
      <c r="S2450" s="18">
        <f t="shared" si="76"/>
        <v>42607.066122685181</v>
      </c>
      <c r="T2450" s="18">
        <f t="shared" si="77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>(E2451/D2451)*100</f>
        <v>108</v>
      </c>
      <c r="P2451" s="7">
        <f>IF(L2451,E2451/L2451,0)</f>
        <v>90</v>
      </c>
      <c r="Q2451" t="s">
        <v>8327</v>
      </c>
      <c r="R2451" t="s">
        <v>8347</v>
      </c>
      <c r="S2451" s="18">
        <f t="shared" si="76"/>
        <v>41942.892534722225</v>
      </c>
      <c r="T2451" s="18">
        <f t="shared" si="77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>(E2452/D2452)*100</f>
        <v>101.53353333333335</v>
      </c>
      <c r="P2452" s="7">
        <f>IF(L2452,E2452/L2452,0)</f>
        <v>149.31401960784314</v>
      </c>
      <c r="Q2452" t="s">
        <v>8327</v>
      </c>
      <c r="R2452" t="s">
        <v>8347</v>
      </c>
      <c r="S2452" s="18">
        <f t="shared" si="76"/>
        <v>41901.82240740741</v>
      </c>
      <c r="T2452" s="18">
        <f t="shared" si="77"/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>(E2453/D2453)*100</f>
        <v>115.45</v>
      </c>
      <c r="P2453" s="7">
        <f>IF(L2453,E2453/L2453,0)</f>
        <v>62.06989247311828</v>
      </c>
      <c r="Q2453" t="s">
        <v>8327</v>
      </c>
      <c r="R2453" t="s">
        <v>8347</v>
      </c>
      <c r="S2453" s="18">
        <f t="shared" si="76"/>
        <v>42779.658449074079</v>
      </c>
      <c r="T2453" s="18">
        <f t="shared" si="77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>(E2454/D2454)*100</f>
        <v>133.5</v>
      </c>
      <c r="P2454" s="7">
        <f>IF(L2454,E2454/L2454,0)</f>
        <v>53.4</v>
      </c>
      <c r="Q2454" t="s">
        <v>8327</v>
      </c>
      <c r="R2454" t="s">
        <v>8347</v>
      </c>
      <c r="S2454" s="18">
        <f t="shared" si="76"/>
        <v>42338.59375</v>
      </c>
      <c r="T2454" s="18">
        <f t="shared" si="77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>(E2455/D2455)*100</f>
        <v>154.69999999999999</v>
      </c>
      <c r="P2455" s="7">
        <f>IF(L2455,E2455/L2455,0)</f>
        <v>69.268656716417908</v>
      </c>
      <c r="Q2455" t="s">
        <v>8327</v>
      </c>
      <c r="R2455" t="s">
        <v>8347</v>
      </c>
      <c r="S2455" s="18">
        <f t="shared" si="76"/>
        <v>42738.442233796297</v>
      </c>
      <c r="T2455" s="18">
        <f t="shared" si="77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>(E2456/D2456)*100</f>
        <v>100.84571428571429</v>
      </c>
      <c r="P2456" s="7">
        <f>IF(L2456,E2456/L2456,0)</f>
        <v>271.50769230769231</v>
      </c>
      <c r="Q2456" t="s">
        <v>8327</v>
      </c>
      <c r="R2456" t="s">
        <v>8347</v>
      </c>
      <c r="S2456" s="18">
        <f t="shared" si="76"/>
        <v>42769.951481481483</v>
      </c>
      <c r="T2456" s="18">
        <f t="shared" si="77"/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>(E2457/D2457)*100</f>
        <v>182</v>
      </c>
      <c r="P2457" s="7">
        <f>IF(L2457,E2457/L2457,0)</f>
        <v>34.125</v>
      </c>
      <c r="Q2457" t="s">
        <v>8327</v>
      </c>
      <c r="R2457" t="s">
        <v>8347</v>
      </c>
      <c r="S2457" s="18">
        <f t="shared" si="76"/>
        <v>42452.531828703708</v>
      </c>
      <c r="T2457" s="18">
        <f t="shared" si="77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>(E2458/D2458)*100</f>
        <v>180.86666666666667</v>
      </c>
      <c r="P2458" s="7">
        <f>IF(L2458,E2458/L2458,0)</f>
        <v>40.492537313432834</v>
      </c>
      <c r="Q2458" t="s">
        <v>8327</v>
      </c>
      <c r="R2458" t="s">
        <v>8347</v>
      </c>
      <c r="S2458" s="18">
        <f t="shared" si="76"/>
        <v>42761.711099537039</v>
      </c>
      <c r="T2458" s="18">
        <f t="shared" si="77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>(E2459/D2459)*100</f>
        <v>102.30434782608695</v>
      </c>
      <c r="P2459" s="7">
        <f>IF(L2459,E2459/L2459,0)</f>
        <v>189.75806451612902</v>
      </c>
      <c r="Q2459" t="s">
        <v>8327</v>
      </c>
      <c r="R2459" t="s">
        <v>8347</v>
      </c>
      <c r="S2459" s="18">
        <f t="shared" si="76"/>
        <v>42423.352500000001</v>
      </c>
      <c r="T2459" s="18">
        <f t="shared" si="77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>(E2460/D2460)*100</f>
        <v>110.17999999999999</v>
      </c>
      <c r="P2460" s="7">
        <f>IF(L2460,E2460/L2460,0)</f>
        <v>68.862499999999997</v>
      </c>
      <c r="Q2460" t="s">
        <v>8327</v>
      </c>
      <c r="R2460" t="s">
        <v>8347</v>
      </c>
      <c r="S2460" s="18">
        <f t="shared" si="76"/>
        <v>42495.621736111112</v>
      </c>
      <c r="T2460" s="18">
        <f t="shared" si="77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>(E2461/D2461)*100</f>
        <v>102.25</v>
      </c>
      <c r="P2461" s="7">
        <f>IF(L2461,E2461/L2461,0)</f>
        <v>108.77659574468085</v>
      </c>
      <c r="Q2461" t="s">
        <v>8327</v>
      </c>
      <c r="R2461" t="s">
        <v>8347</v>
      </c>
      <c r="S2461" s="18">
        <f t="shared" si="76"/>
        <v>42407.387557870374</v>
      </c>
      <c r="T2461" s="18">
        <f t="shared" si="77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>(E2462/D2462)*100</f>
        <v>100.78823529411764</v>
      </c>
      <c r="P2462" s="7">
        <f>IF(L2462,E2462/L2462,0)</f>
        <v>125.98529411764706</v>
      </c>
      <c r="Q2462" t="s">
        <v>8327</v>
      </c>
      <c r="R2462" t="s">
        <v>8347</v>
      </c>
      <c r="S2462" s="18">
        <f t="shared" si="76"/>
        <v>42703.937118055561</v>
      </c>
      <c r="T2462" s="18">
        <f t="shared" si="77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>(E2463/D2463)*100</f>
        <v>103.8</v>
      </c>
      <c r="P2463" s="7">
        <f>IF(L2463,E2463/L2463,0)</f>
        <v>90.523255813953483</v>
      </c>
      <c r="Q2463" t="s">
        <v>8319</v>
      </c>
      <c r="R2463" t="s">
        <v>8321</v>
      </c>
      <c r="S2463" s="18">
        <f t="shared" si="76"/>
        <v>40783.762696759259</v>
      </c>
      <c r="T2463" s="18">
        <f t="shared" si="77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>(E2464/D2464)*100</f>
        <v>110.70833333333334</v>
      </c>
      <c r="P2464" s="7">
        <f>IF(L2464,E2464/L2464,0)</f>
        <v>28.880434782608695</v>
      </c>
      <c r="Q2464" t="s">
        <v>8319</v>
      </c>
      <c r="R2464" t="s">
        <v>8321</v>
      </c>
      <c r="S2464" s="18">
        <f t="shared" si="76"/>
        <v>41088.936296296299</v>
      </c>
      <c r="T2464" s="18">
        <f t="shared" si="77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>(E2465/D2465)*100</f>
        <v>116.25000000000001</v>
      </c>
      <c r="P2465" s="7">
        <f>IF(L2465,E2465/L2465,0)</f>
        <v>31</v>
      </c>
      <c r="Q2465" t="s">
        <v>8319</v>
      </c>
      <c r="R2465" t="s">
        <v>8321</v>
      </c>
      <c r="S2465" s="18">
        <f t="shared" si="76"/>
        <v>41340.861400462964</v>
      </c>
      <c r="T2465" s="18">
        <f t="shared" si="77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>(E2466/D2466)*100</f>
        <v>111.1</v>
      </c>
      <c r="P2466" s="7">
        <f>IF(L2466,E2466/L2466,0)</f>
        <v>51.674418604651166</v>
      </c>
      <c r="Q2466" t="s">
        <v>8319</v>
      </c>
      <c r="R2466" t="s">
        <v>8321</v>
      </c>
      <c r="S2466" s="18">
        <f t="shared" si="76"/>
        <v>42248.65042824074</v>
      </c>
      <c r="T2466" s="18">
        <f t="shared" si="77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>(E2467/D2467)*100</f>
        <v>180.14285714285714</v>
      </c>
      <c r="P2467" s="7">
        <f>IF(L2467,E2467/L2467,0)</f>
        <v>26.270833333333332</v>
      </c>
      <c r="Q2467" t="s">
        <v>8319</v>
      </c>
      <c r="R2467" t="s">
        <v>8321</v>
      </c>
      <c r="S2467" s="18">
        <f t="shared" si="76"/>
        <v>41145.469305555554</v>
      </c>
      <c r="T2467" s="18">
        <f t="shared" si="77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>(E2468/D2468)*100</f>
        <v>100</v>
      </c>
      <c r="P2468" s="7">
        <f>IF(L2468,E2468/L2468,0)</f>
        <v>48.07692307692308</v>
      </c>
      <c r="Q2468" t="s">
        <v>8319</v>
      </c>
      <c r="R2468" t="s">
        <v>8321</v>
      </c>
      <c r="S2468" s="18">
        <f t="shared" si="76"/>
        <v>41372.852465277778</v>
      </c>
      <c r="T2468" s="18">
        <f t="shared" si="77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>(E2469/D2469)*100</f>
        <v>118.5</v>
      </c>
      <c r="P2469" s="7">
        <f>IF(L2469,E2469/L2469,0)</f>
        <v>27.558139534883722</v>
      </c>
      <c r="Q2469" t="s">
        <v>8319</v>
      </c>
      <c r="R2469" t="s">
        <v>8321</v>
      </c>
      <c r="S2469" s="18">
        <f t="shared" si="76"/>
        <v>41025.624201388891</v>
      </c>
      <c r="T2469" s="18">
        <f t="shared" si="77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>(E2470/D2470)*100</f>
        <v>107.21700000000001</v>
      </c>
      <c r="P2470" s="7">
        <f>IF(L2470,E2470/L2470,0)</f>
        <v>36.97137931034483</v>
      </c>
      <c r="Q2470" t="s">
        <v>8319</v>
      </c>
      <c r="R2470" t="s">
        <v>8321</v>
      </c>
      <c r="S2470" s="18">
        <f t="shared" si="76"/>
        <v>41173.904178240744</v>
      </c>
      <c r="T2470" s="18">
        <f t="shared" si="77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>(E2471/D2471)*100</f>
        <v>113.66666666666667</v>
      </c>
      <c r="P2471" s="7">
        <f>IF(L2471,E2471/L2471,0)</f>
        <v>29.021276595744681</v>
      </c>
      <c r="Q2471" t="s">
        <v>8319</v>
      </c>
      <c r="R2471" t="s">
        <v>8321</v>
      </c>
      <c r="S2471" s="18">
        <f t="shared" si="76"/>
        <v>40557.179733796293</v>
      </c>
      <c r="T2471" s="18">
        <f t="shared" si="77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>(E2472/D2472)*100</f>
        <v>103.16400000000002</v>
      </c>
      <c r="P2472" s="7">
        <f>IF(L2472,E2472/L2472,0)</f>
        <v>28.65666666666667</v>
      </c>
      <c r="Q2472" t="s">
        <v>8319</v>
      </c>
      <c r="R2472" t="s">
        <v>8321</v>
      </c>
      <c r="S2472" s="18">
        <f t="shared" si="76"/>
        <v>41022.82471064815</v>
      </c>
      <c r="T2472" s="18">
        <f t="shared" si="77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>(E2473/D2473)*100</f>
        <v>128</v>
      </c>
      <c r="P2473" s="7">
        <f>IF(L2473,E2473/L2473,0)</f>
        <v>37.647058823529413</v>
      </c>
      <c r="Q2473" t="s">
        <v>8319</v>
      </c>
      <c r="R2473" t="s">
        <v>8321</v>
      </c>
      <c r="S2473" s="18">
        <f t="shared" si="76"/>
        <v>40893.742962962962</v>
      </c>
      <c r="T2473" s="18">
        <f t="shared" si="77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>(E2474/D2474)*100</f>
        <v>135.76026666666667</v>
      </c>
      <c r="P2474" s="7">
        <f>IF(L2474,E2474/L2474,0)</f>
        <v>97.904038461538462</v>
      </c>
      <c r="Q2474" t="s">
        <v>8319</v>
      </c>
      <c r="R2474" t="s">
        <v>8321</v>
      </c>
      <c r="S2474" s="18">
        <f t="shared" si="76"/>
        <v>40353.86550925926</v>
      </c>
      <c r="T2474" s="18">
        <f t="shared" si="77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>(E2475/D2475)*100</f>
        <v>100</v>
      </c>
      <c r="P2475" s="7">
        <f>IF(L2475,E2475/L2475,0)</f>
        <v>42.553191489361701</v>
      </c>
      <c r="Q2475" t="s">
        <v>8319</v>
      </c>
      <c r="R2475" t="s">
        <v>8321</v>
      </c>
      <c r="S2475" s="18">
        <f t="shared" si="76"/>
        <v>41193.498483796298</v>
      </c>
      <c r="T2475" s="18">
        <f t="shared" si="77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>(E2476/D2476)*100</f>
        <v>100.00360000000002</v>
      </c>
      <c r="P2476" s="7">
        <f>IF(L2476,E2476/L2476,0)</f>
        <v>131.58368421052631</v>
      </c>
      <c r="Q2476" t="s">
        <v>8319</v>
      </c>
      <c r="R2476" t="s">
        <v>8321</v>
      </c>
      <c r="S2476" s="18">
        <f t="shared" si="76"/>
        <v>40416.761296296296</v>
      </c>
      <c r="T2476" s="18">
        <f t="shared" si="77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>(E2477/D2477)*100</f>
        <v>104.71999999999998</v>
      </c>
      <c r="P2477" s="7">
        <f>IF(L2477,E2477/L2477,0)</f>
        <v>32.320987654320987</v>
      </c>
      <c r="Q2477" t="s">
        <v>8319</v>
      </c>
      <c r="R2477" t="s">
        <v>8321</v>
      </c>
      <c r="S2477" s="18">
        <f t="shared" si="76"/>
        <v>40310.037673611107</v>
      </c>
      <c r="T2477" s="18">
        <f t="shared" si="77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>(E2478/D2478)*100</f>
        <v>105.02249999999999</v>
      </c>
      <c r="P2478" s="7">
        <f>IF(L2478,E2478/L2478,0)</f>
        <v>61.103999999999999</v>
      </c>
      <c r="Q2478" t="s">
        <v>8319</v>
      </c>
      <c r="R2478" t="s">
        <v>8321</v>
      </c>
      <c r="S2478" s="18">
        <f t="shared" si="76"/>
        <v>41913.078356481477</v>
      </c>
      <c r="T2478" s="18">
        <f t="shared" si="77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>(E2479/D2479)*100</f>
        <v>171.33333333333334</v>
      </c>
      <c r="P2479" s="7">
        <f>IF(L2479,E2479/L2479,0)</f>
        <v>31.341463414634145</v>
      </c>
      <c r="Q2479" t="s">
        <v>8319</v>
      </c>
      <c r="R2479" t="s">
        <v>8321</v>
      </c>
      <c r="S2479" s="18">
        <f t="shared" si="76"/>
        <v>41088.441493055558</v>
      </c>
      <c r="T2479" s="18">
        <f t="shared" si="77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>(E2480/D2480)*100</f>
        <v>127.49999999999999</v>
      </c>
      <c r="P2480" s="7">
        <f>IF(L2480,E2480/L2480,0)</f>
        <v>129.1139240506329</v>
      </c>
      <c r="Q2480" t="s">
        <v>8319</v>
      </c>
      <c r="R2480" t="s">
        <v>8321</v>
      </c>
      <c r="S2480" s="18">
        <f t="shared" si="76"/>
        <v>41257.700381944444</v>
      </c>
      <c r="T2480" s="18">
        <f t="shared" si="77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>(E2481/D2481)*100</f>
        <v>133.44333333333333</v>
      </c>
      <c r="P2481" s="7">
        <f>IF(L2481,E2481/L2481,0)</f>
        <v>25.020624999999999</v>
      </c>
      <c r="Q2481" t="s">
        <v>8319</v>
      </c>
      <c r="R2481" t="s">
        <v>8321</v>
      </c>
      <c r="S2481" s="18">
        <f t="shared" si="76"/>
        <v>41107.476782407408</v>
      </c>
      <c r="T2481" s="18">
        <f t="shared" si="77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>(E2482/D2482)*100</f>
        <v>100</v>
      </c>
      <c r="P2482" s="7">
        <f>IF(L2482,E2482/L2482,0)</f>
        <v>250</v>
      </c>
      <c r="Q2482" t="s">
        <v>8319</v>
      </c>
      <c r="R2482" t="s">
        <v>8321</v>
      </c>
      <c r="S2482" s="18">
        <f t="shared" si="76"/>
        <v>42227.686157407406</v>
      </c>
      <c r="T2482" s="18">
        <f t="shared" si="77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>(E2483/D2483)*100</f>
        <v>112.91099999999999</v>
      </c>
      <c r="P2483" s="7">
        <f>IF(L2483,E2483/L2483,0)</f>
        <v>47.541473684210523</v>
      </c>
      <c r="Q2483" t="s">
        <v>8319</v>
      </c>
      <c r="R2483" t="s">
        <v>8321</v>
      </c>
      <c r="S2483" s="18">
        <f t="shared" si="76"/>
        <v>40999.395925925928</v>
      </c>
      <c r="T2483" s="18">
        <f t="shared" si="77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>(E2484/D2484)*100</f>
        <v>100.1</v>
      </c>
      <c r="P2484" s="7">
        <f>IF(L2484,E2484/L2484,0)</f>
        <v>40.04</v>
      </c>
      <c r="Q2484" t="s">
        <v>8319</v>
      </c>
      <c r="R2484" t="s">
        <v>8321</v>
      </c>
      <c r="S2484" s="18">
        <f t="shared" si="76"/>
        <v>40711.532210648147</v>
      </c>
      <c r="T2484" s="18">
        <f t="shared" si="77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>(E2485/D2485)*100</f>
        <v>113.72727272727272</v>
      </c>
      <c r="P2485" s="7">
        <f>IF(L2485,E2485/L2485,0)</f>
        <v>65.84210526315789</v>
      </c>
      <c r="Q2485" t="s">
        <v>8319</v>
      </c>
      <c r="R2485" t="s">
        <v>8321</v>
      </c>
      <c r="S2485" s="18">
        <f t="shared" si="76"/>
        <v>40970.500034722223</v>
      </c>
      <c r="T2485" s="18">
        <f t="shared" si="77"/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>(E2486/D2486)*100</f>
        <v>119.31742857142855</v>
      </c>
      <c r="P2486" s="7">
        <f>IF(L2486,E2486/L2486,0)</f>
        <v>46.401222222222216</v>
      </c>
      <c r="Q2486" t="s">
        <v>8319</v>
      </c>
      <c r="R2486" t="s">
        <v>8321</v>
      </c>
      <c r="S2486" s="18">
        <f t="shared" si="76"/>
        <v>40771.666701388887</v>
      </c>
      <c r="T2486" s="18">
        <f t="shared" si="77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>(E2487/D2487)*100</f>
        <v>103.25</v>
      </c>
      <c r="P2487" s="7">
        <f>IF(L2487,E2487/L2487,0)</f>
        <v>50.365853658536587</v>
      </c>
      <c r="Q2487" t="s">
        <v>8319</v>
      </c>
      <c r="R2487" t="s">
        <v>8321</v>
      </c>
      <c r="S2487" s="18">
        <f t="shared" si="76"/>
        <v>40793.748599537037</v>
      </c>
      <c r="T2487" s="18">
        <f t="shared" si="77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>(E2488/D2488)*100</f>
        <v>265.66666666666669</v>
      </c>
      <c r="P2488" s="7">
        <f>IF(L2488,E2488/L2488,0)</f>
        <v>26.566666666666666</v>
      </c>
      <c r="Q2488" t="s">
        <v>8319</v>
      </c>
      <c r="R2488" t="s">
        <v>8321</v>
      </c>
      <c r="S2488" s="18">
        <f t="shared" si="76"/>
        <v>40991.458055555559</v>
      </c>
      <c r="T2488" s="18">
        <f t="shared" si="77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>(E2489/D2489)*100</f>
        <v>100.05066666666667</v>
      </c>
      <c r="P2489" s="7">
        <f>IF(L2489,E2489/L2489,0)</f>
        <v>39.493684210526318</v>
      </c>
      <c r="Q2489" t="s">
        <v>8319</v>
      </c>
      <c r="R2489" t="s">
        <v>8321</v>
      </c>
      <c r="S2489" s="18">
        <f t="shared" si="76"/>
        <v>41025.833298611113</v>
      </c>
      <c r="T2489" s="18">
        <f t="shared" si="77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>(E2490/D2490)*100</f>
        <v>106.69999999999999</v>
      </c>
      <c r="P2490" s="7">
        <f>IF(L2490,E2490/L2490,0)</f>
        <v>49.246153846153845</v>
      </c>
      <c r="Q2490" t="s">
        <v>8319</v>
      </c>
      <c r="R2490" t="s">
        <v>8321</v>
      </c>
      <c r="S2490" s="18">
        <f t="shared" si="76"/>
        <v>40833.383194444446</v>
      </c>
      <c r="T2490" s="18">
        <f t="shared" si="77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>(E2491/D2491)*100</f>
        <v>133.67142857142858</v>
      </c>
      <c r="P2491" s="7">
        <f>IF(L2491,E2491/L2491,0)</f>
        <v>62.38</v>
      </c>
      <c r="Q2491" t="s">
        <v>8319</v>
      </c>
      <c r="R2491" t="s">
        <v>8321</v>
      </c>
      <c r="S2491" s="18">
        <f t="shared" si="76"/>
        <v>41373.440266203703</v>
      </c>
      <c r="T2491" s="18">
        <f t="shared" si="77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>(E2492/D2492)*100</f>
        <v>121.39999999999999</v>
      </c>
      <c r="P2492" s="7">
        <f>IF(L2492,E2492/L2492,0)</f>
        <v>37.9375</v>
      </c>
      <c r="Q2492" t="s">
        <v>8319</v>
      </c>
      <c r="R2492" t="s">
        <v>8321</v>
      </c>
      <c r="S2492" s="18">
        <f t="shared" si="76"/>
        <v>41022.977731481486</v>
      </c>
      <c r="T2492" s="18">
        <f t="shared" si="77"/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>(E2493/D2493)*100</f>
        <v>103.2</v>
      </c>
      <c r="P2493" s="7">
        <f>IF(L2493,E2493/L2493,0)</f>
        <v>51.6</v>
      </c>
      <c r="Q2493" t="s">
        <v>8319</v>
      </c>
      <c r="R2493" t="s">
        <v>8321</v>
      </c>
      <c r="S2493" s="18">
        <f t="shared" si="76"/>
        <v>40542.589282407411</v>
      </c>
      <c r="T2493" s="18">
        <f t="shared" si="77"/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>(E2494/D2494)*100</f>
        <v>125</v>
      </c>
      <c r="P2494" s="7">
        <f>IF(L2494,E2494/L2494,0)</f>
        <v>27.777777777777779</v>
      </c>
      <c r="Q2494" t="s">
        <v>8319</v>
      </c>
      <c r="R2494" t="s">
        <v>8321</v>
      </c>
      <c r="S2494" s="18">
        <f t="shared" si="76"/>
        <v>41024.735972222225</v>
      </c>
      <c r="T2494" s="18">
        <f t="shared" si="77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>(E2495/D2495)*100</f>
        <v>128.69999999999999</v>
      </c>
      <c r="P2495" s="7">
        <f>IF(L2495,E2495/L2495,0)</f>
        <v>99.382239382239376</v>
      </c>
      <c r="Q2495" t="s">
        <v>8319</v>
      </c>
      <c r="R2495" t="s">
        <v>8321</v>
      </c>
      <c r="S2495" s="18">
        <f t="shared" si="76"/>
        <v>41347.918287037035</v>
      </c>
      <c r="T2495" s="18">
        <f t="shared" si="77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>(E2496/D2496)*100</f>
        <v>101.00533333333333</v>
      </c>
      <c r="P2496" s="7">
        <f>IF(L2496,E2496/L2496,0)</f>
        <v>38.848205128205123</v>
      </c>
      <c r="Q2496" t="s">
        <v>8319</v>
      </c>
      <c r="R2496" t="s">
        <v>8321</v>
      </c>
      <c r="S2496" s="18">
        <f t="shared" si="76"/>
        <v>41022.395185185189</v>
      </c>
      <c r="T2496" s="18">
        <f t="shared" si="77"/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>(E2497/D2497)*100</f>
        <v>127.53666666666665</v>
      </c>
      <c r="P2497" s="7">
        <f>IF(L2497,E2497/L2497,0)</f>
        <v>45.548809523809524</v>
      </c>
      <c r="Q2497" t="s">
        <v>8319</v>
      </c>
      <c r="R2497" t="s">
        <v>8321</v>
      </c>
      <c r="S2497" s="18">
        <f t="shared" si="76"/>
        <v>41036.696469907409</v>
      </c>
      <c r="T2497" s="18">
        <f t="shared" si="77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>(E2498/D2498)*100</f>
        <v>100</v>
      </c>
      <c r="P2498" s="7">
        <f>IF(L2498,E2498/L2498,0)</f>
        <v>600</v>
      </c>
      <c r="Q2498" t="s">
        <v>8319</v>
      </c>
      <c r="R2498" t="s">
        <v>8321</v>
      </c>
      <c r="S2498" s="18">
        <f t="shared" ref="S2498:S2561" si="78">(J2498/86400)+25569+(-6/24)</f>
        <v>41327.746435185181</v>
      </c>
      <c r="T2498" s="18">
        <f t="shared" ref="T2498:T2561" si="79">(I2498/86400)+25569+(-6/24)</f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>(E2499/D2499)*100</f>
        <v>112.7715</v>
      </c>
      <c r="P2499" s="7">
        <f>IF(L2499,E2499/L2499,0)</f>
        <v>80.551071428571419</v>
      </c>
      <c r="Q2499" t="s">
        <v>8319</v>
      </c>
      <c r="R2499" t="s">
        <v>8321</v>
      </c>
      <c r="S2499" s="18">
        <f t="shared" si="78"/>
        <v>40730.628912037035</v>
      </c>
      <c r="T2499" s="18">
        <f t="shared" si="79"/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>(E2500/D2500)*100</f>
        <v>105.60000000000001</v>
      </c>
      <c r="P2500" s="7">
        <f>IF(L2500,E2500/L2500,0)</f>
        <v>52.8</v>
      </c>
      <c r="Q2500" t="s">
        <v>8319</v>
      </c>
      <c r="R2500" t="s">
        <v>8321</v>
      </c>
      <c r="S2500" s="18">
        <f t="shared" si="78"/>
        <v>42017.717442129629</v>
      </c>
      <c r="T2500" s="18">
        <f t="shared" si="7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>(E2501/D2501)*100</f>
        <v>202.625</v>
      </c>
      <c r="P2501" s="7">
        <f>IF(L2501,E2501/L2501,0)</f>
        <v>47.676470588235297</v>
      </c>
      <c r="Q2501" t="s">
        <v>8319</v>
      </c>
      <c r="R2501" t="s">
        <v>8321</v>
      </c>
      <c r="S2501" s="18">
        <f t="shared" si="78"/>
        <v>41226.398576388892</v>
      </c>
      <c r="T2501" s="18">
        <f t="shared" si="7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>(E2502/D2502)*100</f>
        <v>113.33333333333333</v>
      </c>
      <c r="P2502" s="7">
        <f>IF(L2502,E2502/L2502,0)</f>
        <v>23.448275862068964</v>
      </c>
      <c r="Q2502" t="s">
        <v>8319</v>
      </c>
      <c r="R2502" t="s">
        <v>8321</v>
      </c>
      <c r="S2502" s="18">
        <f t="shared" si="78"/>
        <v>41053.522858796292</v>
      </c>
      <c r="T2502" s="18">
        <f t="shared" si="79"/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(E2503/D2503)*100</f>
        <v>2.5545454545454547</v>
      </c>
      <c r="P2503" s="7">
        <f>IF(L2503,E2503/L2503,0)</f>
        <v>40.142857142857146</v>
      </c>
      <c r="Q2503" t="s">
        <v>8327</v>
      </c>
      <c r="R2503" t="s">
        <v>8338</v>
      </c>
      <c r="S2503" s="18">
        <f t="shared" si="78"/>
        <v>42244.526666666672</v>
      </c>
      <c r="T2503" s="18">
        <f t="shared" si="79"/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(E2504/D2504)*100</f>
        <v>7.8181818181818186E-2</v>
      </c>
      <c r="P2504" s="7">
        <f>IF(L2504,E2504/L2504,0)</f>
        <v>17.2</v>
      </c>
      <c r="Q2504" t="s">
        <v>8327</v>
      </c>
      <c r="R2504" t="s">
        <v>8338</v>
      </c>
      <c r="S2504" s="18">
        <f t="shared" si="78"/>
        <v>41858.575439814813</v>
      </c>
      <c r="T2504" s="18">
        <f t="shared" si="7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(E2505/D2505)*100</f>
        <v>0</v>
      </c>
      <c r="P2505" s="7">
        <f>IF(L2505,E2505/L2505,0)</f>
        <v>0</v>
      </c>
      <c r="Q2505" t="s">
        <v>8327</v>
      </c>
      <c r="R2505" t="s">
        <v>8338</v>
      </c>
      <c r="S2505" s="18">
        <f t="shared" si="78"/>
        <v>42498.649398148147</v>
      </c>
      <c r="T2505" s="18">
        <f t="shared" si="7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(E2506/D2506)*100</f>
        <v>0</v>
      </c>
      <c r="P2506" s="7">
        <f>IF(L2506,E2506/L2506,0)</f>
        <v>0</v>
      </c>
      <c r="Q2506" t="s">
        <v>8327</v>
      </c>
      <c r="R2506" t="s">
        <v>8338</v>
      </c>
      <c r="S2506" s="18">
        <f t="shared" si="78"/>
        <v>41927.765439814815</v>
      </c>
      <c r="T2506" s="18">
        <f t="shared" si="7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(E2507/D2507)*100</f>
        <v>0</v>
      </c>
      <c r="P2507" s="7">
        <f>IF(L2507,E2507/L2507,0)</f>
        <v>0</v>
      </c>
      <c r="Q2507" t="s">
        <v>8327</v>
      </c>
      <c r="R2507" t="s">
        <v>8338</v>
      </c>
      <c r="S2507" s="18">
        <f t="shared" si="78"/>
        <v>42046.80574074074</v>
      </c>
      <c r="T2507" s="18">
        <f t="shared" si="7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(E2508/D2508)*100</f>
        <v>0.6</v>
      </c>
      <c r="P2508" s="7">
        <f>IF(L2508,E2508/L2508,0)</f>
        <v>15</v>
      </c>
      <c r="Q2508" t="s">
        <v>8327</v>
      </c>
      <c r="R2508" t="s">
        <v>8338</v>
      </c>
      <c r="S2508" s="18">
        <f t="shared" si="78"/>
        <v>42258.047094907408</v>
      </c>
      <c r="T2508" s="18">
        <f t="shared" si="7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(E2509/D2509)*100</f>
        <v>0</v>
      </c>
      <c r="P2509" s="7">
        <f>IF(L2509,E2509/L2509,0)</f>
        <v>0</v>
      </c>
      <c r="Q2509" t="s">
        <v>8327</v>
      </c>
      <c r="R2509" t="s">
        <v>8338</v>
      </c>
      <c r="S2509" s="18">
        <f t="shared" si="78"/>
        <v>42104.822962962964</v>
      </c>
      <c r="T2509" s="18">
        <f t="shared" si="7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(E2510/D2510)*100</f>
        <v>0</v>
      </c>
      <c r="P2510" s="7">
        <f>IF(L2510,E2510/L2510,0)</f>
        <v>0</v>
      </c>
      <c r="Q2510" t="s">
        <v>8327</v>
      </c>
      <c r="R2510" t="s">
        <v>8338</v>
      </c>
      <c r="S2510" s="18">
        <f t="shared" si="78"/>
        <v>41835.701782407406</v>
      </c>
      <c r="T2510" s="18">
        <f t="shared" si="7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(E2511/D2511)*100</f>
        <v>1.0526315789473684</v>
      </c>
      <c r="P2511" s="7">
        <f>IF(L2511,E2511/L2511,0)</f>
        <v>35.714285714285715</v>
      </c>
      <c r="Q2511" t="s">
        <v>8327</v>
      </c>
      <c r="R2511" t="s">
        <v>8338</v>
      </c>
      <c r="S2511" s="18">
        <f t="shared" si="78"/>
        <v>42058.559594907405</v>
      </c>
      <c r="T2511" s="18">
        <f t="shared" si="7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(E2512/D2512)*100</f>
        <v>0.15</v>
      </c>
      <c r="P2512" s="7">
        <f>IF(L2512,E2512/L2512,0)</f>
        <v>37.5</v>
      </c>
      <c r="Q2512" t="s">
        <v>8327</v>
      </c>
      <c r="R2512" t="s">
        <v>8338</v>
      </c>
      <c r="S2512" s="18">
        <f t="shared" si="78"/>
        <v>42078.747361111113</v>
      </c>
      <c r="T2512" s="18">
        <f t="shared" si="79"/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(E2513/D2513)*100</f>
        <v>0</v>
      </c>
      <c r="P2513" s="7">
        <f>IF(L2513,E2513/L2513,0)</f>
        <v>0</v>
      </c>
      <c r="Q2513" t="s">
        <v>8327</v>
      </c>
      <c r="R2513" t="s">
        <v>8338</v>
      </c>
      <c r="S2513" s="18">
        <f t="shared" si="78"/>
        <v>42371.196909722217</v>
      </c>
      <c r="T2513" s="18">
        <f t="shared" si="7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(E2514/D2514)*100</f>
        <v>0</v>
      </c>
      <c r="P2514" s="7">
        <f>IF(L2514,E2514/L2514,0)</f>
        <v>0</v>
      </c>
      <c r="Q2514" t="s">
        <v>8327</v>
      </c>
      <c r="R2514" t="s">
        <v>8338</v>
      </c>
      <c r="S2514" s="18">
        <f t="shared" si="78"/>
        <v>41971.626863425925</v>
      </c>
      <c r="T2514" s="18">
        <f t="shared" si="7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(E2515/D2515)*100</f>
        <v>0</v>
      </c>
      <c r="P2515" s="7">
        <f>IF(L2515,E2515/L2515,0)</f>
        <v>0</v>
      </c>
      <c r="Q2515" t="s">
        <v>8327</v>
      </c>
      <c r="R2515" t="s">
        <v>8338</v>
      </c>
      <c r="S2515" s="18">
        <f t="shared" si="78"/>
        <v>42731.75681712963</v>
      </c>
      <c r="T2515" s="18">
        <f t="shared" si="7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(E2516/D2516)*100</f>
        <v>1.7500000000000002</v>
      </c>
      <c r="P2516" s="7">
        <f>IF(L2516,E2516/L2516,0)</f>
        <v>52.5</v>
      </c>
      <c r="Q2516" t="s">
        <v>8327</v>
      </c>
      <c r="R2516" t="s">
        <v>8338</v>
      </c>
      <c r="S2516" s="18">
        <f t="shared" si="78"/>
        <v>41854.139780092592</v>
      </c>
      <c r="T2516" s="18">
        <f t="shared" si="7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(E2517/D2517)*100</f>
        <v>18.600000000000001</v>
      </c>
      <c r="P2517" s="7">
        <f>IF(L2517,E2517/L2517,0)</f>
        <v>77.5</v>
      </c>
      <c r="Q2517" t="s">
        <v>8327</v>
      </c>
      <c r="R2517" t="s">
        <v>8338</v>
      </c>
      <c r="S2517" s="18">
        <f t="shared" si="78"/>
        <v>42027.589733796296</v>
      </c>
      <c r="T2517" s="18">
        <f t="shared" si="7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(E2518/D2518)*100</f>
        <v>0</v>
      </c>
      <c r="P2518" s="7">
        <f>IF(L2518,E2518/L2518,0)</f>
        <v>0</v>
      </c>
      <c r="Q2518" t="s">
        <v>8327</v>
      </c>
      <c r="R2518" t="s">
        <v>8338</v>
      </c>
      <c r="S2518" s="18">
        <f t="shared" si="78"/>
        <v>41942.403379629628</v>
      </c>
      <c r="T2518" s="18">
        <f t="shared" si="7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(E2519/D2519)*100</f>
        <v>9.8166666666666664</v>
      </c>
      <c r="P2519" s="7">
        <f>IF(L2519,E2519/L2519,0)</f>
        <v>53.545454545454547</v>
      </c>
      <c r="Q2519" t="s">
        <v>8327</v>
      </c>
      <c r="R2519" t="s">
        <v>8338</v>
      </c>
      <c r="S2519" s="18">
        <f t="shared" si="78"/>
        <v>42052.552430555559</v>
      </c>
      <c r="T2519" s="18">
        <f t="shared" si="7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(E2520/D2520)*100</f>
        <v>0</v>
      </c>
      <c r="P2520" s="7">
        <f>IF(L2520,E2520/L2520,0)</f>
        <v>0</v>
      </c>
      <c r="Q2520" t="s">
        <v>8327</v>
      </c>
      <c r="R2520" t="s">
        <v>8338</v>
      </c>
      <c r="S2520" s="18">
        <f t="shared" si="78"/>
        <v>41926.430879629632</v>
      </c>
      <c r="T2520" s="18">
        <f t="shared" si="7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(E2521/D2521)*100</f>
        <v>4.3333333333333335E-2</v>
      </c>
      <c r="P2521" s="7">
        <f>IF(L2521,E2521/L2521,0)</f>
        <v>16.25</v>
      </c>
      <c r="Q2521" t="s">
        <v>8327</v>
      </c>
      <c r="R2521" t="s">
        <v>8338</v>
      </c>
      <c r="S2521" s="18">
        <f t="shared" si="78"/>
        <v>41808.905138888891</v>
      </c>
      <c r="T2521" s="18">
        <f t="shared" si="7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(E2522/D2522)*100</f>
        <v>0</v>
      </c>
      <c r="P2522" s="7">
        <f>IF(L2522,E2522/L2522,0)</f>
        <v>0</v>
      </c>
      <c r="Q2522" t="s">
        <v>8327</v>
      </c>
      <c r="R2522" t="s">
        <v>8338</v>
      </c>
      <c r="S2522" s="18">
        <f t="shared" si="78"/>
        <v>42612.350520833337</v>
      </c>
      <c r="T2522" s="18">
        <f t="shared" si="79"/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>(E2523/D2523)*100</f>
        <v>109.48792</v>
      </c>
      <c r="P2523" s="7">
        <f>IF(L2523,E2523/L2523,0)</f>
        <v>103.68174242424243</v>
      </c>
      <c r="Q2523" t="s">
        <v>8319</v>
      </c>
      <c r="R2523" t="s">
        <v>8356</v>
      </c>
      <c r="S2523" s="18">
        <f t="shared" si="78"/>
        <v>42269.717835648145</v>
      </c>
      <c r="T2523" s="18">
        <f t="shared" si="7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>(E2524/D2524)*100</f>
        <v>100</v>
      </c>
      <c r="P2524" s="7">
        <f>IF(L2524,E2524/L2524,0)</f>
        <v>185.18518518518519</v>
      </c>
      <c r="Q2524" t="s">
        <v>8319</v>
      </c>
      <c r="R2524" t="s">
        <v>8356</v>
      </c>
      <c r="S2524" s="18">
        <f t="shared" si="78"/>
        <v>42460.323611111111</v>
      </c>
      <c r="T2524" s="18">
        <f t="shared" si="7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>(E2525/D2525)*100</f>
        <v>156.44444444444446</v>
      </c>
      <c r="P2525" s="7">
        <f>IF(L2525,E2525/L2525,0)</f>
        <v>54.153846153846153</v>
      </c>
      <c r="Q2525" t="s">
        <v>8319</v>
      </c>
      <c r="R2525" t="s">
        <v>8356</v>
      </c>
      <c r="S2525" s="18">
        <f t="shared" si="78"/>
        <v>41930.725601851853</v>
      </c>
      <c r="T2525" s="18">
        <f t="shared" si="79"/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>(E2526/D2526)*100</f>
        <v>101.6</v>
      </c>
      <c r="P2526" s="7">
        <f>IF(L2526,E2526/L2526,0)</f>
        <v>177.2093023255814</v>
      </c>
      <c r="Q2526" t="s">
        <v>8319</v>
      </c>
      <c r="R2526" t="s">
        <v>8356</v>
      </c>
      <c r="S2526" s="18">
        <f t="shared" si="78"/>
        <v>41961.557372685187</v>
      </c>
      <c r="T2526" s="18">
        <f t="shared" si="7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>(E2527/D2527)*100</f>
        <v>100.325</v>
      </c>
      <c r="P2527" s="7">
        <f>IF(L2527,E2527/L2527,0)</f>
        <v>100.325</v>
      </c>
      <c r="Q2527" t="s">
        <v>8319</v>
      </c>
      <c r="R2527" t="s">
        <v>8356</v>
      </c>
      <c r="S2527" s="18">
        <f t="shared" si="78"/>
        <v>41058.594571759255</v>
      </c>
      <c r="T2527" s="18">
        <f t="shared" si="79"/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>(E2528/D2528)*100</f>
        <v>112.94999999999999</v>
      </c>
      <c r="P2528" s="7">
        <f>IF(L2528,E2528/L2528,0)</f>
        <v>136.90909090909091</v>
      </c>
      <c r="Q2528" t="s">
        <v>8319</v>
      </c>
      <c r="R2528" t="s">
        <v>8356</v>
      </c>
      <c r="S2528" s="18">
        <f t="shared" si="78"/>
        <v>41952.841134259259</v>
      </c>
      <c r="T2528" s="18">
        <f t="shared" si="7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>(E2529/D2529)*100</f>
        <v>102.125</v>
      </c>
      <c r="P2529" s="7">
        <f>IF(L2529,E2529/L2529,0)</f>
        <v>57.535211267605632</v>
      </c>
      <c r="Q2529" t="s">
        <v>8319</v>
      </c>
      <c r="R2529" t="s">
        <v>8356</v>
      </c>
      <c r="S2529" s="18">
        <f t="shared" si="78"/>
        <v>41546.50105324074</v>
      </c>
      <c r="T2529" s="18">
        <f t="shared" si="7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>(E2530/D2530)*100</f>
        <v>107.24974999999999</v>
      </c>
      <c r="P2530" s="7">
        <f>IF(L2530,E2530/L2530,0)</f>
        <v>52.962839506172834</v>
      </c>
      <c r="Q2530" t="s">
        <v>8319</v>
      </c>
      <c r="R2530" t="s">
        <v>8356</v>
      </c>
      <c r="S2530" s="18">
        <f t="shared" si="78"/>
        <v>42217.584525462968</v>
      </c>
      <c r="T2530" s="18">
        <f t="shared" si="7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>(E2531/D2531)*100</f>
        <v>104.28333333333333</v>
      </c>
      <c r="P2531" s="7">
        <f>IF(L2531,E2531/L2531,0)</f>
        <v>82.328947368421055</v>
      </c>
      <c r="Q2531" t="s">
        <v>8319</v>
      </c>
      <c r="R2531" t="s">
        <v>8356</v>
      </c>
      <c r="S2531" s="18">
        <f t="shared" si="78"/>
        <v>40947.830729166664</v>
      </c>
      <c r="T2531" s="18">
        <f t="shared" si="7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>(E2532/D2532)*100</f>
        <v>100</v>
      </c>
      <c r="P2532" s="7">
        <f>IF(L2532,E2532/L2532,0)</f>
        <v>135.41666666666666</v>
      </c>
      <c r="Q2532" t="s">
        <v>8319</v>
      </c>
      <c r="R2532" t="s">
        <v>8356</v>
      </c>
      <c r="S2532" s="18">
        <f t="shared" si="78"/>
        <v>42081.614641203705</v>
      </c>
      <c r="T2532" s="18">
        <f t="shared" si="7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>(E2533/D2533)*100</f>
        <v>100.4</v>
      </c>
      <c r="P2533" s="7">
        <f>IF(L2533,E2533/L2533,0)</f>
        <v>74.06557377049181</v>
      </c>
      <c r="Q2533" t="s">
        <v>8319</v>
      </c>
      <c r="R2533" t="s">
        <v>8356</v>
      </c>
      <c r="S2533" s="18">
        <f t="shared" si="78"/>
        <v>42208.430023148147</v>
      </c>
      <c r="T2533" s="18">
        <f t="shared" si="7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>(E2534/D2534)*100</f>
        <v>126.125</v>
      </c>
      <c r="P2534" s="7">
        <f>IF(L2534,E2534/L2534,0)</f>
        <v>84.083333333333329</v>
      </c>
      <c r="Q2534" t="s">
        <v>8319</v>
      </c>
      <c r="R2534" t="s">
        <v>8356</v>
      </c>
      <c r="S2534" s="18">
        <f t="shared" si="78"/>
        <v>41107.599143518521</v>
      </c>
      <c r="T2534" s="18">
        <f t="shared" si="7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>(E2535/D2535)*100</f>
        <v>110.66666666666667</v>
      </c>
      <c r="P2535" s="7">
        <f>IF(L2535,E2535/L2535,0)</f>
        <v>61.029411764705884</v>
      </c>
      <c r="Q2535" t="s">
        <v>8319</v>
      </c>
      <c r="R2535" t="s">
        <v>8356</v>
      </c>
      <c r="S2535" s="18">
        <f t="shared" si="78"/>
        <v>41304.501284722224</v>
      </c>
      <c r="T2535" s="18">
        <f t="shared" si="7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>(E2536/D2536)*100</f>
        <v>105</v>
      </c>
      <c r="P2536" s="7">
        <f>IF(L2536,E2536/L2536,0)</f>
        <v>150</v>
      </c>
      <c r="Q2536" t="s">
        <v>8319</v>
      </c>
      <c r="R2536" t="s">
        <v>8356</v>
      </c>
      <c r="S2536" s="18">
        <f t="shared" si="78"/>
        <v>40127.450370370367</v>
      </c>
      <c r="T2536" s="18">
        <f t="shared" si="7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>(E2537/D2537)*100</f>
        <v>103.77499999999999</v>
      </c>
      <c r="P2537" s="7">
        <f>IF(L2537,E2537/L2537,0)</f>
        <v>266.08974358974359</v>
      </c>
      <c r="Q2537" t="s">
        <v>8319</v>
      </c>
      <c r="R2537" t="s">
        <v>8356</v>
      </c>
      <c r="S2537" s="18">
        <f t="shared" si="78"/>
        <v>41943.541030092594</v>
      </c>
      <c r="T2537" s="18">
        <f t="shared" si="7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>(E2538/D2538)*100</f>
        <v>115.99999999999999</v>
      </c>
      <c r="P2538" s="7">
        <f>IF(L2538,E2538/L2538,0)</f>
        <v>7.25</v>
      </c>
      <c r="Q2538" t="s">
        <v>8319</v>
      </c>
      <c r="R2538" t="s">
        <v>8356</v>
      </c>
      <c r="S2538" s="18">
        <f t="shared" si="78"/>
        <v>41463.856087962966</v>
      </c>
      <c r="T2538" s="18">
        <f t="shared" si="7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>(E2539/D2539)*100</f>
        <v>110.00000000000001</v>
      </c>
      <c r="P2539" s="7">
        <f>IF(L2539,E2539/L2539,0)</f>
        <v>100</v>
      </c>
      <c r="Q2539" t="s">
        <v>8319</v>
      </c>
      <c r="R2539" t="s">
        <v>8356</v>
      </c>
      <c r="S2539" s="18">
        <f t="shared" si="78"/>
        <v>40696.398784722223</v>
      </c>
      <c r="T2539" s="18">
        <f t="shared" si="7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>(E2540/D2540)*100</f>
        <v>113.01761111111111</v>
      </c>
      <c r="P2540" s="7">
        <f>IF(L2540,E2540/L2540,0)</f>
        <v>109.96308108108107</v>
      </c>
      <c r="Q2540" t="s">
        <v>8319</v>
      </c>
      <c r="R2540" t="s">
        <v>8356</v>
      </c>
      <c r="S2540" s="18">
        <f t="shared" si="78"/>
        <v>41298.259965277779</v>
      </c>
      <c r="T2540" s="18">
        <f t="shared" si="7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>(E2541/D2541)*100</f>
        <v>100.25</v>
      </c>
      <c r="P2541" s="7">
        <f>IF(L2541,E2541/L2541,0)</f>
        <v>169.91525423728814</v>
      </c>
      <c r="Q2541" t="s">
        <v>8319</v>
      </c>
      <c r="R2541" t="s">
        <v>8356</v>
      </c>
      <c r="S2541" s="18">
        <f t="shared" si="78"/>
        <v>41977.652222222227</v>
      </c>
      <c r="T2541" s="18">
        <f t="shared" si="7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>(E2542/D2542)*100</f>
        <v>103.4</v>
      </c>
      <c r="P2542" s="7">
        <f>IF(L2542,E2542/L2542,0)</f>
        <v>95.740740740740748</v>
      </c>
      <c r="Q2542" t="s">
        <v>8319</v>
      </c>
      <c r="R2542" t="s">
        <v>8356</v>
      </c>
      <c r="S2542" s="18">
        <f t="shared" si="78"/>
        <v>40785.425011574072</v>
      </c>
      <c r="T2542" s="18">
        <f t="shared" si="7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>(E2543/D2543)*100</f>
        <v>107.02857142857142</v>
      </c>
      <c r="P2543" s="7">
        <f>IF(L2543,E2543/L2543,0)</f>
        <v>59.460317460317462</v>
      </c>
      <c r="Q2543" t="s">
        <v>8319</v>
      </c>
      <c r="R2543" t="s">
        <v>8356</v>
      </c>
      <c r="S2543" s="18">
        <f t="shared" si="78"/>
        <v>41483.199282407411</v>
      </c>
      <c r="T2543" s="18">
        <f t="shared" si="79"/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>(E2544/D2544)*100</f>
        <v>103.57142857142858</v>
      </c>
      <c r="P2544" s="7">
        <f>IF(L2544,E2544/L2544,0)</f>
        <v>55.769230769230766</v>
      </c>
      <c r="Q2544" t="s">
        <v>8319</v>
      </c>
      <c r="R2544" t="s">
        <v>8356</v>
      </c>
      <c r="S2544" s="18">
        <f t="shared" si="78"/>
        <v>41509.176585648151</v>
      </c>
      <c r="T2544" s="18">
        <f t="shared" si="7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>(E2545/D2545)*100</f>
        <v>156.4</v>
      </c>
      <c r="P2545" s="7">
        <f>IF(L2545,E2545/L2545,0)</f>
        <v>30.076923076923077</v>
      </c>
      <c r="Q2545" t="s">
        <v>8319</v>
      </c>
      <c r="R2545" t="s">
        <v>8356</v>
      </c>
      <c r="S2545" s="18">
        <f t="shared" si="78"/>
        <v>40513.857615740737</v>
      </c>
      <c r="T2545" s="18">
        <f t="shared" si="7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>(E2546/D2546)*100</f>
        <v>100.82</v>
      </c>
      <c r="P2546" s="7">
        <f>IF(L2546,E2546/L2546,0)</f>
        <v>88.438596491228068</v>
      </c>
      <c r="Q2546" t="s">
        <v>8319</v>
      </c>
      <c r="R2546" t="s">
        <v>8356</v>
      </c>
      <c r="S2546" s="18">
        <f t="shared" si="78"/>
        <v>41068.270474537036</v>
      </c>
      <c r="T2546" s="18">
        <f t="shared" si="7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>(E2547/D2547)*100</f>
        <v>195.3</v>
      </c>
      <c r="P2547" s="7">
        <f>IF(L2547,E2547/L2547,0)</f>
        <v>64.032786885245898</v>
      </c>
      <c r="Q2547" t="s">
        <v>8319</v>
      </c>
      <c r="R2547" t="s">
        <v>8356</v>
      </c>
      <c r="S2547" s="18">
        <f t="shared" si="78"/>
        <v>42026.888171296298</v>
      </c>
      <c r="T2547" s="18">
        <f t="shared" si="7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>(E2548/D2548)*100</f>
        <v>111.71428571428572</v>
      </c>
      <c r="P2548" s="7">
        <f>IF(L2548,E2548/L2548,0)</f>
        <v>60.153846153846153</v>
      </c>
      <c r="Q2548" t="s">
        <v>8319</v>
      </c>
      <c r="R2548" t="s">
        <v>8356</v>
      </c>
      <c r="S2548" s="18">
        <f t="shared" si="78"/>
        <v>41524.608553240745</v>
      </c>
      <c r="T2548" s="18">
        <f t="shared" si="7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>(E2549/D2549)*100</f>
        <v>119.85454545454546</v>
      </c>
      <c r="P2549" s="7">
        <f>IF(L2549,E2549/L2549,0)</f>
        <v>49.194029850746269</v>
      </c>
      <c r="Q2549" t="s">
        <v>8319</v>
      </c>
      <c r="R2549" t="s">
        <v>8356</v>
      </c>
      <c r="S2549" s="18">
        <f t="shared" si="78"/>
        <v>40973.523182870369</v>
      </c>
      <c r="T2549" s="18">
        <f t="shared" si="7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>(E2550/D2550)*100</f>
        <v>101.85</v>
      </c>
      <c r="P2550" s="7">
        <f>IF(L2550,E2550/L2550,0)</f>
        <v>165.16216216216216</v>
      </c>
      <c r="Q2550" t="s">
        <v>8319</v>
      </c>
      <c r="R2550" t="s">
        <v>8356</v>
      </c>
      <c r="S2550" s="18">
        <f t="shared" si="78"/>
        <v>42618.375428240739</v>
      </c>
      <c r="T2550" s="18">
        <f t="shared" si="7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>(E2551/D2551)*100</f>
        <v>102.80254777070064</v>
      </c>
      <c r="P2551" s="7">
        <f>IF(L2551,E2551/L2551,0)</f>
        <v>43.621621621621621</v>
      </c>
      <c r="Q2551" t="s">
        <v>8319</v>
      </c>
      <c r="R2551" t="s">
        <v>8356</v>
      </c>
      <c r="S2551" s="18">
        <f t="shared" si="78"/>
        <v>41390.507754629631</v>
      </c>
      <c r="T2551" s="18">
        <f t="shared" si="7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>(E2552/D2552)*100</f>
        <v>100.84615384615385</v>
      </c>
      <c r="P2552" s="7">
        <f>IF(L2552,E2552/L2552,0)</f>
        <v>43.7</v>
      </c>
      <c r="Q2552" t="s">
        <v>8319</v>
      </c>
      <c r="R2552" t="s">
        <v>8356</v>
      </c>
      <c r="S2552" s="18">
        <f t="shared" si="78"/>
        <v>42228.384328703702</v>
      </c>
      <c r="T2552" s="18">
        <f t="shared" si="7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>(E2553/D2553)*100</f>
        <v>102.73469387755102</v>
      </c>
      <c r="P2553" s="7">
        <f>IF(L2553,E2553/L2553,0)</f>
        <v>67.419642857142861</v>
      </c>
      <c r="Q2553" t="s">
        <v>8319</v>
      </c>
      <c r="R2553" t="s">
        <v>8356</v>
      </c>
      <c r="S2553" s="18">
        <f t="shared" si="78"/>
        <v>40961.002141203702</v>
      </c>
      <c r="T2553" s="18">
        <f t="shared" si="7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>(E2554/D2554)*100</f>
        <v>106.5</v>
      </c>
      <c r="P2554" s="7">
        <f>IF(L2554,E2554/L2554,0)</f>
        <v>177.5</v>
      </c>
      <c r="Q2554" t="s">
        <v>8319</v>
      </c>
      <c r="R2554" t="s">
        <v>8356</v>
      </c>
      <c r="S2554" s="18">
        <f t="shared" si="78"/>
        <v>42769.559965277775</v>
      </c>
      <c r="T2554" s="18">
        <f t="shared" si="7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>(E2555/D2555)*100</f>
        <v>155.53333333333333</v>
      </c>
      <c r="P2555" s="7">
        <f>IF(L2555,E2555/L2555,0)</f>
        <v>38.883333333333333</v>
      </c>
      <c r="Q2555" t="s">
        <v>8319</v>
      </c>
      <c r="R2555" t="s">
        <v>8356</v>
      </c>
      <c r="S2555" s="18">
        <f t="shared" si="78"/>
        <v>41112.949155092589</v>
      </c>
      <c r="T2555" s="18">
        <f t="shared" si="79"/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>(E2556/D2556)*100</f>
        <v>122.8</v>
      </c>
      <c r="P2556" s="7">
        <f>IF(L2556,E2556/L2556,0)</f>
        <v>54.985074626865675</v>
      </c>
      <c r="Q2556" t="s">
        <v>8319</v>
      </c>
      <c r="R2556" t="s">
        <v>8356</v>
      </c>
      <c r="S2556" s="18">
        <f t="shared" si="78"/>
        <v>42124.828275462962</v>
      </c>
      <c r="T2556" s="18">
        <f t="shared" si="7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>(E2557/D2557)*100</f>
        <v>107.35</v>
      </c>
      <c r="P2557" s="7">
        <f>IF(L2557,E2557/L2557,0)</f>
        <v>61.342857142857142</v>
      </c>
      <c r="Q2557" t="s">
        <v>8319</v>
      </c>
      <c r="R2557" t="s">
        <v>8356</v>
      </c>
      <c r="S2557" s="18">
        <f t="shared" si="78"/>
        <v>41026.405011574076</v>
      </c>
      <c r="T2557" s="18">
        <f t="shared" si="7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>(E2558/D2558)*100</f>
        <v>105.50335570469798</v>
      </c>
      <c r="P2558" s="7">
        <f>IF(L2558,E2558/L2558,0)</f>
        <v>23.117647058823529</v>
      </c>
      <c r="Q2558" t="s">
        <v>8319</v>
      </c>
      <c r="R2558" t="s">
        <v>8356</v>
      </c>
      <c r="S2558" s="18">
        <f t="shared" si="78"/>
        <v>41222.741400462961</v>
      </c>
      <c r="T2558" s="18">
        <f t="shared" si="7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>(E2559/D2559)*100</f>
        <v>118.44444444444444</v>
      </c>
      <c r="P2559" s="7">
        <f>IF(L2559,E2559/L2559,0)</f>
        <v>29.611111111111111</v>
      </c>
      <c r="Q2559" t="s">
        <v>8319</v>
      </c>
      <c r="R2559" t="s">
        <v>8356</v>
      </c>
      <c r="S2559" s="18">
        <f t="shared" si="78"/>
        <v>41744.495208333334</v>
      </c>
      <c r="T2559" s="18">
        <f t="shared" si="7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>(E2560/D2560)*100</f>
        <v>108.88</v>
      </c>
      <c r="P2560" s="7">
        <f>IF(L2560,E2560/L2560,0)</f>
        <v>75.611111111111114</v>
      </c>
      <c r="Q2560" t="s">
        <v>8319</v>
      </c>
      <c r="R2560" t="s">
        <v>8356</v>
      </c>
      <c r="S2560" s="18">
        <f t="shared" si="78"/>
        <v>42093.610023148147</v>
      </c>
      <c r="T2560" s="18">
        <f t="shared" si="7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>(E2561/D2561)*100</f>
        <v>111.25</v>
      </c>
      <c r="P2561" s="7">
        <f>IF(L2561,E2561/L2561,0)</f>
        <v>35.6</v>
      </c>
      <c r="Q2561" t="s">
        <v>8319</v>
      </c>
      <c r="R2561" t="s">
        <v>8356</v>
      </c>
      <c r="S2561" s="18">
        <f t="shared" si="78"/>
        <v>40829.623657407406</v>
      </c>
      <c r="T2561" s="18">
        <f t="shared" si="7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>(E2562/D2562)*100</f>
        <v>100.1</v>
      </c>
      <c r="P2562" s="7">
        <f>IF(L2562,E2562/L2562,0)</f>
        <v>143</v>
      </c>
      <c r="Q2562" t="s">
        <v>8319</v>
      </c>
      <c r="R2562" t="s">
        <v>8356</v>
      </c>
      <c r="S2562" s="18">
        <f t="shared" ref="S2562:S2625" si="80">(J2562/86400)+25569+(-6/24)</f>
        <v>42039.701087962967</v>
      </c>
      <c r="T2562" s="18">
        <f t="shared" ref="T2562:T2625" si="81">(I2562/86400)+25569+(-6/24)</f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(E2563/D2563)*100</f>
        <v>0</v>
      </c>
      <c r="P2563" s="7">
        <f>IF(L2563,E2563/L2563,0)</f>
        <v>0</v>
      </c>
      <c r="Q2563" t="s">
        <v>8327</v>
      </c>
      <c r="R2563" t="s">
        <v>8328</v>
      </c>
      <c r="S2563" s="18">
        <f t="shared" si="80"/>
        <v>42260.278807870374</v>
      </c>
      <c r="T2563" s="18">
        <f t="shared" si="81"/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(E2564/D2564)*100</f>
        <v>0.75</v>
      </c>
      <c r="P2564" s="7">
        <f>IF(L2564,E2564/L2564,0)</f>
        <v>25</v>
      </c>
      <c r="Q2564" t="s">
        <v>8327</v>
      </c>
      <c r="R2564" t="s">
        <v>8328</v>
      </c>
      <c r="S2564" s="18">
        <f t="shared" si="80"/>
        <v>42594.274756944447</v>
      </c>
      <c r="T2564" s="18">
        <f t="shared" si="81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(E2565/D2565)*100</f>
        <v>0</v>
      </c>
      <c r="P2565" s="7">
        <f>IF(L2565,E2565/L2565,0)</f>
        <v>0</v>
      </c>
      <c r="Q2565" t="s">
        <v>8327</v>
      </c>
      <c r="R2565" t="s">
        <v>8328</v>
      </c>
      <c r="S2565" s="18">
        <f t="shared" si="80"/>
        <v>42154.889479166668</v>
      </c>
      <c r="T2565" s="18">
        <f t="shared" si="81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(E2566/D2566)*100</f>
        <v>0</v>
      </c>
      <c r="P2566" s="7">
        <f>IF(L2566,E2566/L2566,0)</f>
        <v>0</v>
      </c>
      <c r="Q2566" t="s">
        <v>8327</v>
      </c>
      <c r="R2566" t="s">
        <v>8328</v>
      </c>
      <c r="S2566" s="18">
        <f t="shared" si="80"/>
        <v>41821.790497685186</v>
      </c>
      <c r="T2566" s="18">
        <f t="shared" si="81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(E2567/D2567)*100</f>
        <v>1</v>
      </c>
      <c r="P2567" s="7">
        <f>IF(L2567,E2567/L2567,0)</f>
        <v>100</v>
      </c>
      <c r="Q2567" t="s">
        <v>8327</v>
      </c>
      <c r="R2567" t="s">
        <v>8328</v>
      </c>
      <c r="S2567" s="18">
        <f t="shared" si="80"/>
        <v>42440.400335648148</v>
      </c>
      <c r="T2567" s="18">
        <f t="shared" si="81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(E2568/D2568)*100</f>
        <v>0</v>
      </c>
      <c r="P2568" s="7">
        <f>IF(L2568,E2568/L2568,0)</f>
        <v>0</v>
      </c>
      <c r="Q2568" t="s">
        <v>8327</v>
      </c>
      <c r="R2568" t="s">
        <v>8328</v>
      </c>
      <c r="S2568" s="18">
        <f t="shared" si="80"/>
        <v>41842.730879629627</v>
      </c>
      <c r="T2568" s="18">
        <f t="shared" si="81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(E2569/D2569)*100</f>
        <v>0.26666666666666666</v>
      </c>
      <c r="P2569" s="7">
        <f>IF(L2569,E2569/L2569,0)</f>
        <v>60</v>
      </c>
      <c r="Q2569" t="s">
        <v>8327</v>
      </c>
      <c r="R2569" t="s">
        <v>8328</v>
      </c>
      <c r="S2569" s="18">
        <f t="shared" si="80"/>
        <v>42087.628912037035</v>
      </c>
      <c r="T2569" s="18">
        <f t="shared" si="81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(E2570/D2570)*100</f>
        <v>0.5</v>
      </c>
      <c r="P2570" s="7">
        <f>IF(L2570,E2570/L2570,0)</f>
        <v>50</v>
      </c>
      <c r="Q2570" t="s">
        <v>8327</v>
      </c>
      <c r="R2570" t="s">
        <v>8328</v>
      </c>
      <c r="S2570" s="18">
        <f t="shared" si="80"/>
        <v>42584.416597222225</v>
      </c>
      <c r="T2570" s="18">
        <f t="shared" si="81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(E2571/D2571)*100</f>
        <v>2.2307692307692308</v>
      </c>
      <c r="P2571" s="7">
        <f>IF(L2571,E2571/L2571,0)</f>
        <v>72.5</v>
      </c>
      <c r="Q2571" t="s">
        <v>8327</v>
      </c>
      <c r="R2571" t="s">
        <v>8328</v>
      </c>
      <c r="S2571" s="18">
        <f t="shared" si="80"/>
        <v>42233.855462962965</v>
      </c>
      <c r="T2571" s="18">
        <f t="shared" si="81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(E2572/D2572)*100</f>
        <v>0.84285714285714297</v>
      </c>
      <c r="P2572" s="7">
        <f>IF(L2572,E2572/L2572,0)</f>
        <v>29.5</v>
      </c>
      <c r="Q2572" t="s">
        <v>8327</v>
      </c>
      <c r="R2572" t="s">
        <v>8328</v>
      </c>
      <c r="S2572" s="18">
        <f t="shared" si="80"/>
        <v>42744.653182870374</v>
      </c>
      <c r="T2572" s="18">
        <f t="shared" si="81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(E2573/D2573)*100</f>
        <v>0.25</v>
      </c>
      <c r="P2573" s="7">
        <f>IF(L2573,E2573/L2573,0)</f>
        <v>62.5</v>
      </c>
      <c r="Q2573" t="s">
        <v>8327</v>
      </c>
      <c r="R2573" t="s">
        <v>8328</v>
      </c>
      <c r="S2573" s="18">
        <f t="shared" si="80"/>
        <v>42449.091678240744</v>
      </c>
      <c r="T2573" s="18">
        <f t="shared" si="81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(E2574/D2574)*100</f>
        <v>0</v>
      </c>
      <c r="P2574" s="7">
        <f>IF(L2574,E2574/L2574,0)</f>
        <v>0</v>
      </c>
      <c r="Q2574" t="s">
        <v>8327</v>
      </c>
      <c r="R2574" t="s">
        <v>8328</v>
      </c>
      <c r="S2574" s="18">
        <f t="shared" si="80"/>
        <v>42076.869409722218</v>
      </c>
      <c r="T2574" s="18">
        <f t="shared" si="81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(E2575/D2575)*100</f>
        <v>0</v>
      </c>
      <c r="P2575" s="7">
        <f>IF(L2575,E2575/L2575,0)</f>
        <v>0</v>
      </c>
      <c r="Q2575" t="s">
        <v>8327</v>
      </c>
      <c r="R2575" t="s">
        <v>8328</v>
      </c>
      <c r="S2575" s="18">
        <f t="shared" si="80"/>
        <v>41829.342002314814</v>
      </c>
      <c r="T2575" s="18">
        <f t="shared" si="81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(E2576/D2576)*100</f>
        <v>0</v>
      </c>
      <c r="P2576" s="7">
        <f>IF(L2576,E2576/L2576,0)</f>
        <v>0</v>
      </c>
      <c r="Q2576" t="s">
        <v>8327</v>
      </c>
      <c r="R2576" t="s">
        <v>8328</v>
      </c>
      <c r="S2576" s="18">
        <f t="shared" si="80"/>
        <v>42487.575752314813</v>
      </c>
      <c r="T2576" s="18">
        <f t="shared" si="81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(E2577/D2577)*100</f>
        <v>0</v>
      </c>
      <c r="P2577" s="7">
        <f>IF(L2577,E2577/L2577,0)</f>
        <v>0</v>
      </c>
      <c r="Q2577" t="s">
        <v>8327</v>
      </c>
      <c r="R2577" t="s">
        <v>8328</v>
      </c>
      <c r="S2577" s="18">
        <f t="shared" si="80"/>
        <v>41985.858726851853</v>
      </c>
      <c r="T2577" s="18">
        <f t="shared" si="81"/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(E2578/D2578)*100</f>
        <v>0</v>
      </c>
      <c r="P2578" s="7">
        <f>IF(L2578,E2578/L2578,0)</f>
        <v>0</v>
      </c>
      <c r="Q2578" t="s">
        <v>8327</v>
      </c>
      <c r="R2578" t="s">
        <v>8328</v>
      </c>
      <c r="S2578" s="18">
        <f t="shared" si="80"/>
        <v>42059.75980324074</v>
      </c>
      <c r="T2578" s="18">
        <f t="shared" si="81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(E2579/D2579)*100</f>
        <v>0</v>
      </c>
      <c r="P2579" s="7">
        <f>IF(L2579,E2579/L2579,0)</f>
        <v>0</v>
      </c>
      <c r="Q2579" t="s">
        <v>8327</v>
      </c>
      <c r="R2579" t="s">
        <v>8328</v>
      </c>
      <c r="S2579" s="18">
        <f t="shared" si="80"/>
        <v>41830.570567129631</v>
      </c>
      <c r="T2579" s="18">
        <f t="shared" si="81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(E2580/D2580)*100</f>
        <v>0</v>
      </c>
      <c r="P2580" s="7">
        <f>IF(L2580,E2580/L2580,0)</f>
        <v>0</v>
      </c>
      <c r="Q2580" t="s">
        <v>8327</v>
      </c>
      <c r="R2580" t="s">
        <v>8328</v>
      </c>
      <c r="S2580" s="18">
        <f t="shared" si="80"/>
        <v>42237.772905092592</v>
      </c>
      <c r="T2580" s="18">
        <f t="shared" si="81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(E2581/D2581)*100</f>
        <v>0.13849999999999998</v>
      </c>
      <c r="P2581" s="7">
        <f>IF(L2581,E2581/L2581,0)</f>
        <v>23.083333333333332</v>
      </c>
      <c r="Q2581" t="s">
        <v>8327</v>
      </c>
      <c r="R2581" t="s">
        <v>8328</v>
      </c>
      <c r="S2581" s="18">
        <f t="shared" si="80"/>
        <v>41837.579895833333</v>
      </c>
      <c r="T2581" s="18">
        <f t="shared" si="81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(E2582/D2582)*100</f>
        <v>0.6</v>
      </c>
      <c r="P2582" s="7">
        <f>IF(L2582,E2582/L2582,0)</f>
        <v>25.5</v>
      </c>
      <c r="Q2582" t="s">
        <v>8327</v>
      </c>
      <c r="R2582" t="s">
        <v>8328</v>
      </c>
      <c r="S2582" s="18">
        <f t="shared" si="80"/>
        <v>42110.076423611114</v>
      </c>
      <c r="T2582" s="18">
        <f t="shared" si="81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(E2583/D2583)*100</f>
        <v>10.6</v>
      </c>
      <c r="P2583" s="7">
        <f>IF(L2583,E2583/L2583,0)</f>
        <v>48.18181818181818</v>
      </c>
      <c r="Q2583" t="s">
        <v>8327</v>
      </c>
      <c r="R2583" t="s">
        <v>8328</v>
      </c>
      <c r="S2583" s="18">
        <f t="shared" si="80"/>
        <v>42294.378449074073</v>
      </c>
      <c r="T2583" s="18">
        <f t="shared" si="81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(E2584/D2584)*100</f>
        <v>1.1111111111111111E-3</v>
      </c>
      <c r="P2584" s="7">
        <f>IF(L2584,E2584/L2584,0)</f>
        <v>1</v>
      </c>
      <c r="Q2584" t="s">
        <v>8327</v>
      </c>
      <c r="R2584" t="s">
        <v>8328</v>
      </c>
      <c r="S2584" s="18">
        <f t="shared" si="80"/>
        <v>42642.738819444443</v>
      </c>
      <c r="T2584" s="18">
        <f t="shared" si="81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(E2585/D2585)*100</f>
        <v>0.5</v>
      </c>
      <c r="P2585" s="7">
        <f>IF(L2585,E2585/L2585,0)</f>
        <v>1</v>
      </c>
      <c r="Q2585" t="s">
        <v>8327</v>
      </c>
      <c r="R2585" t="s">
        <v>8328</v>
      </c>
      <c r="S2585" s="18">
        <f t="shared" si="80"/>
        <v>42019.51944444445</v>
      </c>
      <c r="T2585" s="18">
        <f t="shared" si="81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(E2586/D2586)*100</f>
        <v>0</v>
      </c>
      <c r="P2586" s="7">
        <f>IF(L2586,E2586/L2586,0)</f>
        <v>0</v>
      </c>
      <c r="Q2586" t="s">
        <v>8327</v>
      </c>
      <c r="R2586" t="s">
        <v>8328</v>
      </c>
      <c r="S2586" s="18">
        <f t="shared" si="80"/>
        <v>42139.923252314809</v>
      </c>
      <c r="T2586" s="18">
        <f t="shared" si="81"/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(E2587/D2587)*100</f>
        <v>0.16666666666666669</v>
      </c>
      <c r="P2587" s="7">
        <f>IF(L2587,E2587/L2587,0)</f>
        <v>50</v>
      </c>
      <c r="Q2587" t="s">
        <v>8327</v>
      </c>
      <c r="R2587" t="s">
        <v>8328</v>
      </c>
      <c r="S2587" s="18">
        <f t="shared" si="80"/>
        <v>41795.713333333333</v>
      </c>
      <c r="T2587" s="18">
        <f t="shared" si="81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(E2588/D2588)*100</f>
        <v>0.16666666666666669</v>
      </c>
      <c r="P2588" s="7">
        <f>IF(L2588,E2588/L2588,0)</f>
        <v>5</v>
      </c>
      <c r="Q2588" t="s">
        <v>8327</v>
      </c>
      <c r="R2588" t="s">
        <v>8328</v>
      </c>
      <c r="S2588" s="18">
        <f t="shared" si="80"/>
        <v>42333.080277777779</v>
      </c>
      <c r="T2588" s="18">
        <f t="shared" si="81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(E2589/D2589)*100</f>
        <v>2.4340000000000002</v>
      </c>
      <c r="P2589" s="7">
        <f>IF(L2589,E2589/L2589,0)</f>
        <v>202.83333333333334</v>
      </c>
      <c r="Q2589" t="s">
        <v>8327</v>
      </c>
      <c r="R2589" t="s">
        <v>8328</v>
      </c>
      <c r="S2589" s="18">
        <f t="shared" si="80"/>
        <v>42338.425381944442</v>
      </c>
      <c r="T2589" s="18">
        <f t="shared" si="81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(E2590/D2590)*100</f>
        <v>3.8833333333333329</v>
      </c>
      <c r="P2590" s="7">
        <f>IF(L2590,E2590/L2590,0)</f>
        <v>29.125</v>
      </c>
      <c r="Q2590" t="s">
        <v>8327</v>
      </c>
      <c r="R2590" t="s">
        <v>8328</v>
      </c>
      <c r="S2590" s="18">
        <f t="shared" si="80"/>
        <v>42042.426226851851</v>
      </c>
      <c r="T2590" s="18">
        <f t="shared" si="81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(E2591/D2591)*100</f>
        <v>0.01</v>
      </c>
      <c r="P2591" s="7">
        <f>IF(L2591,E2591/L2591,0)</f>
        <v>5</v>
      </c>
      <c r="Q2591" t="s">
        <v>8327</v>
      </c>
      <c r="R2591" t="s">
        <v>8328</v>
      </c>
      <c r="S2591" s="18">
        <f t="shared" si="80"/>
        <v>42422.286192129628</v>
      </c>
      <c r="T2591" s="18">
        <f t="shared" si="81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(E2592/D2592)*100</f>
        <v>0</v>
      </c>
      <c r="P2592" s="7">
        <f>IF(L2592,E2592/L2592,0)</f>
        <v>0</v>
      </c>
      <c r="Q2592" t="s">
        <v>8327</v>
      </c>
      <c r="R2592" t="s">
        <v>8328</v>
      </c>
      <c r="S2592" s="18">
        <f t="shared" si="80"/>
        <v>42388.339085648149</v>
      </c>
      <c r="T2592" s="18">
        <f t="shared" si="81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(E2593/D2593)*100</f>
        <v>1.7333333333333332</v>
      </c>
      <c r="P2593" s="7">
        <f>IF(L2593,E2593/L2593,0)</f>
        <v>13</v>
      </c>
      <c r="Q2593" t="s">
        <v>8327</v>
      </c>
      <c r="R2593" t="s">
        <v>8328</v>
      </c>
      <c r="S2593" s="18">
        <f t="shared" si="80"/>
        <v>42382.656527777777</v>
      </c>
      <c r="T2593" s="18">
        <f t="shared" si="81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(E2594/D2594)*100</f>
        <v>0.16666666666666669</v>
      </c>
      <c r="P2594" s="7">
        <f>IF(L2594,E2594/L2594,0)</f>
        <v>50</v>
      </c>
      <c r="Q2594" t="s">
        <v>8327</v>
      </c>
      <c r="R2594" t="s">
        <v>8328</v>
      </c>
      <c r="S2594" s="18">
        <f t="shared" si="80"/>
        <v>41887.551168981481</v>
      </c>
      <c r="T2594" s="18">
        <f t="shared" si="81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(E2595/D2595)*100</f>
        <v>0</v>
      </c>
      <c r="P2595" s="7">
        <f>IF(L2595,E2595/L2595,0)</f>
        <v>0</v>
      </c>
      <c r="Q2595" t="s">
        <v>8327</v>
      </c>
      <c r="R2595" t="s">
        <v>8328</v>
      </c>
      <c r="S2595" s="18">
        <f t="shared" si="80"/>
        <v>42089.595208333332</v>
      </c>
      <c r="T2595" s="18">
        <f t="shared" si="81"/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(E2596/D2596)*100</f>
        <v>1.25E-3</v>
      </c>
      <c r="P2596" s="7">
        <f>IF(L2596,E2596/L2596,0)</f>
        <v>1</v>
      </c>
      <c r="Q2596" t="s">
        <v>8327</v>
      </c>
      <c r="R2596" t="s">
        <v>8328</v>
      </c>
      <c r="S2596" s="18">
        <f t="shared" si="80"/>
        <v>41828.717916666668</v>
      </c>
      <c r="T2596" s="18">
        <f t="shared" si="81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(E2597/D2597)*100</f>
        <v>12.166666666666668</v>
      </c>
      <c r="P2597" s="7">
        <f>IF(L2597,E2597/L2597,0)</f>
        <v>96.05263157894737</v>
      </c>
      <c r="Q2597" t="s">
        <v>8327</v>
      </c>
      <c r="R2597" t="s">
        <v>8328</v>
      </c>
      <c r="S2597" s="18">
        <f t="shared" si="80"/>
        <v>42759.994212962964</v>
      </c>
      <c r="T2597" s="18">
        <f t="shared" si="81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(E2598/D2598)*100</f>
        <v>23.588571428571427</v>
      </c>
      <c r="P2598" s="7">
        <f>IF(L2598,E2598/L2598,0)</f>
        <v>305.77777777777777</v>
      </c>
      <c r="Q2598" t="s">
        <v>8327</v>
      </c>
      <c r="R2598" t="s">
        <v>8328</v>
      </c>
      <c r="S2598" s="18">
        <f t="shared" si="80"/>
        <v>41828.414456018516</v>
      </c>
      <c r="T2598" s="18">
        <f t="shared" si="81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(E2599/D2599)*100</f>
        <v>5.6666666666666661</v>
      </c>
      <c r="P2599" s="7">
        <f>IF(L2599,E2599/L2599,0)</f>
        <v>12.142857142857142</v>
      </c>
      <c r="Q2599" t="s">
        <v>8327</v>
      </c>
      <c r="R2599" t="s">
        <v>8328</v>
      </c>
      <c r="S2599" s="18">
        <f t="shared" si="80"/>
        <v>42510.091631944444</v>
      </c>
      <c r="T2599" s="18">
        <f t="shared" si="81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(E2600/D2600)*100</f>
        <v>39</v>
      </c>
      <c r="P2600" s="7">
        <f>IF(L2600,E2600/L2600,0)</f>
        <v>83.571428571428569</v>
      </c>
      <c r="Q2600" t="s">
        <v>8327</v>
      </c>
      <c r="R2600" t="s">
        <v>8328</v>
      </c>
      <c r="S2600" s="18">
        <f t="shared" si="80"/>
        <v>42240.590289351851</v>
      </c>
      <c r="T2600" s="18">
        <f t="shared" si="81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(E2601/D2601)*100</f>
        <v>0.99546510341776351</v>
      </c>
      <c r="P2601" s="7">
        <f>IF(L2601,E2601/L2601,0)</f>
        <v>18</v>
      </c>
      <c r="Q2601" t="s">
        <v>8327</v>
      </c>
      <c r="R2601" t="s">
        <v>8328</v>
      </c>
      <c r="S2601" s="18">
        <f t="shared" si="80"/>
        <v>41809.504016203704</v>
      </c>
      <c r="T2601" s="18">
        <f t="shared" si="81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(E2602/D2602)*100</f>
        <v>6.9320000000000004</v>
      </c>
      <c r="P2602" s="7">
        <f>IF(L2602,E2602/L2602,0)</f>
        <v>115.53333333333333</v>
      </c>
      <c r="Q2602" t="s">
        <v>8327</v>
      </c>
      <c r="R2602" t="s">
        <v>8328</v>
      </c>
      <c r="S2602" s="18">
        <f t="shared" si="80"/>
        <v>42394.650462962964</v>
      </c>
      <c r="T2602" s="18">
        <f t="shared" si="81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>(E2603/D2603)*100</f>
        <v>661.4</v>
      </c>
      <c r="P2603" s="7">
        <f>IF(L2603,E2603/L2603,0)</f>
        <v>21.900662251655628</v>
      </c>
      <c r="Q2603" t="s">
        <v>8314</v>
      </c>
      <c r="R2603" t="s">
        <v>8339</v>
      </c>
      <c r="S2603" s="18">
        <f t="shared" si="80"/>
        <v>41150.652187500003</v>
      </c>
      <c r="T2603" s="18">
        <f t="shared" si="81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>(E2604/D2604)*100</f>
        <v>326.0916666666667</v>
      </c>
      <c r="P2604" s="7">
        <f>IF(L2604,E2604/L2604,0)</f>
        <v>80.022494887525568</v>
      </c>
      <c r="Q2604" t="s">
        <v>8314</v>
      </c>
      <c r="R2604" t="s">
        <v>8339</v>
      </c>
      <c r="S2604" s="18">
        <f t="shared" si="80"/>
        <v>41915.497314814813</v>
      </c>
      <c r="T2604" s="18">
        <f t="shared" si="81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>(E2605/D2605)*100</f>
        <v>101.48571428571429</v>
      </c>
      <c r="P2605" s="7">
        <f>IF(L2605,E2605/L2605,0)</f>
        <v>35.520000000000003</v>
      </c>
      <c r="Q2605" t="s">
        <v>8314</v>
      </c>
      <c r="R2605" t="s">
        <v>8339</v>
      </c>
      <c r="S2605" s="18">
        <f t="shared" si="80"/>
        <v>41617.662662037037</v>
      </c>
      <c r="T2605" s="18">
        <f t="shared" si="81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>(E2606/D2606)*100</f>
        <v>104.21799999999999</v>
      </c>
      <c r="P2606" s="7">
        <f>IF(L2606,E2606/L2606,0)</f>
        <v>64.933333333333323</v>
      </c>
      <c r="Q2606" t="s">
        <v>8314</v>
      </c>
      <c r="R2606" t="s">
        <v>8339</v>
      </c>
      <c r="S2606" s="18">
        <f t="shared" si="80"/>
        <v>40997.801192129627</v>
      </c>
      <c r="T2606" s="18">
        <f t="shared" si="81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>(E2607/D2607)*100</f>
        <v>107.42157000000002</v>
      </c>
      <c r="P2607" s="7">
        <f>IF(L2607,E2607/L2607,0)</f>
        <v>60.965703745743475</v>
      </c>
      <c r="Q2607" t="s">
        <v>8314</v>
      </c>
      <c r="R2607" t="s">
        <v>8339</v>
      </c>
      <c r="S2607" s="18">
        <f t="shared" si="80"/>
        <v>42508.291550925926</v>
      </c>
      <c r="T2607" s="18">
        <f t="shared" si="81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>(E2608/D2608)*100</f>
        <v>110.05454545454545</v>
      </c>
      <c r="P2608" s="7">
        <f>IF(L2608,E2608/L2608,0)</f>
        <v>31.444155844155844</v>
      </c>
      <c r="Q2608" t="s">
        <v>8314</v>
      </c>
      <c r="R2608" t="s">
        <v>8339</v>
      </c>
      <c r="S2608" s="18">
        <f t="shared" si="80"/>
        <v>41726.462754629625</v>
      </c>
      <c r="T2608" s="18">
        <f t="shared" si="81"/>
        <v>41758.462754629625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>(E2609/D2609)*100</f>
        <v>407.7</v>
      </c>
      <c r="P2609" s="7">
        <f>IF(L2609,E2609/L2609,0)</f>
        <v>81.949748743718587</v>
      </c>
      <c r="Q2609" t="s">
        <v>8314</v>
      </c>
      <c r="R2609" t="s">
        <v>8339</v>
      </c>
      <c r="S2609" s="18">
        <f t="shared" si="80"/>
        <v>42184.624675925923</v>
      </c>
      <c r="T2609" s="18">
        <f t="shared" si="81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>(E2610/D2610)*100</f>
        <v>223.92500000000001</v>
      </c>
      <c r="P2610" s="7">
        <f>IF(L2610,E2610/L2610,0)</f>
        <v>58.92763157894737</v>
      </c>
      <c r="Q2610" t="s">
        <v>8314</v>
      </c>
      <c r="R2610" t="s">
        <v>8339</v>
      </c>
      <c r="S2610" s="18">
        <f t="shared" si="80"/>
        <v>42767.551712962959</v>
      </c>
      <c r="T2610" s="18">
        <f t="shared" si="81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>(E2611/D2611)*100</f>
        <v>303.80111428571428</v>
      </c>
      <c r="P2611" s="7">
        <f>IF(L2611,E2611/L2611,0)</f>
        <v>157.29347633136095</v>
      </c>
      <c r="Q2611" t="s">
        <v>8314</v>
      </c>
      <c r="R2611" t="s">
        <v>8339</v>
      </c>
      <c r="S2611" s="18">
        <f t="shared" si="80"/>
        <v>41074.987858796296</v>
      </c>
      <c r="T2611" s="18">
        <f t="shared" si="81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>(E2612/D2612)*100</f>
        <v>141.3251043268175</v>
      </c>
      <c r="P2612" s="7">
        <f>IF(L2612,E2612/L2612,0)</f>
        <v>55.758509532062391</v>
      </c>
      <c r="Q2612" t="s">
        <v>8314</v>
      </c>
      <c r="R2612" t="s">
        <v>8339</v>
      </c>
      <c r="S2612" s="18">
        <f t="shared" si="80"/>
        <v>42564.631076388891</v>
      </c>
      <c r="T2612" s="18">
        <f t="shared" si="81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>(E2613/D2613)*100</f>
        <v>2790.6363636363635</v>
      </c>
      <c r="P2613" s="7">
        <f>IF(L2613,E2613/L2613,0)</f>
        <v>83.802893802893806</v>
      </c>
      <c r="Q2613" t="s">
        <v>8314</v>
      </c>
      <c r="R2613" t="s">
        <v>8339</v>
      </c>
      <c r="S2613" s="18">
        <f t="shared" si="80"/>
        <v>42704.085810185185</v>
      </c>
      <c r="T2613" s="18">
        <f t="shared" si="81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>(E2614/D2614)*100</f>
        <v>171.76130000000001</v>
      </c>
      <c r="P2614" s="7">
        <f>IF(L2614,E2614/L2614,0)</f>
        <v>58.422210884353746</v>
      </c>
      <c r="Q2614" t="s">
        <v>8314</v>
      </c>
      <c r="R2614" t="s">
        <v>8339</v>
      </c>
      <c r="S2614" s="18">
        <f t="shared" si="80"/>
        <v>41981.893171296295</v>
      </c>
      <c r="T2614" s="18">
        <f t="shared" si="81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>(E2615/D2615)*100</f>
        <v>101.01333333333334</v>
      </c>
      <c r="P2615" s="7">
        <f>IF(L2615,E2615/L2615,0)</f>
        <v>270.57142857142856</v>
      </c>
      <c r="Q2615" t="s">
        <v>8314</v>
      </c>
      <c r="R2615" t="s">
        <v>8339</v>
      </c>
      <c r="S2615" s="18">
        <f t="shared" si="80"/>
        <v>41143.56821759259</v>
      </c>
      <c r="T2615" s="18">
        <f t="shared" si="81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>(E2616/D2616)*100</f>
        <v>102</v>
      </c>
      <c r="P2616" s="7">
        <f>IF(L2616,E2616/L2616,0)</f>
        <v>107.1</v>
      </c>
      <c r="Q2616" t="s">
        <v>8314</v>
      </c>
      <c r="R2616" t="s">
        <v>8339</v>
      </c>
      <c r="S2616" s="18">
        <f t="shared" si="80"/>
        <v>41730.458472222221</v>
      </c>
      <c r="T2616" s="18">
        <f t="shared" si="81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>(E2617/D2617)*100</f>
        <v>169.76511744127936</v>
      </c>
      <c r="P2617" s="7">
        <f>IF(L2617,E2617/L2617,0)</f>
        <v>47.180555555555557</v>
      </c>
      <c r="Q2617" t="s">
        <v>8314</v>
      </c>
      <c r="R2617" t="s">
        <v>8339</v>
      </c>
      <c r="S2617" s="18">
        <f t="shared" si="80"/>
        <v>42453.24726851852</v>
      </c>
      <c r="T2617" s="18">
        <f t="shared" si="81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>(E2618/D2618)*100</f>
        <v>114.53400000000001</v>
      </c>
      <c r="P2618" s="7">
        <f>IF(L2618,E2618/L2618,0)</f>
        <v>120.30882352941177</v>
      </c>
      <c r="Q2618" t="s">
        <v>8314</v>
      </c>
      <c r="R2618" t="s">
        <v>8339</v>
      </c>
      <c r="S2618" s="18">
        <f t="shared" si="80"/>
        <v>42211.74454861111</v>
      </c>
      <c r="T2618" s="18">
        <f t="shared" si="81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>(E2619/D2619)*100</f>
        <v>877.6</v>
      </c>
      <c r="P2619" s="7">
        <f>IF(L2619,E2619/L2619,0)</f>
        <v>27.59748427672956</v>
      </c>
      <c r="Q2619" t="s">
        <v>8314</v>
      </c>
      <c r="R2619" t="s">
        <v>8339</v>
      </c>
      <c r="S2619" s="18">
        <f t="shared" si="80"/>
        <v>41902.624432870369</v>
      </c>
      <c r="T2619" s="18">
        <f t="shared" si="81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>(E2620/D2620)*100</f>
        <v>105.38666666666667</v>
      </c>
      <c r="P2620" s="7">
        <f>IF(L2620,E2620/L2620,0)</f>
        <v>205.2987012987013</v>
      </c>
      <c r="Q2620" t="s">
        <v>8314</v>
      </c>
      <c r="R2620" t="s">
        <v>8339</v>
      </c>
      <c r="S2620" s="18">
        <f t="shared" si="80"/>
        <v>42279.542372685188</v>
      </c>
      <c r="T2620" s="18">
        <f t="shared" si="81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>(E2621/D2621)*100</f>
        <v>188.39999999999998</v>
      </c>
      <c r="P2621" s="7">
        <f>IF(L2621,E2621/L2621,0)</f>
        <v>35.547169811320757</v>
      </c>
      <c r="Q2621" t="s">
        <v>8314</v>
      </c>
      <c r="R2621" t="s">
        <v>8339</v>
      </c>
      <c r="S2621" s="18">
        <f t="shared" si="80"/>
        <v>42273.634305555555</v>
      </c>
      <c r="T2621" s="18">
        <f t="shared" si="81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>(E2622/D2622)*100</f>
        <v>143.65230769230772</v>
      </c>
      <c r="P2622" s="7">
        <f>IF(L2622,E2622/L2622,0)</f>
        <v>74.639488409272587</v>
      </c>
      <c r="Q2622" t="s">
        <v>8314</v>
      </c>
      <c r="R2622" t="s">
        <v>8339</v>
      </c>
      <c r="S2622" s="18">
        <f t="shared" si="80"/>
        <v>42250.91715277778</v>
      </c>
      <c r="T2622" s="18">
        <f t="shared" si="81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>(E2623/D2623)*100</f>
        <v>145.88</v>
      </c>
      <c r="P2623" s="7">
        <f>IF(L2623,E2623/L2623,0)</f>
        <v>47.058064516129029</v>
      </c>
      <c r="Q2623" t="s">
        <v>8314</v>
      </c>
      <c r="R2623" t="s">
        <v>8339</v>
      </c>
      <c r="S2623" s="18">
        <f t="shared" si="80"/>
        <v>42115.497546296298</v>
      </c>
      <c r="T2623" s="18">
        <f t="shared" si="81"/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>(E2624/D2624)*100</f>
        <v>131.184</v>
      </c>
      <c r="P2624" s="7">
        <f>IF(L2624,E2624/L2624,0)</f>
        <v>26.591351351351353</v>
      </c>
      <c r="Q2624" t="s">
        <v>8314</v>
      </c>
      <c r="R2624" t="s">
        <v>8339</v>
      </c>
      <c r="S2624" s="18">
        <f t="shared" si="80"/>
        <v>42689.49324074074</v>
      </c>
      <c r="T2624" s="18">
        <f t="shared" si="81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>(E2625/D2625)*100</f>
        <v>113.99999999999999</v>
      </c>
      <c r="P2625" s="7">
        <f>IF(L2625,E2625/L2625,0)</f>
        <v>36.774193548387096</v>
      </c>
      <c r="Q2625" t="s">
        <v>8314</v>
      </c>
      <c r="R2625" t="s">
        <v>8339</v>
      </c>
      <c r="S2625" s="18">
        <f t="shared" si="80"/>
        <v>42692.006550925929</v>
      </c>
      <c r="T2625" s="18">
        <f t="shared" si="81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>(E2626/D2626)*100</f>
        <v>1379.4206249999997</v>
      </c>
      <c r="P2626" s="7">
        <f>IF(L2626,E2626/L2626,0)</f>
        <v>31.820544982698959</v>
      </c>
      <c r="Q2626" t="s">
        <v>8314</v>
      </c>
      <c r="R2626" t="s">
        <v>8339</v>
      </c>
      <c r="S2626" s="18">
        <f t="shared" ref="S2626:S2689" si="82">(J2626/86400)+25569+(-6/24)</f>
        <v>41144.171550925923</v>
      </c>
      <c r="T2626" s="18">
        <f t="shared" ref="T2626:T2689" si="83">(I2626/86400)+25569+(-6/24)</f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>(E2627/D2627)*100</f>
        <v>956</v>
      </c>
      <c r="P2627" s="7">
        <f>IF(L2627,E2627/L2627,0)</f>
        <v>27.576923076923077</v>
      </c>
      <c r="Q2627" t="s">
        <v>8314</v>
      </c>
      <c r="R2627" t="s">
        <v>8339</v>
      </c>
      <c r="S2627" s="18">
        <f t="shared" si="82"/>
        <v>42658.560277777782</v>
      </c>
      <c r="T2627" s="18">
        <f t="shared" si="83"/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>(E2628/D2628)*100</f>
        <v>112.00000000000001</v>
      </c>
      <c r="P2628" s="7">
        <f>IF(L2628,E2628/L2628,0)</f>
        <v>56</v>
      </c>
      <c r="Q2628" t="s">
        <v>8314</v>
      </c>
      <c r="R2628" t="s">
        <v>8339</v>
      </c>
      <c r="S2628" s="18">
        <f t="shared" si="82"/>
        <v>42128.378113425926</v>
      </c>
      <c r="T2628" s="18">
        <f t="shared" si="83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>(E2629/D2629)*100</f>
        <v>646.66666666666663</v>
      </c>
      <c r="P2629" s="7">
        <f>IF(L2629,E2629/L2629,0)</f>
        <v>21.555555555555557</v>
      </c>
      <c r="Q2629" t="s">
        <v>8314</v>
      </c>
      <c r="R2629" t="s">
        <v>8339</v>
      </c>
      <c r="S2629" s="18">
        <f t="shared" si="82"/>
        <v>42304.579409722224</v>
      </c>
      <c r="T2629" s="18">
        <f t="shared" si="83"/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>(E2630/D2630)*100</f>
        <v>110.36948748510132</v>
      </c>
      <c r="P2630" s="7">
        <f>IF(L2630,E2630/L2630,0)</f>
        <v>44.095238095238095</v>
      </c>
      <c r="Q2630" t="s">
        <v>8314</v>
      </c>
      <c r="R2630" t="s">
        <v>8339</v>
      </c>
      <c r="S2630" s="18">
        <f t="shared" si="82"/>
        <v>41953.716053240743</v>
      </c>
      <c r="T2630" s="18">
        <f t="shared" si="83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>(E2631/D2631)*100</f>
        <v>127.74000000000001</v>
      </c>
      <c r="P2631" s="7">
        <f>IF(L2631,E2631/L2631,0)</f>
        <v>63.87</v>
      </c>
      <c r="Q2631" t="s">
        <v>8314</v>
      </c>
      <c r="R2631" t="s">
        <v>8339</v>
      </c>
      <c r="S2631" s="18">
        <f t="shared" si="82"/>
        <v>42108.288449074069</v>
      </c>
      <c r="T2631" s="18">
        <f t="shared" si="83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>(E2632/D2632)*100</f>
        <v>157.9</v>
      </c>
      <c r="P2632" s="7">
        <f>IF(L2632,E2632/L2632,0)</f>
        <v>38.987654320987652</v>
      </c>
      <c r="Q2632" t="s">
        <v>8314</v>
      </c>
      <c r="R2632" t="s">
        <v>8339</v>
      </c>
      <c r="S2632" s="18">
        <f t="shared" si="82"/>
        <v>42523.855462962965</v>
      </c>
      <c r="T2632" s="18">
        <f t="shared" si="83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>(E2633/D2633)*100</f>
        <v>114.66525000000001</v>
      </c>
      <c r="P2633" s="7">
        <f>IF(L2633,E2633/L2633,0)</f>
        <v>80.185489510489504</v>
      </c>
      <c r="Q2633" t="s">
        <v>8314</v>
      </c>
      <c r="R2633" t="s">
        <v>8339</v>
      </c>
      <c r="S2633" s="18">
        <f t="shared" si="82"/>
        <v>42217.919293981482</v>
      </c>
      <c r="T2633" s="18">
        <f t="shared" si="83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>(E2634/D2634)*100</f>
        <v>137.00934579439252</v>
      </c>
      <c r="P2634" s="7">
        <f>IF(L2634,E2634/L2634,0)</f>
        <v>34.904761904761905</v>
      </c>
      <c r="Q2634" t="s">
        <v>8314</v>
      </c>
      <c r="R2634" t="s">
        <v>8339</v>
      </c>
      <c r="S2634" s="18">
        <f t="shared" si="82"/>
        <v>42493.811793981484</v>
      </c>
      <c r="T2634" s="18">
        <f t="shared" si="83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>(E2635/D2635)*100</f>
        <v>354.62</v>
      </c>
      <c r="P2635" s="7">
        <f>IF(L2635,E2635/L2635,0)</f>
        <v>89.100502512562812</v>
      </c>
      <c r="Q2635" t="s">
        <v>8314</v>
      </c>
      <c r="R2635" t="s">
        <v>8339</v>
      </c>
      <c r="S2635" s="18">
        <f t="shared" si="82"/>
        <v>41667.573287037041</v>
      </c>
      <c r="T2635" s="18">
        <f t="shared" si="83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>(E2636/D2636)*100</f>
        <v>106.02150537634409</v>
      </c>
      <c r="P2636" s="7">
        <f>IF(L2636,E2636/L2636,0)</f>
        <v>39.44</v>
      </c>
      <c r="Q2636" t="s">
        <v>8314</v>
      </c>
      <c r="R2636" t="s">
        <v>8339</v>
      </c>
      <c r="S2636" s="18">
        <f t="shared" si="82"/>
        <v>42612.406493055554</v>
      </c>
      <c r="T2636" s="18">
        <f t="shared" si="83"/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>(E2637/D2637)*100</f>
        <v>100</v>
      </c>
      <c r="P2637" s="7">
        <f>IF(L2637,E2637/L2637,0)</f>
        <v>136.9047619047619</v>
      </c>
      <c r="Q2637" t="s">
        <v>8314</v>
      </c>
      <c r="R2637" t="s">
        <v>8339</v>
      </c>
      <c r="S2637" s="18">
        <f t="shared" si="82"/>
        <v>42037.700937500005</v>
      </c>
      <c r="T2637" s="18">
        <f t="shared" si="83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>(E2638/D2638)*100</f>
        <v>187.3</v>
      </c>
      <c r="P2638" s="7">
        <f>IF(L2638,E2638/L2638,0)</f>
        <v>37.46</v>
      </c>
      <c r="Q2638" t="s">
        <v>8314</v>
      </c>
      <c r="R2638" t="s">
        <v>8339</v>
      </c>
      <c r="S2638" s="18">
        <f t="shared" si="82"/>
        <v>42636.364745370374</v>
      </c>
      <c r="T2638" s="18">
        <f t="shared" si="83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>(E2639/D2639)*100</f>
        <v>166.2</v>
      </c>
      <c r="P2639" s="7">
        <f>IF(L2639,E2639/L2639,0)</f>
        <v>31.96153846153846</v>
      </c>
      <c r="Q2639" t="s">
        <v>8314</v>
      </c>
      <c r="R2639" t="s">
        <v>8339</v>
      </c>
      <c r="S2639" s="18">
        <f t="shared" si="82"/>
        <v>42639.299479166672</v>
      </c>
      <c r="T2639" s="18">
        <f t="shared" si="83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>(E2640/D2640)*100</f>
        <v>101.72910662824208</v>
      </c>
      <c r="P2640" s="7">
        <f>IF(L2640,E2640/L2640,0)</f>
        <v>25.214285714285715</v>
      </c>
      <c r="Q2640" t="s">
        <v>8314</v>
      </c>
      <c r="R2640" t="s">
        <v>8339</v>
      </c>
      <c r="S2640" s="18">
        <f t="shared" si="82"/>
        <v>41989.663136574076</v>
      </c>
      <c r="T2640" s="18">
        <f t="shared" si="83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>(E2641/D2641)*100</f>
        <v>164</v>
      </c>
      <c r="P2641" s="7">
        <f>IF(L2641,E2641/L2641,0)</f>
        <v>10.040816326530612</v>
      </c>
      <c r="Q2641" t="s">
        <v>8314</v>
      </c>
      <c r="R2641" t="s">
        <v>8339</v>
      </c>
      <c r="S2641" s="18">
        <f t="shared" si="82"/>
        <v>42024.61513888889</v>
      </c>
      <c r="T2641" s="18">
        <f t="shared" si="83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>(E2642/D2642)*100</f>
        <v>105.66666666666666</v>
      </c>
      <c r="P2642" s="7">
        <f>IF(L2642,E2642/L2642,0)</f>
        <v>45.94202898550725</v>
      </c>
      <c r="Q2642" t="s">
        <v>8314</v>
      </c>
      <c r="R2642" t="s">
        <v>8339</v>
      </c>
      <c r="S2642" s="18">
        <f t="shared" si="82"/>
        <v>42102.910578703704</v>
      </c>
      <c r="T2642" s="18">
        <f t="shared" si="83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(E2643/D2643)*100</f>
        <v>1</v>
      </c>
      <c r="P2643" s="7">
        <f>IF(L2643,E2643/L2643,0)</f>
        <v>15</v>
      </c>
      <c r="Q2643" t="s">
        <v>8314</v>
      </c>
      <c r="R2643" t="s">
        <v>8339</v>
      </c>
      <c r="S2643" s="18">
        <f t="shared" si="82"/>
        <v>41880.577118055553</v>
      </c>
      <c r="T2643" s="18">
        <f t="shared" si="83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(E2644/D2644)*100</f>
        <v>0</v>
      </c>
      <c r="P2644" s="7">
        <f>IF(L2644,E2644/L2644,0)</f>
        <v>0</v>
      </c>
      <c r="Q2644" t="s">
        <v>8314</v>
      </c>
      <c r="R2644" t="s">
        <v>8339</v>
      </c>
      <c r="S2644" s="18">
        <f t="shared" si="82"/>
        <v>42535.996620370366</v>
      </c>
      <c r="T2644" s="18">
        <f t="shared" si="83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(E2645/D2645)*100</f>
        <v>33.559730999999999</v>
      </c>
      <c r="P2645" s="7">
        <f>IF(L2645,E2645/L2645,0)</f>
        <v>223.58248500999335</v>
      </c>
      <c r="Q2645" t="s">
        <v>8314</v>
      </c>
      <c r="R2645" t="s">
        <v>8339</v>
      </c>
      <c r="S2645" s="18">
        <f t="shared" si="82"/>
        <v>42689.332349537042</v>
      </c>
      <c r="T2645" s="18">
        <f t="shared" si="83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(E2646/D2646)*100</f>
        <v>2.0529999999999999</v>
      </c>
      <c r="P2646" s="7">
        <f>IF(L2646,E2646/L2646,0)</f>
        <v>39.480769230769234</v>
      </c>
      <c r="Q2646" t="s">
        <v>8314</v>
      </c>
      <c r="R2646" t="s">
        <v>8339</v>
      </c>
      <c r="S2646" s="18">
        <f t="shared" si="82"/>
        <v>42774.542071759264</v>
      </c>
      <c r="T2646" s="18">
        <f t="shared" si="83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(E2647/D2647)*100</f>
        <v>10.5</v>
      </c>
      <c r="P2647" s="7">
        <f>IF(L2647,E2647/L2647,0)</f>
        <v>91.304347826086953</v>
      </c>
      <c r="Q2647" t="s">
        <v>8314</v>
      </c>
      <c r="R2647" t="s">
        <v>8339</v>
      </c>
      <c r="S2647" s="18">
        <f t="shared" si="82"/>
        <v>41921.592627314814</v>
      </c>
      <c r="T2647" s="18">
        <f t="shared" si="83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(E2648/D2648)*100</f>
        <v>8.4172840000000004</v>
      </c>
      <c r="P2648" s="7">
        <f>IF(L2648,E2648/L2648,0)</f>
        <v>78.666205607476627</v>
      </c>
      <c r="Q2648" t="s">
        <v>8314</v>
      </c>
      <c r="R2648" t="s">
        <v>8339</v>
      </c>
      <c r="S2648" s="18">
        <f t="shared" si="82"/>
        <v>42226.063298611116</v>
      </c>
      <c r="T2648" s="18">
        <f t="shared" si="83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(E2649/D2649)*100</f>
        <v>1.44</v>
      </c>
      <c r="P2649" s="7">
        <f>IF(L2649,E2649/L2649,0)</f>
        <v>12</v>
      </c>
      <c r="Q2649" t="s">
        <v>8314</v>
      </c>
      <c r="R2649" t="s">
        <v>8339</v>
      </c>
      <c r="S2649" s="18">
        <f t="shared" si="82"/>
        <v>42200.011793981481</v>
      </c>
      <c r="T2649" s="18">
        <f t="shared" si="83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(E2650/D2650)*100</f>
        <v>0.88333333333333341</v>
      </c>
      <c r="P2650" s="7">
        <f>IF(L2650,E2650/L2650,0)</f>
        <v>17.666666666666668</v>
      </c>
      <c r="Q2650" t="s">
        <v>8314</v>
      </c>
      <c r="R2650" t="s">
        <v>8339</v>
      </c>
      <c r="S2650" s="18">
        <f t="shared" si="82"/>
        <v>42408.464814814812</v>
      </c>
      <c r="T2650" s="18">
        <f t="shared" si="83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(E2651/D2651)*100</f>
        <v>9.920000000000001E-2</v>
      </c>
      <c r="P2651" s="7">
        <f>IF(L2651,E2651/L2651,0)</f>
        <v>41.333333333333336</v>
      </c>
      <c r="Q2651" t="s">
        <v>8314</v>
      </c>
      <c r="R2651" t="s">
        <v>8339</v>
      </c>
      <c r="S2651" s="18">
        <f t="shared" si="82"/>
        <v>42341.74700231482</v>
      </c>
      <c r="T2651" s="18">
        <f t="shared" si="83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(E2652/D2652)*100</f>
        <v>0.59666666666666668</v>
      </c>
      <c r="P2652" s="7">
        <f>IF(L2652,E2652/L2652,0)</f>
        <v>71.599999999999994</v>
      </c>
      <c r="Q2652" t="s">
        <v>8314</v>
      </c>
      <c r="R2652" t="s">
        <v>8339</v>
      </c>
      <c r="S2652" s="18">
        <f t="shared" si="82"/>
        <v>42695.374340277776</v>
      </c>
      <c r="T2652" s="18">
        <f t="shared" si="83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(E2653/D2653)*100</f>
        <v>1.8689285714285715</v>
      </c>
      <c r="P2653" s="7">
        <f>IF(L2653,E2653/L2653,0)</f>
        <v>307.8235294117647</v>
      </c>
      <c r="Q2653" t="s">
        <v>8314</v>
      </c>
      <c r="R2653" t="s">
        <v>8339</v>
      </c>
      <c r="S2653" s="18">
        <f t="shared" si="82"/>
        <v>42327.555659722224</v>
      </c>
      <c r="T2653" s="18">
        <f t="shared" si="83"/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(E2654/D2654)*100</f>
        <v>0.88500000000000001</v>
      </c>
      <c r="P2654" s="7">
        <f>IF(L2654,E2654/L2654,0)</f>
        <v>80.454545454545453</v>
      </c>
      <c r="Q2654" t="s">
        <v>8314</v>
      </c>
      <c r="R2654" t="s">
        <v>8339</v>
      </c>
      <c r="S2654" s="18">
        <f t="shared" si="82"/>
        <v>41952.908854166672</v>
      </c>
      <c r="T2654" s="18">
        <f t="shared" si="83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(E2655/D2655)*100</f>
        <v>11.52156862745098</v>
      </c>
      <c r="P2655" s="7">
        <f>IF(L2655,E2655/L2655,0)</f>
        <v>83.942857142857136</v>
      </c>
      <c r="Q2655" t="s">
        <v>8314</v>
      </c>
      <c r="R2655" t="s">
        <v>8339</v>
      </c>
      <c r="S2655" s="18">
        <f t="shared" si="82"/>
        <v>41771.401932870373</v>
      </c>
      <c r="T2655" s="18">
        <f t="shared" si="83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(E2656/D2656)*100</f>
        <v>5.1000000000000004E-2</v>
      </c>
      <c r="P2656" s="7">
        <f>IF(L2656,E2656/L2656,0)</f>
        <v>8.5</v>
      </c>
      <c r="Q2656" t="s">
        <v>8314</v>
      </c>
      <c r="R2656" t="s">
        <v>8339</v>
      </c>
      <c r="S2656" s="18">
        <f t="shared" si="82"/>
        <v>42055.350995370369</v>
      </c>
      <c r="T2656" s="18">
        <f t="shared" si="83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(E2657/D2657)*100</f>
        <v>21.033333333333335</v>
      </c>
      <c r="P2657" s="7">
        <f>IF(L2657,E2657/L2657,0)</f>
        <v>73.372093023255815</v>
      </c>
      <c r="Q2657" t="s">
        <v>8314</v>
      </c>
      <c r="R2657" t="s">
        <v>8339</v>
      </c>
      <c r="S2657" s="18">
        <f t="shared" si="82"/>
        <v>42381.616284722222</v>
      </c>
      <c r="T2657" s="18">
        <f t="shared" si="83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(E2658/D2658)*100</f>
        <v>11.436666666666667</v>
      </c>
      <c r="P2658" s="7">
        <f>IF(L2658,E2658/L2658,0)</f>
        <v>112.86184210526316</v>
      </c>
      <c r="Q2658" t="s">
        <v>8314</v>
      </c>
      <c r="R2658" t="s">
        <v>8339</v>
      </c>
      <c r="S2658" s="18">
        <f t="shared" si="82"/>
        <v>42767.438518518524</v>
      </c>
      <c r="T2658" s="18">
        <f t="shared" si="83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(E2659/D2659)*100</f>
        <v>18.737933333333334</v>
      </c>
      <c r="P2659" s="7">
        <f>IF(L2659,E2659/L2659,0)</f>
        <v>95.277627118644077</v>
      </c>
      <c r="Q2659" t="s">
        <v>8314</v>
      </c>
      <c r="R2659" t="s">
        <v>8339</v>
      </c>
      <c r="S2659" s="18">
        <f t="shared" si="82"/>
        <v>42551.678854166668</v>
      </c>
      <c r="T2659" s="18">
        <f t="shared" si="83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(E2660/D2660)*100</f>
        <v>9.285714285714286E-2</v>
      </c>
      <c r="P2660" s="7">
        <f>IF(L2660,E2660/L2660,0)</f>
        <v>22.75</v>
      </c>
      <c r="Q2660" t="s">
        <v>8314</v>
      </c>
      <c r="R2660" t="s">
        <v>8339</v>
      </c>
      <c r="S2660" s="18">
        <f t="shared" si="82"/>
        <v>42551.634189814809</v>
      </c>
      <c r="T2660" s="18">
        <f t="shared" si="83"/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(E2661/D2661)*100</f>
        <v>2.7204081632653061</v>
      </c>
      <c r="P2661" s="7">
        <f>IF(L2661,E2661/L2661,0)</f>
        <v>133.30000000000001</v>
      </c>
      <c r="Q2661" t="s">
        <v>8314</v>
      </c>
      <c r="R2661" t="s">
        <v>8339</v>
      </c>
      <c r="S2661" s="18">
        <f t="shared" si="82"/>
        <v>42081.819560185184</v>
      </c>
      <c r="T2661" s="18">
        <f t="shared" si="83"/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(E2662/D2662)*100</f>
        <v>9.5000000000000001E-2</v>
      </c>
      <c r="P2662" s="7">
        <f>IF(L2662,E2662/L2662,0)</f>
        <v>3.8</v>
      </c>
      <c r="Q2662" t="s">
        <v>8314</v>
      </c>
      <c r="R2662" t="s">
        <v>8339</v>
      </c>
      <c r="S2662" s="18">
        <f t="shared" si="82"/>
        <v>42272.463171296295</v>
      </c>
      <c r="T2662" s="18">
        <f t="shared" si="83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>(E2663/D2663)*100</f>
        <v>102.89999999999999</v>
      </c>
      <c r="P2663" s="7">
        <f>IF(L2663,E2663/L2663,0)</f>
        <v>85.75</v>
      </c>
      <c r="Q2663" t="s">
        <v>8314</v>
      </c>
      <c r="R2663" t="s">
        <v>8345</v>
      </c>
      <c r="S2663" s="18">
        <f t="shared" si="82"/>
        <v>41542.708449074074</v>
      </c>
      <c r="T2663" s="18">
        <f t="shared" si="83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>(E2664/D2664)*100</f>
        <v>106.80000000000001</v>
      </c>
      <c r="P2664" s="7">
        <f>IF(L2664,E2664/L2664,0)</f>
        <v>267</v>
      </c>
      <c r="Q2664" t="s">
        <v>8314</v>
      </c>
      <c r="R2664" t="s">
        <v>8345</v>
      </c>
      <c r="S2664" s="18">
        <f t="shared" si="82"/>
        <v>42207.496678240743</v>
      </c>
      <c r="T2664" s="18">
        <f t="shared" si="83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>(E2665/D2665)*100</f>
        <v>104.59625</v>
      </c>
      <c r="P2665" s="7">
        <f>IF(L2665,E2665/L2665,0)</f>
        <v>373.55803571428572</v>
      </c>
      <c r="Q2665" t="s">
        <v>8314</v>
      </c>
      <c r="R2665" t="s">
        <v>8345</v>
      </c>
      <c r="S2665" s="18">
        <f t="shared" si="82"/>
        <v>42222.372766203705</v>
      </c>
      <c r="T2665" s="18">
        <f t="shared" si="83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>(E2666/D2666)*100</f>
        <v>103.42857142857143</v>
      </c>
      <c r="P2666" s="7">
        <f>IF(L2666,E2666/L2666,0)</f>
        <v>174.03846153846155</v>
      </c>
      <c r="Q2666" t="s">
        <v>8314</v>
      </c>
      <c r="R2666" t="s">
        <v>8345</v>
      </c>
      <c r="S2666" s="18">
        <f t="shared" si="82"/>
        <v>42312.77542824074</v>
      </c>
      <c r="T2666" s="18">
        <f t="shared" si="83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>(E2667/D2667)*100</f>
        <v>123.14285714285715</v>
      </c>
      <c r="P2667" s="7">
        <f>IF(L2667,E2667/L2667,0)</f>
        <v>93.695652173913047</v>
      </c>
      <c r="Q2667" t="s">
        <v>8314</v>
      </c>
      <c r="R2667" t="s">
        <v>8345</v>
      </c>
      <c r="S2667" s="18">
        <f t="shared" si="82"/>
        <v>42083.645532407405</v>
      </c>
      <c r="T2667" s="18">
        <f t="shared" si="83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>(E2668/D2668)*100</f>
        <v>159.29509999999999</v>
      </c>
      <c r="P2668" s="7">
        <f>IF(L2668,E2668/L2668,0)</f>
        <v>77.327718446601949</v>
      </c>
      <c r="Q2668" t="s">
        <v>8314</v>
      </c>
      <c r="R2668" t="s">
        <v>8345</v>
      </c>
      <c r="S2668" s="18">
        <f t="shared" si="82"/>
        <v>42235.514340277776</v>
      </c>
      <c r="T2668" s="18">
        <f t="shared" si="83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>(E2669/D2669)*100</f>
        <v>110.66666666666667</v>
      </c>
      <c r="P2669" s="7">
        <f>IF(L2669,E2669/L2669,0)</f>
        <v>92.222222222222229</v>
      </c>
      <c r="Q2669" t="s">
        <v>8314</v>
      </c>
      <c r="R2669" t="s">
        <v>8345</v>
      </c>
      <c r="S2669" s="18">
        <f t="shared" si="82"/>
        <v>42380.676111111112</v>
      </c>
      <c r="T2669" s="18">
        <f t="shared" si="83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>(E2670/D2670)*100</f>
        <v>170.70000000000002</v>
      </c>
      <c r="P2670" s="7">
        <f>IF(L2670,E2670/L2670,0)</f>
        <v>60.964285714285715</v>
      </c>
      <c r="Q2670" t="s">
        <v>8314</v>
      </c>
      <c r="R2670" t="s">
        <v>8345</v>
      </c>
      <c r="S2670" s="18">
        <f t="shared" si="82"/>
        <v>42275.33871527778</v>
      </c>
      <c r="T2670" s="18">
        <f t="shared" si="83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>(E2671/D2671)*100</f>
        <v>125.125</v>
      </c>
      <c r="P2671" s="7">
        <f>IF(L2671,E2671/L2671,0)</f>
        <v>91</v>
      </c>
      <c r="Q2671" t="s">
        <v>8314</v>
      </c>
      <c r="R2671" t="s">
        <v>8345</v>
      </c>
      <c r="S2671" s="18">
        <f t="shared" si="82"/>
        <v>42318.785833333328</v>
      </c>
      <c r="T2671" s="18">
        <f t="shared" si="83"/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(E2672/D2672)*100</f>
        <v>6.4158609339642041</v>
      </c>
      <c r="P2672" s="7">
        <f>IF(L2672,E2672/L2672,0)</f>
        <v>41.583333333333336</v>
      </c>
      <c r="Q2672" t="s">
        <v>8314</v>
      </c>
      <c r="R2672" t="s">
        <v>8345</v>
      </c>
      <c r="S2672" s="18">
        <f t="shared" si="82"/>
        <v>41820.770601851851</v>
      </c>
      <c r="T2672" s="18">
        <f t="shared" si="83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(E2673/D2673)*100</f>
        <v>11.343999999999999</v>
      </c>
      <c r="P2673" s="7">
        <f>IF(L2673,E2673/L2673,0)</f>
        <v>33.761904761904759</v>
      </c>
      <c r="Q2673" t="s">
        <v>8314</v>
      </c>
      <c r="R2673" t="s">
        <v>8345</v>
      </c>
      <c r="S2673" s="18">
        <f t="shared" si="82"/>
        <v>41962.499027777776</v>
      </c>
      <c r="T2673" s="18">
        <f t="shared" si="83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(E2674/D2674)*100</f>
        <v>33.19</v>
      </c>
      <c r="P2674" s="7">
        <f>IF(L2674,E2674/L2674,0)</f>
        <v>70.61702127659575</v>
      </c>
      <c r="Q2674" t="s">
        <v>8314</v>
      </c>
      <c r="R2674" t="s">
        <v>8345</v>
      </c>
      <c r="S2674" s="18">
        <f t="shared" si="82"/>
        <v>42344.634143518517</v>
      </c>
      <c r="T2674" s="18">
        <f t="shared" si="83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(E2675/D2675)*100</f>
        <v>27.58</v>
      </c>
      <c r="P2675" s="7">
        <f>IF(L2675,E2675/L2675,0)</f>
        <v>167.15151515151516</v>
      </c>
      <c r="Q2675" t="s">
        <v>8314</v>
      </c>
      <c r="R2675" t="s">
        <v>8345</v>
      </c>
      <c r="S2675" s="18">
        <f t="shared" si="82"/>
        <v>41912.291655092595</v>
      </c>
      <c r="T2675" s="18">
        <f t="shared" si="83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(E2676/D2676)*100</f>
        <v>62.839999999999996</v>
      </c>
      <c r="P2676" s="7">
        <f>IF(L2676,E2676/L2676,0)</f>
        <v>128.61988304093566</v>
      </c>
      <c r="Q2676" t="s">
        <v>8314</v>
      </c>
      <c r="R2676" t="s">
        <v>8345</v>
      </c>
      <c r="S2676" s="18">
        <f t="shared" si="82"/>
        <v>42529.382754629631</v>
      </c>
      <c r="T2676" s="18">
        <f t="shared" si="83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(E2677/D2677)*100</f>
        <v>7.5880000000000001</v>
      </c>
      <c r="P2677" s="7">
        <f>IF(L2677,E2677/L2677,0)</f>
        <v>65.41379310344827</v>
      </c>
      <c r="Q2677" t="s">
        <v>8314</v>
      </c>
      <c r="R2677" t="s">
        <v>8345</v>
      </c>
      <c r="S2677" s="18">
        <f t="shared" si="82"/>
        <v>41923.607511574075</v>
      </c>
      <c r="T2677" s="18">
        <f t="shared" si="83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(E2678/D2678)*100</f>
        <v>50.38095238095238</v>
      </c>
      <c r="P2678" s="7">
        <f>IF(L2678,E2678/L2678,0)</f>
        <v>117.55555555555556</v>
      </c>
      <c r="Q2678" t="s">
        <v>8314</v>
      </c>
      <c r="R2678" t="s">
        <v>8345</v>
      </c>
      <c r="S2678" s="18">
        <f t="shared" si="82"/>
        <v>42482.374699074076</v>
      </c>
      <c r="T2678" s="18">
        <f t="shared" si="83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(E2679/D2679)*100</f>
        <v>17.512820512820511</v>
      </c>
      <c r="P2679" s="7">
        <f>IF(L2679,E2679/L2679,0)</f>
        <v>126.48148148148148</v>
      </c>
      <c r="Q2679" t="s">
        <v>8314</v>
      </c>
      <c r="R2679" t="s">
        <v>8345</v>
      </c>
      <c r="S2679" s="18">
        <f t="shared" si="82"/>
        <v>41792.779432870375</v>
      </c>
      <c r="T2679" s="18">
        <f t="shared" si="83"/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(E2680/D2680)*100</f>
        <v>1.375E-2</v>
      </c>
      <c r="P2680" s="7">
        <f>IF(L2680,E2680/L2680,0)</f>
        <v>550</v>
      </c>
      <c r="Q2680" t="s">
        <v>8314</v>
      </c>
      <c r="R2680" t="s">
        <v>8345</v>
      </c>
      <c r="S2680" s="18">
        <f t="shared" si="82"/>
        <v>42241.548206018517</v>
      </c>
      <c r="T2680" s="18">
        <f t="shared" si="83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(E2681/D2681)*100</f>
        <v>0.33</v>
      </c>
      <c r="P2681" s="7">
        <f>IF(L2681,E2681/L2681,0)</f>
        <v>44</v>
      </c>
      <c r="Q2681" t="s">
        <v>8314</v>
      </c>
      <c r="R2681" t="s">
        <v>8345</v>
      </c>
      <c r="S2681" s="18">
        <f t="shared" si="82"/>
        <v>42032.751087962963</v>
      </c>
      <c r="T2681" s="18">
        <f t="shared" si="83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(E2682/D2682)*100</f>
        <v>0.86250000000000004</v>
      </c>
      <c r="P2682" s="7">
        <f>IF(L2682,E2682/L2682,0)</f>
        <v>69</v>
      </c>
      <c r="Q2682" t="s">
        <v>8314</v>
      </c>
      <c r="R2682" t="s">
        <v>8345</v>
      </c>
      <c r="S2682" s="18">
        <f t="shared" si="82"/>
        <v>42435.961701388893</v>
      </c>
      <c r="T2682" s="18">
        <f t="shared" si="83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(E2683/D2683)*100</f>
        <v>0.6875</v>
      </c>
      <c r="P2683" s="7">
        <f>IF(L2683,E2683/L2683,0)</f>
        <v>27.5</v>
      </c>
      <c r="Q2683" t="s">
        <v>8327</v>
      </c>
      <c r="R2683" t="s">
        <v>8328</v>
      </c>
      <c r="S2683" s="18">
        <f t="shared" si="82"/>
        <v>41805.645254629628</v>
      </c>
      <c r="T2683" s="18">
        <f t="shared" si="83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(E2684/D2684)*100</f>
        <v>28.299999999999997</v>
      </c>
      <c r="P2684" s="7">
        <f>IF(L2684,E2684/L2684,0)</f>
        <v>84.9</v>
      </c>
      <c r="Q2684" t="s">
        <v>8327</v>
      </c>
      <c r="R2684" t="s">
        <v>8328</v>
      </c>
      <c r="S2684" s="18">
        <f t="shared" si="82"/>
        <v>41932.621990740743</v>
      </c>
      <c r="T2684" s="18">
        <f t="shared" si="83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(E2685/D2685)*100</f>
        <v>0.24</v>
      </c>
      <c r="P2685" s="7">
        <f>IF(L2685,E2685/L2685,0)</f>
        <v>12</v>
      </c>
      <c r="Q2685" t="s">
        <v>8327</v>
      </c>
      <c r="R2685" t="s">
        <v>8328</v>
      </c>
      <c r="S2685" s="18">
        <f t="shared" si="82"/>
        <v>42034.50509259259</v>
      </c>
      <c r="T2685" s="18">
        <f t="shared" si="83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(E2686/D2686)*100</f>
        <v>1.1428571428571428</v>
      </c>
      <c r="P2686" s="7">
        <f>IF(L2686,E2686/L2686,0)</f>
        <v>200</v>
      </c>
      <c r="Q2686" t="s">
        <v>8327</v>
      </c>
      <c r="R2686" t="s">
        <v>8328</v>
      </c>
      <c r="S2686" s="18">
        <f t="shared" si="82"/>
        <v>41820.664641203708</v>
      </c>
      <c r="T2686" s="18">
        <f t="shared" si="83"/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(E2687/D2687)*100</f>
        <v>0.02</v>
      </c>
      <c r="P2687" s="7">
        <f>IF(L2687,E2687/L2687,0)</f>
        <v>10</v>
      </c>
      <c r="Q2687" t="s">
        <v>8327</v>
      </c>
      <c r="R2687" t="s">
        <v>8328</v>
      </c>
      <c r="S2687" s="18">
        <f t="shared" si="82"/>
        <v>42061.44594907407</v>
      </c>
      <c r="T2687" s="18">
        <f t="shared" si="83"/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(E2688/D2688)*100</f>
        <v>0</v>
      </c>
      <c r="P2688" s="7">
        <f>IF(L2688,E2688/L2688,0)</f>
        <v>0</v>
      </c>
      <c r="Q2688" t="s">
        <v>8327</v>
      </c>
      <c r="R2688" t="s">
        <v>8328</v>
      </c>
      <c r="S2688" s="18">
        <f t="shared" si="82"/>
        <v>41892.724803240737</v>
      </c>
      <c r="T2688" s="18">
        <f t="shared" si="83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(E2689/D2689)*100</f>
        <v>0</v>
      </c>
      <c r="P2689" s="7">
        <f>IF(L2689,E2689/L2689,0)</f>
        <v>0</v>
      </c>
      <c r="Q2689" t="s">
        <v>8327</v>
      </c>
      <c r="R2689" t="s">
        <v>8328</v>
      </c>
      <c r="S2689" s="18">
        <f t="shared" si="82"/>
        <v>42154.39025462963</v>
      </c>
      <c r="T2689" s="18">
        <f t="shared" si="83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(E2690/D2690)*100</f>
        <v>0.14799999999999999</v>
      </c>
      <c r="P2690" s="7">
        <f>IF(L2690,E2690/L2690,0)</f>
        <v>5.2857142857142856</v>
      </c>
      <c r="Q2690" t="s">
        <v>8327</v>
      </c>
      <c r="R2690" t="s">
        <v>8328</v>
      </c>
      <c r="S2690" s="18">
        <f t="shared" ref="S2690:S2753" si="84">(J2690/86400)+25569+(-6/24)</f>
        <v>42027.86886574074</v>
      </c>
      <c r="T2690" s="18">
        <f t="shared" ref="T2690:T2753" si="85">(I2690/86400)+25569+(-6/24)</f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(E2691/D2691)*100</f>
        <v>2.8571428571428571E-3</v>
      </c>
      <c r="P2691" s="7">
        <f>IF(L2691,E2691/L2691,0)</f>
        <v>1</v>
      </c>
      <c r="Q2691" t="s">
        <v>8327</v>
      </c>
      <c r="R2691" t="s">
        <v>8328</v>
      </c>
      <c r="S2691" s="18">
        <f t="shared" si="84"/>
        <v>42551.711689814816</v>
      </c>
      <c r="T2691" s="18">
        <f t="shared" si="85"/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(E2692/D2692)*100</f>
        <v>10.7325</v>
      </c>
      <c r="P2692" s="7">
        <f>IF(L2692,E2692/L2692,0)</f>
        <v>72.762711864406782</v>
      </c>
      <c r="Q2692" t="s">
        <v>8327</v>
      </c>
      <c r="R2692" t="s">
        <v>8328</v>
      </c>
      <c r="S2692" s="18">
        <f t="shared" si="84"/>
        <v>42112.855046296296</v>
      </c>
      <c r="T2692" s="18">
        <f t="shared" si="85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(E2693/D2693)*100</f>
        <v>5.3846153846153842E-2</v>
      </c>
      <c r="P2693" s="7">
        <f>IF(L2693,E2693/L2693,0)</f>
        <v>17.5</v>
      </c>
      <c r="Q2693" t="s">
        <v>8327</v>
      </c>
      <c r="R2693" t="s">
        <v>8328</v>
      </c>
      <c r="S2693" s="18">
        <f t="shared" si="84"/>
        <v>42089.474039351851</v>
      </c>
      <c r="T2693" s="18">
        <f t="shared" si="85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(E2694/D2694)*100</f>
        <v>0.7142857142857143</v>
      </c>
      <c r="P2694" s="7">
        <f>IF(L2694,E2694/L2694,0)</f>
        <v>25</v>
      </c>
      <c r="Q2694" t="s">
        <v>8327</v>
      </c>
      <c r="R2694" t="s">
        <v>8328</v>
      </c>
      <c r="S2694" s="18">
        <f t="shared" si="84"/>
        <v>42058.084027777775</v>
      </c>
      <c r="T2694" s="18">
        <f t="shared" si="85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(E2695/D2695)*100</f>
        <v>0.8</v>
      </c>
      <c r="P2695" s="7">
        <f>IF(L2695,E2695/L2695,0)</f>
        <v>13.333333333333334</v>
      </c>
      <c r="Q2695" t="s">
        <v>8327</v>
      </c>
      <c r="R2695" t="s">
        <v>8328</v>
      </c>
      <c r="S2695" s="18">
        <f t="shared" si="84"/>
        <v>41833.888495370367</v>
      </c>
      <c r="T2695" s="18">
        <f t="shared" si="85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(E2696/D2696)*100</f>
        <v>3.3333333333333335E-3</v>
      </c>
      <c r="P2696" s="7">
        <f>IF(L2696,E2696/L2696,0)</f>
        <v>1</v>
      </c>
      <c r="Q2696" t="s">
        <v>8327</v>
      </c>
      <c r="R2696" t="s">
        <v>8328</v>
      </c>
      <c r="S2696" s="18">
        <f t="shared" si="84"/>
        <v>41877.890497685185</v>
      </c>
      <c r="T2696" s="18">
        <f t="shared" si="85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(E2697/D2697)*100</f>
        <v>0.47333333333333333</v>
      </c>
      <c r="P2697" s="7">
        <f>IF(L2697,E2697/L2697,0)</f>
        <v>23.666666666666668</v>
      </c>
      <c r="Q2697" t="s">
        <v>8327</v>
      </c>
      <c r="R2697" t="s">
        <v>8328</v>
      </c>
      <c r="S2697" s="18">
        <f t="shared" si="84"/>
        <v>42047.931921296295</v>
      </c>
      <c r="T2697" s="18">
        <f t="shared" si="85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(E2698/D2698)*100</f>
        <v>5.65</v>
      </c>
      <c r="P2698" s="7">
        <f>IF(L2698,E2698/L2698,0)</f>
        <v>89.21052631578948</v>
      </c>
      <c r="Q2698" t="s">
        <v>8327</v>
      </c>
      <c r="R2698" t="s">
        <v>8328</v>
      </c>
      <c r="S2698" s="18">
        <f t="shared" si="84"/>
        <v>41964.594444444447</v>
      </c>
      <c r="T2698" s="18">
        <f t="shared" si="85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(E2699/D2699)*100</f>
        <v>26.35217391304348</v>
      </c>
      <c r="P2699" s="7">
        <f>IF(L2699,E2699/L2699,0)</f>
        <v>116.55769230769231</v>
      </c>
      <c r="Q2699" t="s">
        <v>8327</v>
      </c>
      <c r="R2699" t="s">
        <v>8328</v>
      </c>
      <c r="S2699" s="18">
        <f t="shared" si="84"/>
        <v>42187.690081018518</v>
      </c>
      <c r="T2699" s="18">
        <f t="shared" si="85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(E2700/D2700)*100</f>
        <v>0.325125</v>
      </c>
      <c r="P2700" s="7">
        <f>IF(L2700,E2700/L2700,0)</f>
        <v>13.005000000000001</v>
      </c>
      <c r="Q2700" t="s">
        <v>8327</v>
      </c>
      <c r="R2700" t="s">
        <v>8328</v>
      </c>
      <c r="S2700" s="18">
        <f t="shared" si="84"/>
        <v>41787.648240740738</v>
      </c>
      <c r="T2700" s="18">
        <f t="shared" si="85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(E2701/D2701)*100</f>
        <v>0</v>
      </c>
      <c r="P2701" s="7">
        <f>IF(L2701,E2701/L2701,0)</f>
        <v>0</v>
      </c>
      <c r="Q2701" t="s">
        <v>8327</v>
      </c>
      <c r="R2701" t="s">
        <v>8328</v>
      </c>
      <c r="S2701" s="18">
        <f t="shared" si="84"/>
        <v>41829.646562499998</v>
      </c>
      <c r="T2701" s="18">
        <f t="shared" si="85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(E2702/D2702)*100</f>
        <v>0.7000700070007001</v>
      </c>
      <c r="P2702" s="7">
        <f>IF(L2702,E2702/L2702,0)</f>
        <v>17.5</v>
      </c>
      <c r="Q2702" t="s">
        <v>8327</v>
      </c>
      <c r="R2702" t="s">
        <v>8328</v>
      </c>
      <c r="S2702" s="18">
        <f t="shared" si="84"/>
        <v>41870.624675925923</v>
      </c>
      <c r="T2702" s="18">
        <f t="shared" si="85"/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(E2703/D2703)*100</f>
        <v>46.176470588235297</v>
      </c>
      <c r="P2703" s="7">
        <f>IF(L2703,E2703/L2703,0)</f>
        <v>34.130434782608695</v>
      </c>
      <c r="Q2703" t="s">
        <v>8341</v>
      </c>
      <c r="R2703" t="s">
        <v>8343</v>
      </c>
      <c r="S2703" s="18">
        <f t="shared" si="84"/>
        <v>42801.524699074071</v>
      </c>
      <c r="T2703" s="18">
        <f t="shared" si="85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(E2704/D2704)*100</f>
        <v>34.410000000000004</v>
      </c>
      <c r="P2704" s="7">
        <f>IF(L2704,E2704/L2704,0)</f>
        <v>132.34615384615384</v>
      </c>
      <c r="Q2704" t="s">
        <v>8341</v>
      </c>
      <c r="R2704" t="s">
        <v>8343</v>
      </c>
      <c r="S2704" s="18">
        <f t="shared" si="84"/>
        <v>42800.551817129628</v>
      </c>
      <c r="T2704" s="18">
        <f t="shared" si="85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(E2705/D2705)*100</f>
        <v>103.75000000000001</v>
      </c>
      <c r="P2705" s="7">
        <f>IF(L2705,E2705/L2705,0)</f>
        <v>922.22222222222217</v>
      </c>
      <c r="Q2705" t="s">
        <v>8341</v>
      </c>
      <c r="R2705" t="s">
        <v>8343</v>
      </c>
      <c r="S2705" s="18">
        <f t="shared" si="84"/>
        <v>42756.440162037034</v>
      </c>
      <c r="T2705" s="18">
        <f t="shared" si="85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(E2706/D2706)*100</f>
        <v>6.0263157894736841</v>
      </c>
      <c r="P2706" s="7">
        <f>IF(L2706,E2706/L2706,0)</f>
        <v>163.57142857142858</v>
      </c>
      <c r="Q2706" t="s">
        <v>8341</v>
      </c>
      <c r="R2706" t="s">
        <v>8343</v>
      </c>
      <c r="S2706" s="18">
        <f t="shared" si="84"/>
        <v>42787.612430555557</v>
      </c>
      <c r="T2706" s="18">
        <f t="shared" si="85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(E2707/D2707)*100</f>
        <v>10.539393939393939</v>
      </c>
      <c r="P2707" s="7">
        <f>IF(L2707,E2707/L2707,0)</f>
        <v>217.375</v>
      </c>
      <c r="Q2707" t="s">
        <v>8341</v>
      </c>
      <c r="R2707" t="s">
        <v>8343</v>
      </c>
      <c r="S2707" s="18">
        <f t="shared" si="84"/>
        <v>42773.666180555556</v>
      </c>
      <c r="T2707" s="18">
        <f t="shared" si="85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>(E2708/D2708)*100</f>
        <v>112.29714285714284</v>
      </c>
      <c r="P2708" s="7">
        <f>IF(L2708,E2708/L2708,0)</f>
        <v>149.44486692015209</v>
      </c>
      <c r="Q2708" t="s">
        <v>8341</v>
      </c>
      <c r="R2708" t="s">
        <v>8343</v>
      </c>
      <c r="S2708" s="18">
        <f t="shared" si="84"/>
        <v>41899.044942129629</v>
      </c>
      <c r="T2708" s="18">
        <f t="shared" si="85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>(E2709/D2709)*100</f>
        <v>350.84462500000001</v>
      </c>
      <c r="P2709" s="7">
        <f>IF(L2709,E2709/L2709,0)</f>
        <v>71.237487309644663</v>
      </c>
      <c r="Q2709" t="s">
        <v>8341</v>
      </c>
      <c r="R2709" t="s">
        <v>8343</v>
      </c>
      <c r="S2709" s="18">
        <f t="shared" si="84"/>
        <v>41391.532905092594</v>
      </c>
      <c r="T2709" s="18">
        <f t="shared" si="85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>(E2710/D2710)*100</f>
        <v>233.21535</v>
      </c>
      <c r="P2710" s="7">
        <f>IF(L2710,E2710/L2710,0)</f>
        <v>44.464318398474738</v>
      </c>
      <c r="Q2710" t="s">
        <v>8341</v>
      </c>
      <c r="R2710" t="s">
        <v>8343</v>
      </c>
      <c r="S2710" s="18">
        <f t="shared" si="84"/>
        <v>42512.448217592595</v>
      </c>
      <c r="T2710" s="18">
        <f t="shared" si="85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>(E2711/D2711)*100</f>
        <v>101.60599999999999</v>
      </c>
      <c r="P2711" s="7">
        <f>IF(L2711,E2711/L2711,0)</f>
        <v>164.94480519480518</v>
      </c>
      <c r="Q2711" t="s">
        <v>8341</v>
      </c>
      <c r="R2711" t="s">
        <v>8343</v>
      </c>
      <c r="S2711" s="18">
        <f t="shared" si="84"/>
        <v>42611.899780092594</v>
      </c>
      <c r="T2711" s="18">
        <f t="shared" si="85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>(E2712/D2712)*100</f>
        <v>153.90035000000003</v>
      </c>
      <c r="P2712" s="7">
        <f>IF(L2712,E2712/L2712,0)</f>
        <v>84.871516544117654</v>
      </c>
      <c r="Q2712" t="s">
        <v>8341</v>
      </c>
      <c r="R2712" t="s">
        <v>8343</v>
      </c>
      <c r="S2712" s="18">
        <f t="shared" si="84"/>
        <v>41827.979490740741</v>
      </c>
      <c r="T2712" s="18">
        <f t="shared" si="85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>(E2713/D2713)*100</f>
        <v>100.7161125319693</v>
      </c>
      <c r="P2713" s="7">
        <f>IF(L2713,E2713/L2713,0)</f>
        <v>53.945205479452056</v>
      </c>
      <c r="Q2713" t="s">
        <v>8341</v>
      </c>
      <c r="R2713" t="s">
        <v>8343</v>
      </c>
      <c r="S2713" s="18">
        <f t="shared" si="84"/>
        <v>41780.495254629626</v>
      </c>
      <c r="T2713" s="18">
        <f t="shared" si="85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>(E2714/D2714)*100</f>
        <v>131.38181818181818</v>
      </c>
      <c r="P2714" s="7">
        <f>IF(L2714,E2714/L2714,0)</f>
        <v>50.531468531468533</v>
      </c>
      <c r="Q2714" t="s">
        <v>8341</v>
      </c>
      <c r="R2714" t="s">
        <v>8343</v>
      </c>
      <c r="S2714" s="18">
        <f t="shared" si="84"/>
        <v>41431.812037037038</v>
      </c>
      <c r="T2714" s="18">
        <f t="shared" si="85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>(E2715/D2715)*100</f>
        <v>102.24133333333334</v>
      </c>
      <c r="P2715" s="7">
        <f>IF(L2715,E2715/L2715,0)</f>
        <v>108.00140845070422</v>
      </c>
      <c r="Q2715" t="s">
        <v>8341</v>
      </c>
      <c r="R2715" t="s">
        <v>8343</v>
      </c>
      <c r="S2715" s="18">
        <f t="shared" si="84"/>
        <v>42322.403749999998</v>
      </c>
      <c r="T2715" s="18">
        <f t="shared" si="85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>(E2716/D2716)*100</f>
        <v>116.35599999999999</v>
      </c>
      <c r="P2716" s="7">
        <f>IF(L2716,E2716/L2716,0)</f>
        <v>95.373770491803285</v>
      </c>
      <c r="Q2716" t="s">
        <v>8341</v>
      </c>
      <c r="R2716" t="s">
        <v>8343</v>
      </c>
      <c r="S2716" s="18">
        <f t="shared" si="84"/>
        <v>42629.405046296291</v>
      </c>
      <c r="T2716" s="18">
        <f t="shared" si="85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>(E2717/D2717)*100</f>
        <v>264.62241666666665</v>
      </c>
      <c r="P2717" s="7">
        <f>IF(L2717,E2717/L2717,0)</f>
        <v>57.631016333938291</v>
      </c>
      <c r="Q2717" t="s">
        <v>8341</v>
      </c>
      <c r="R2717" t="s">
        <v>8343</v>
      </c>
      <c r="S2717" s="18">
        <f t="shared" si="84"/>
        <v>42387.148472222223</v>
      </c>
      <c r="T2717" s="18">
        <f t="shared" si="85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>(E2718/D2718)*100</f>
        <v>119.98010000000001</v>
      </c>
      <c r="P2718" s="7">
        <f>IF(L2718,E2718/L2718,0)</f>
        <v>64.160481283422456</v>
      </c>
      <c r="Q2718" t="s">
        <v>8341</v>
      </c>
      <c r="R2718" t="s">
        <v>8343</v>
      </c>
      <c r="S2718" s="18">
        <f t="shared" si="84"/>
        <v>42255.083252314813</v>
      </c>
      <c r="T2718" s="18">
        <f t="shared" si="85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>(E2719/D2719)*100</f>
        <v>120.10400000000001</v>
      </c>
      <c r="P2719" s="7">
        <f>IF(L2719,E2719/L2719,0)</f>
        <v>92.387692307692305</v>
      </c>
      <c r="Q2719" t="s">
        <v>8341</v>
      </c>
      <c r="R2719" t="s">
        <v>8343</v>
      </c>
      <c r="S2719" s="18">
        <f t="shared" si="84"/>
        <v>41934.664918981478</v>
      </c>
      <c r="T2719" s="18">
        <f t="shared" si="85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>(E2720/D2720)*100</f>
        <v>103.58333333333334</v>
      </c>
      <c r="P2720" s="7">
        <f>IF(L2720,E2720/L2720,0)</f>
        <v>125.97972972972973</v>
      </c>
      <c r="Q2720" t="s">
        <v>8341</v>
      </c>
      <c r="R2720" t="s">
        <v>8343</v>
      </c>
      <c r="S2720" s="18">
        <f t="shared" si="84"/>
        <v>42465.346585648149</v>
      </c>
      <c r="T2720" s="18">
        <f t="shared" si="85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>(E2721/D2721)*100</f>
        <v>108.83333333333334</v>
      </c>
      <c r="P2721" s="7">
        <f>IF(L2721,E2721/L2721,0)</f>
        <v>94.637681159420296</v>
      </c>
      <c r="Q2721" t="s">
        <v>8341</v>
      </c>
      <c r="R2721" t="s">
        <v>8343</v>
      </c>
      <c r="S2721" s="18">
        <f t="shared" si="84"/>
        <v>42417.781180555554</v>
      </c>
      <c r="T2721" s="18">
        <f t="shared" si="85"/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>(E2722/D2722)*100</f>
        <v>118.12400000000001</v>
      </c>
      <c r="P2722" s="7">
        <f>IF(L2722,E2722/L2722,0)</f>
        <v>170.69942196531792</v>
      </c>
      <c r="Q2722" t="s">
        <v>8341</v>
      </c>
      <c r="R2722" t="s">
        <v>8343</v>
      </c>
      <c r="S2722" s="18">
        <f t="shared" si="84"/>
        <v>42655.215891203705</v>
      </c>
      <c r="T2722" s="18">
        <f t="shared" si="85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>(E2723/D2723)*100</f>
        <v>1462</v>
      </c>
      <c r="P2723" s="7">
        <f>IF(L2723,E2723/L2723,0)</f>
        <v>40.762081784386616</v>
      </c>
      <c r="Q2723" t="s">
        <v>8314</v>
      </c>
      <c r="R2723" t="s">
        <v>8358</v>
      </c>
      <c r="S2723" s="18">
        <f t="shared" si="84"/>
        <v>41493.293958333335</v>
      </c>
      <c r="T2723" s="18">
        <f t="shared" si="85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>(E2724/D2724)*100</f>
        <v>252.54</v>
      </c>
      <c r="P2724" s="7">
        <f>IF(L2724,E2724/L2724,0)</f>
        <v>68.254054054054052</v>
      </c>
      <c r="Q2724" t="s">
        <v>8314</v>
      </c>
      <c r="R2724" t="s">
        <v>8358</v>
      </c>
      <c r="S2724" s="18">
        <f t="shared" si="84"/>
        <v>42704.607094907406</v>
      </c>
      <c r="T2724" s="18">
        <f t="shared" si="85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>(E2725/D2725)*100</f>
        <v>140.05000000000001</v>
      </c>
      <c r="P2725" s="7">
        <f>IF(L2725,E2725/L2725,0)</f>
        <v>95.48863636363636</v>
      </c>
      <c r="Q2725" t="s">
        <v>8314</v>
      </c>
      <c r="R2725" t="s">
        <v>8358</v>
      </c>
      <c r="S2725" s="18">
        <f t="shared" si="84"/>
        <v>41944.58898148148</v>
      </c>
      <c r="T2725" s="18">
        <f t="shared" si="85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>(E2726/D2726)*100</f>
        <v>296.87520259319291</v>
      </c>
      <c r="P2726" s="7">
        <f>IF(L2726,E2726/L2726,0)</f>
        <v>7.1902649656526005</v>
      </c>
      <c r="Q2726" t="s">
        <v>8314</v>
      </c>
      <c r="R2726" t="s">
        <v>8358</v>
      </c>
      <c r="S2726" s="18">
        <f t="shared" si="84"/>
        <v>42199.07707175926</v>
      </c>
      <c r="T2726" s="18">
        <f t="shared" si="85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>(E2727/D2727)*100</f>
        <v>144.54249999999999</v>
      </c>
      <c r="P2727" s="7">
        <f>IF(L2727,E2727/L2727,0)</f>
        <v>511.65486725663715</v>
      </c>
      <c r="Q2727" t="s">
        <v>8314</v>
      </c>
      <c r="R2727" t="s">
        <v>8358</v>
      </c>
      <c r="S2727" s="18">
        <f t="shared" si="84"/>
        <v>42745.494618055556</v>
      </c>
      <c r="T2727" s="18">
        <f t="shared" si="85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>(E2728/D2728)*100</f>
        <v>105.745</v>
      </c>
      <c r="P2728" s="7">
        <f>IF(L2728,E2728/L2728,0)</f>
        <v>261.74504950495049</v>
      </c>
      <c r="Q2728" t="s">
        <v>8314</v>
      </c>
      <c r="R2728" t="s">
        <v>8358</v>
      </c>
      <c r="S2728" s="18">
        <f t="shared" si="84"/>
        <v>42452.329988425925</v>
      </c>
      <c r="T2728" s="18">
        <f t="shared" si="85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>(E2729/D2729)*100</f>
        <v>493.21000000000004</v>
      </c>
      <c r="P2729" s="7">
        <f>IF(L2729,E2729/L2729,0)</f>
        <v>69.760961810466767</v>
      </c>
      <c r="Q2729" t="s">
        <v>8314</v>
      </c>
      <c r="R2729" t="s">
        <v>8358</v>
      </c>
      <c r="S2729" s="18">
        <f t="shared" si="84"/>
        <v>42198.426655092597</v>
      </c>
      <c r="T2729" s="18">
        <f t="shared" si="85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>(E2730/D2730)*100</f>
        <v>201.82666666666668</v>
      </c>
      <c r="P2730" s="7">
        <f>IF(L2730,E2730/L2730,0)</f>
        <v>77.229591836734699</v>
      </c>
      <c r="Q2730" t="s">
        <v>8314</v>
      </c>
      <c r="R2730" t="s">
        <v>8358</v>
      </c>
      <c r="S2730" s="18">
        <f t="shared" si="84"/>
        <v>42333.34993055556</v>
      </c>
      <c r="T2730" s="18">
        <f t="shared" si="85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>(E2731/D2731)*100</f>
        <v>104.44</v>
      </c>
      <c r="P2731" s="7">
        <f>IF(L2731,E2731/L2731,0)</f>
        <v>340.56521739130437</v>
      </c>
      <c r="Q2731" t="s">
        <v>8314</v>
      </c>
      <c r="R2731" t="s">
        <v>8358</v>
      </c>
      <c r="S2731" s="18">
        <f t="shared" si="84"/>
        <v>42094.990706018521</v>
      </c>
      <c r="T2731" s="18">
        <f t="shared" si="85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>(E2732/D2732)*100</f>
        <v>170.29262962962963</v>
      </c>
      <c r="P2732" s="7">
        <f>IF(L2732,E2732/L2732,0)</f>
        <v>67.417903225806455</v>
      </c>
      <c r="Q2732" t="s">
        <v>8314</v>
      </c>
      <c r="R2732" t="s">
        <v>8358</v>
      </c>
      <c r="S2732" s="18">
        <f t="shared" si="84"/>
        <v>41351.291377314818</v>
      </c>
      <c r="T2732" s="18">
        <f t="shared" si="85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>(E2733/D2733)*100</f>
        <v>104.30333333333333</v>
      </c>
      <c r="P2733" s="7">
        <f>IF(L2733,E2733/L2733,0)</f>
        <v>845.70270270270271</v>
      </c>
      <c r="Q2733" t="s">
        <v>8314</v>
      </c>
      <c r="R2733" t="s">
        <v>8358</v>
      </c>
      <c r="S2733" s="18">
        <f t="shared" si="84"/>
        <v>41872.275717592594</v>
      </c>
      <c r="T2733" s="18">
        <f t="shared" si="85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>(E2734/D2734)*100</f>
        <v>118.25000000000001</v>
      </c>
      <c r="P2734" s="7">
        <f>IF(L2734,E2734/L2734,0)</f>
        <v>97.191780821917803</v>
      </c>
      <c r="Q2734" t="s">
        <v>8314</v>
      </c>
      <c r="R2734" t="s">
        <v>8358</v>
      </c>
      <c r="S2734" s="18">
        <f t="shared" si="84"/>
        <v>41389.558194444442</v>
      </c>
      <c r="T2734" s="18">
        <f t="shared" si="85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>(E2735/D2735)*100</f>
        <v>107.538</v>
      </c>
      <c r="P2735" s="7">
        <f>IF(L2735,E2735/L2735,0)</f>
        <v>451.84033613445376</v>
      </c>
      <c r="Q2735" t="s">
        <v>8314</v>
      </c>
      <c r="R2735" t="s">
        <v>8358</v>
      </c>
      <c r="S2735" s="18">
        <f t="shared" si="84"/>
        <v>42044.022847222222</v>
      </c>
      <c r="T2735" s="18">
        <f t="shared" si="85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>(E2736/D2736)*100</f>
        <v>2260300</v>
      </c>
      <c r="P2736" s="7">
        <f>IF(L2736,E2736/L2736,0)</f>
        <v>138.66871165644173</v>
      </c>
      <c r="Q2736" t="s">
        <v>8314</v>
      </c>
      <c r="R2736" t="s">
        <v>8358</v>
      </c>
      <c r="S2736" s="18">
        <f t="shared" si="84"/>
        <v>42626.418888888889</v>
      </c>
      <c r="T2736" s="18">
        <f t="shared" si="85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>(E2737/D2737)*100</f>
        <v>978.13466666666682</v>
      </c>
      <c r="P2737" s="7">
        <f>IF(L2737,E2737/L2737,0)</f>
        <v>21.640147492625371</v>
      </c>
      <c r="Q2737" t="s">
        <v>8314</v>
      </c>
      <c r="R2737" t="s">
        <v>8358</v>
      </c>
      <c r="S2737" s="18">
        <f t="shared" si="84"/>
        <v>41315.870949074073</v>
      </c>
      <c r="T2737" s="18">
        <f t="shared" si="85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>(E2738/D2738)*100</f>
        <v>122.9</v>
      </c>
      <c r="P2738" s="7">
        <f>IF(L2738,E2738/L2738,0)</f>
        <v>169.51724137931035</v>
      </c>
      <c r="Q2738" t="s">
        <v>8314</v>
      </c>
      <c r="R2738" t="s">
        <v>8358</v>
      </c>
      <c r="S2738" s="18">
        <f t="shared" si="84"/>
        <v>41722.416354166664</v>
      </c>
      <c r="T2738" s="18">
        <f t="shared" si="85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>(E2739/D2739)*100</f>
        <v>246.0608</v>
      </c>
      <c r="P2739" s="7">
        <f>IF(L2739,E2739/L2739,0)</f>
        <v>161.88210526315791</v>
      </c>
      <c r="Q2739" t="s">
        <v>8314</v>
      </c>
      <c r="R2739" t="s">
        <v>8358</v>
      </c>
      <c r="S2739" s="18">
        <f t="shared" si="84"/>
        <v>41611.667673611111</v>
      </c>
      <c r="T2739" s="18">
        <f t="shared" si="85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>(E2740/D2740)*100</f>
        <v>147.94</v>
      </c>
      <c r="P2740" s="7">
        <f>IF(L2740,E2740/L2740,0)</f>
        <v>493.13333333333333</v>
      </c>
      <c r="Q2740" t="s">
        <v>8314</v>
      </c>
      <c r="R2740" t="s">
        <v>8358</v>
      </c>
      <c r="S2740" s="18">
        <f t="shared" si="84"/>
        <v>42619.893564814818</v>
      </c>
      <c r="T2740" s="18">
        <f t="shared" si="85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>(E2741/D2741)*100</f>
        <v>384.09090909090907</v>
      </c>
      <c r="P2741" s="7">
        <f>IF(L2741,E2741/L2741,0)</f>
        <v>22.120418848167539</v>
      </c>
      <c r="Q2741" t="s">
        <v>8314</v>
      </c>
      <c r="R2741" t="s">
        <v>8358</v>
      </c>
      <c r="S2741" s="18">
        <f t="shared" si="84"/>
        <v>41719.637928240743</v>
      </c>
      <c r="T2741" s="18">
        <f t="shared" si="85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>(E2742/D2742)*100</f>
        <v>103.33333333333334</v>
      </c>
      <c r="P2742" s="7">
        <f>IF(L2742,E2742/L2742,0)</f>
        <v>18.235294117647058</v>
      </c>
      <c r="Q2742" t="s">
        <v>8314</v>
      </c>
      <c r="R2742" t="s">
        <v>8358</v>
      </c>
      <c r="S2742" s="18">
        <f t="shared" si="84"/>
        <v>42044.781851851847</v>
      </c>
      <c r="T2742" s="18">
        <f t="shared" si="85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(E2743/D2743)*100</f>
        <v>0.43750000000000006</v>
      </c>
      <c r="P2743" s="7">
        <f>IF(L2743,E2743/L2743,0)</f>
        <v>8.75</v>
      </c>
      <c r="Q2743" t="s">
        <v>8317</v>
      </c>
      <c r="R2743" t="s">
        <v>8340</v>
      </c>
      <c r="S2743" s="18">
        <f t="shared" si="84"/>
        <v>41911.407430555555</v>
      </c>
      <c r="T2743" s="18">
        <f t="shared" si="85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(E2744/D2744)*100</f>
        <v>29.24</v>
      </c>
      <c r="P2744" s="7">
        <f>IF(L2744,E2744/L2744,0)</f>
        <v>40.611111111111114</v>
      </c>
      <c r="Q2744" t="s">
        <v>8317</v>
      </c>
      <c r="R2744" t="s">
        <v>8340</v>
      </c>
      <c r="S2744" s="18">
        <f t="shared" si="84"/>
        <v>41030.469756944447</v>
      </c>
      <c r="T2744" s="18">
        <f t="shared" si="85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(E2745/D2745)*100</f>
        <v>0</v>
      </c>
      <c r="P2745" s="7">
        <f>IF(L2745,E2745/L2745,0)</f>
        <v>0</v>
      </c>
      <c r="Q2745" t="s">
        <v>8317</v>
      </c>
      <c r="R2745" t="s">
        <v>8340</v>
      </c>
      <c r="S2745" s="18">
        <f t="shared" si="84"/>
        <v>42632.078784722224</v>
      </c>
      <c r="T2745" s="18">
        <f t="shared" si="85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(E2746/D2746)*100</f>
        <v>5.21875</v>
      </c>
      <c r="P2746" s="7">
        <f>IF(L2746,E2746/L2746,0)</f>
        <v>37.954545454545453</v>
      </c>
      <c r="Q2746" t="s">
        <v>8317</v>
      </c>
      <c r="R2746" t="s">
        <v>8340</v>
      </c>
      <c r="S2746" s="18">
        <f t="shared" si="84"/>
        <v>40937.812476851854</v>
      </c>
      <c r="T2746" s="18">
        <f t="shared" si="85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(E2747/D2747)*100</f>
        <v>21.887499999999999</v>
      </c>
      <c r="P2747" s="7">
        <f>IF(L2747,E2747/L2747,0)</f>
        <v>35.734693877551024</v>
      </c>
      <c r="Q2747" t="s">
        <v>8317</v>
      </c>
      <c r="R2747" t="s">
        <v>8340</v>
      </c>
      <c r="S2747" s="18">
        <f t="shared" si="84"/>
        <v>41044.738055555557</v>
      </c>
      <c r="T2747" s="18">
        <f t="shared" si="85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(E2748/D2748)*100</f>
        <v>26.700000000000003</v>
      </c>
      <c r="P2748" s="7">
        <f>IF(L2748,E2748/L2748,0)</f>
        <v>42.157894736842103</v>
      </c>
      <c r="Q2748" t="s">
        <v>8317</v>
      </c>
      <c r="R2748" t="s">
        <v>8340</v>
      </c>
      <c r="S2748" s="18">
        <f t="shared" si="84"/>
        <v>41850.531377314815</v>
      </c>
      <c r="T2748" s="18">
        <f t="shared" si="85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(E2749/D2749)*100</f>
        <v>28.000000000000004</v>
      </c>
      <c r="P2749" s="7">
        <f>IF(L2749,E2749/L2749,0)</f>
        <v>35</v>
      </c>
      <c r="Q2749" t="s">
        <v>8317</v>
      </c>
      <c r="R2749" t="s">
        <v>8340</v>
      </c>
      <c r="S2749" s="18">
        <f t="shared" si="84"/>
        <v>41044.398113425923</v>
      </c>
      <c r="T2749" s="18">
        <f t="shared" si="85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(E2750/D2750)*100</f>
        <v>1.06</v>
      </c>
      <c r="P2750" s="7">
        <f>IF(L2750,E2750/L2750,0)</f>
        <v>13.25</v>
      </c>
      <c r="Q2750" t="s">
        <v>8317</v>
      </c>
      <c r="R2750" t="s">
        <v>8340</v>
      </c>
      <c r="S2750" s="18">
        <f t="shared" si="84"/>
        <v>42585.4606712963</v>
      </c>
      <c r="T2750" s="18">
        <f t="shared" si="85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(E2751/D2751)*100</f>
        <v>1.0999999999999999</v>
      </c>
      <c r="P2751" s="7">
        <f>IF(L2751,E2751/L2751,0)</f>
        <v>55</v>
      </c>
      <c r="Q2751" t="s">
        <v>8317</v>
      </c>
      <c r="R2751" t="s">
        <v>8340</v>
      </c>
      <c r="S2751" s="18">
        <f t="shared" si="84"/>
        <v>42068.549039351856</v>
      </c>
      <c r="T2751" s="18">
        <f t="shared" si="85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(E2752/D2752)*100</f>
        <v>0</v>
      </c>
      <c r="P2752" s="7">
        <f>IF(L2752,E2752/L2752,0)</f>
        <v>0</v>
      </c>
      <c r="Q2752" t="s">
        <v>8317</v>
      </c>
      <c r="R2752" t="s">
        <v>8340</v>
      </c>
      <c r="S2752" s="18">
        <f t="shared" si="84"/>
        <v>41078.649826388893</v>
      </c>
      <c r="T2752" s="18">
        <f t="shared" si="85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(E2753/D2753)*100</f>
        <v>0</v>
      </c>
      <c r="P2753" s="7">
        <f>IF(L2753,E2753/L2753,0)</f>
        <v>0</v>
      </c>
      <c r="Q2753" t="s">
        <v>8317</v>
      </c>
      <c r="R2753" t="s">
        <v>8340</v>
      </c>
      <c r="S2753" s="18">
        <f t="shared" si="84"/>
        <v>41747.637060185181</v>
      </c>
      <c r="T2753" s="18">
        <f t="shared" si="85"/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(E2754/D2754)*100</f>
        <v>11.458333333333332</v>
      </c>
      <c r="P2754" s="7">
        <f>IF(L2754,E2754/L2754,0)</f>
        <v>39.285714285714285</v>
      </c>
      <c r="Q2754" t="s">
        <v>8317</v>
      </c>
      <c r="R2754" t="s">
        <v>8340</v>
      </c>
      <c r="S2754" s="18">
        <f t="shared" ref="S2754:S2817" si="86">(J2754/86400)+25569+(-6/24)</f>
        <v>40855.515092592592</v>
      </c>
      <c r="T2754" s="18">
        <f t="shared" ref="T2754:T2817" si="87">(I2754/86400)+25569+(-6/24)</f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(E2755/D2755)*100</f>
        <v>19</v>
      </c>
      <c r="P2755" s="7">
        <f>IF(L2755,E2755/L2755,0)</f>
        <v>47.5</v>
      </c>
      <c r="Q2755" t="s">
        <v>8317</v>
      </c>
      <c r="R2755" t="s">
        <v>8340</v>
      </c>
      <c r="S2755" s="18">
        <f t="shared" si="86"/>
        <v>41117.650729166664</v>
      </c>
      <c r="T2755" s="18">
        <f t="shared" si="87"/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(E2756/D2756)*100</f>
        <v>0</v>
      </c>
      <c r="P2756" s="7">
        <f>IF(L2756,E2756/L2756,0)</f>
        <v>0</v>
      </c>
      <c r="Q2756" t="s">
        <v>8317</v>
      </c>
      <c r="R2756" t="s">
        <v>8340</v>
      </c>
      <c r="S2756" s="18">
        <f t="shared" si="86"/>
        <v>41863.386006944442</v>
      </c>
      <c r="T2756" s="18">
        <f t="shared" si="87"/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(E2757/D2757)*100</f>
        <v>52</v>
      </c>
      <c r="P2757" s="7">
        <f>IF(L2757,E2757/L2757,0)</f>
        <v>17.333333333333332</v>
      </c>
      <c r="Q2757" t="s">
        <v>8317</v>
      </c>
      <c r="R2757" t="s">
        <v>8340</v>
      </c>
      <c r="S2757" s="18">
        <f t="shared" si="86"/>
        <v>42072.540821759263</v>
      </c>
      <c r="T2757" s="18">
        <f t="shared" si="87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(E2758/D2758)*100</f>
        <v>10.48</v>
      </c>
      <c r="P2758" s="7">
        <f>IF(L2758,E2758/L2758,0)</f>
        <v>31.757575757575758</v>
      </c>
      <c r="Q2758" t="s">
        <v>8317</v>
      </c>
      <c r="R2758" t="s">
        <v>8340</v>
      </c>
      <c r="S2758" s="18">
        <f t="shared" si="86"/>
        <v>41620.650474537033</v>
      </c>
      <c r="T2758" s="18">
        <f t="shared" si="87"/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(E2759/D2759)*100</f>
        <v>0.66666666666666674</v>
      </c>
      <c r="P2759" s="7">
        <f>IF(L2759,E2759/L2759,0)</f>
        <v>5</v>
      </c>
      <c r="Q2759" t="s">
        <v>8317</v>
      </c>
      <c r="R2759" t="s">
        <v>8340</v>
      </c>
      <c r="S2759" s="18">
        <f t="shared" si="86"/>
        <v>42573.40662037037</v>
      </c>
      <c r="T2759" s="18">
        <f t="shared" si="87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(E2760/D2760)*100</f>
        <v>11.700000000000001</v>
      </c>
      <c r="P2760" s="7">
        <f>IF(L2760,E2760/L2760,0)</f>
        <v>39</v>
      </c>
      <c r="Q2760" t="s">
        <v>8317</v>
      </c>
      <c r="R2760" t="s">
        <v>8340</v>
      </c>
      <c r="S2760" s="18">
        <f t="shared" si="86"/>
        <v>42639.191932870366</v>
      </c>
      <c r="T2760" s="18">
        <f t="shared" si="87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(E2761/D2761)*100</f>
        <v>10.5</v>
      </c>
      <c r="P2761" s="7">
        <f>IF(L2761,E2761/L2761,0)</f>
        <v>52.5</v>
      </c>
      <c r="Q2761" t="s">
        <v>8317</v>
      </c>
      <c r="R2761" t="s">
        <v>8340</v>
      </c>
      <c r="S2761" s="18">
        <f t="shared" si="86"/>
        <v>42524.11650462963</v>
      </c>
      <c r="T2761" s="18">
        <f t="shared" si="87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(E2762/D2762)*100</f>
        <v>0</v>
      </c>
      <c r="P2762" s="7">
        <f>IF(L2762,E2762/L2762,0)</f>
        <v>0</v>
      </c>
      <c r="Q2762" t="s">
        <v>8317</v>
      </c>
      <c r="R2762" t="s">
        <v>8340</v>
      </c>
      <c r="S2762" s="18">
        <f t="shared" si="86"/>
        <v>41415.211319444446</v>
      </c>
      <c r="T2762" s="18">
        <f t="shared" si="87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(E2763/D2763)*100</f>
        <v>0.72</v>
      </c>
      <c r="P2763" s="7">
        <f>IF(L2763,E2763/L2763,0)</f>
        <v>9</v>
      </c>
      <c r="Q2763" t="s">
        <v>8317</v>
      </c>
      <c r="R2763" t="s">
        <v>8340</v>
      </c>
      <c r="S2763" s="18">
        <f t="shared" si="86"/>
        <v>41246.813576388886</v>
      </c>
      <c r="T2763" s="18">
        <f t="shared" si="87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(E2764/D2764)*100</f>
        <v>0.76923076923076927</v>
      </c>
      <c r="P2764" s="7">
        <f>IF(L2764,E2764/L2764,0)</f>
        <v>25</v>
      </c>
      <c r="Q2764" t="s">
        <v>8317</v>
      </c>
      <c r="R2764" t="s">
        <v>8340</v>
      </c>
      <c r="S2764" s="18">
        <f t="shared" si="86"/>
        <v>40926.786979166667</v>
      </c>
      <c r="T2764" s="18">
        <f t="shared" si="87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(E2765/D2765)*100</f>
        <v>0.22842639593908631</v>
      </c>
      <c r="P2765" s="7">
        <f>IF(L2765,E2765/L2765,0)</f>
        <v>30</v>
      </c>
      <c r="Q2765" t="s">
        <v>8317</v>
      </c>
      <c r="R2765" t="s">
        <v>8340</v>
      </c>
      <c r="S2765" s="18">
        <f t="shared" si="86"/>
        <v>41373.329675925925</v>
      </c>
      <c r="T2765" s="18">
        <f t="shared" si="87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(E2766/D2766)*100</f>
        <v>1.125</v>
      </c>
      <c r="P2766" s="7">
        <f>IF(L2766,E2766/L2766,0)</f>
        <v>11.25</v>
      </c>
      <c r="Q2766" t="s">
        <v>8317</v>
      </c>
      <c r="R2766" t="s">
        <v>8340</v>
      </c>
      <c r="S2766" s="18">
        <f t="shared" si="86"/>
        <v>41030.042025462964</v>
      </c>
      <c r="T2766" s="18">
        <f t="shared" si="87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(E2767/D2767)*100</f>
        <v>0</v>
      </c>
      <c r="P2767" s="7">
        <f>IF(L2767,E2767/L2767,0)</f>
        <v>0</v>
      </c>
      <c r="Q2767" t="s">
        <v>8317</v>
      </c>
      <c r="R2767" t="s">
        <v>8340</v>
      </c>
      <c r="S2767" s="18">
        <f t="shared" si="86"/>
        <v>41194.329027777778</v>
      </c>
      <c r="T2767" s="18">
        <f t="shared" si="87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(E2768/D2768)*100</f>
        <v>2</v>
      </c>
      <c r="P2768" s="7">
        <f>IF(L2768,E2768/L2768,0)</f>
        <v>25</v>
      </c>
      <c r="Q2768" t="s">
        <v>8317</v>
      </c>
      <c r="R2768" t="s">
        <v>8340</v>
      </c>
      <c r="S2768" s="18">
        <f t="shared" si="86"/>
        <v>40736.418032407411</v>
      </c>
      <c r="T2768" s="18">
        <f t="shared" si="87"/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(E2769/D2769)*100</f>
        <v>0.85000000000000009</v>
      </c>
      <c r="P2769" s="7">
        <f>IF(L2769,E2769/L2769,0)</f>
        <v>11.333333333333334</v>
      </c>
      <c r="Q2769" t="s">
        <v>8317</v>
      </c>
      <c r="R2769" t="s">
        <v>8340</v>
      </c>
      <c r="S2769" s="18">
        <f t="shared" si="86"/>
        <v>42172.708912037036</v>
      </c>
      <c r="T2769" s="18">
        <f t="shared" si="87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(E2770/D2770)*100</f>
        <v>14.314285714285715</v>
      </c>
      <c r="P2770" s="7">
        <f>IF(L2770,E2770/L2770,0)</f>
        <v>29.470588235294116</v>
      </c>
      <c r="Q2770" t="s">
        <v>8317</v>
      </c>
      <c r="R2770" t="s">
        <v>8340</v>
      </c>
      <c r="S2770" s="18">
        <f t="shared" si="86"/>
        <v>40967.364849537036</v>
      </c>
      <c r="T2770" s="18">
        <f t="shared" si="87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(E2771/D2771)*100</f>
        <v>0.25</v>
      </c>
      <c r="P2771" s="7">
        <f>IF(L2771,E2771/L2771,0)</f>
        <v>1</v>
      </c>
      <c r="Q2771" t="s">
        <v>8317</v>
      </c>
      <c r="R2771" t="s">
        <v>8340</v>
      </c>
      <c r="S2771" s="18">
        <f t="shared" si="86"/>
        <v>41745.576273148152</v>
      </c>
      <c r="T2771" s="18">
        <f t="shared" si="87"/>
        <v>41795.576273148152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(E2772/D2772)*100</f>
        <v>10.411249999999999</v>
      </c>
      <c r="P2772" s="7">
        <f>IF(L2772,E2772/L2772,0)</f>
        <v>63.098484848484851</v>
      </c>
      <c r="Q2772" t="s">
        <v>8317</v>
      </c>
      <c r="R2772" t="s">
        <v>8340</v>
      </c>
      <c r="S2772" s="18">
        <f t="shared" si="86"/>
        <v>41686.455208333333</v>
      </c>
      <c r="T2772" s="18">
        <f t="shared" si="87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(E2773/D2773)*100</f>
        <v>0</v>
      </c>
      <c r="P2773" s="7">
        <f>IF(L2773,E2773/L2773,0)</f>
        <v>0</v>
      </c>
      <c r="Q2773" t="s">
        <v>8317</v>
      </c>
      <c r="R2773" t="s">
        <v>8340</v>
      </c>
      <c r="S2773" s="18">
        <f t="shared" si="86"/>
        <v>41257.281712962962</v>
      </c>
      <c r="T2773" s="18">
        <f t="shared" si="87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(E2774/D2774)*100</f>
        <v>0</v>
      </c>
      <c r="P2774" s="7">
        <f>IF(L2774,E2774/L2774,0)</f>
        <v>0</v>
      </c>
      <c r="Q2774" t="s">
        <v>8317</v>
      </c>
      <c r="R2774" t="s">
        <v>8340</v>
      </c>
      <c r="S2774" s="18">
        <f t="shared" si="86"/>
        <v>41537.619143518517</v>
      </c>
      <c r="T2774" s="18">
        <f t="shared" si="87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(E2775/D2775)*100</f>
        <v>0.18867924528301888</v>
      </c>
      <c r="P2775" s="7">
        <f>IF(L2775,E2775/L2775,0)</f>
        <v>1</v>
      </c>
      <c r="Q2775" t="s">
        <v>8317</v>
      </c>
      <c r="R2775" t="s">
        <v>8340</v>
      </c>
      <c r="S2775" s="18">
        <f t="shared" si="86"/>
        <v>42474.61482638889</v>
      </c>
      <c r="T2775" s="18">
        <f t="shared" si="87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(E2776/D2776)*100</f>
        <v>14.249999999999998</v>
      </c>
      <c r="P2776" s="7">
        <f>IF(L2776,E2776/L2776,0)</f>
        <v>43.846153846153847</v>
      </c>
      <c r="Q2776" t="s">
        <v>8317</v>
      </c>
      <c r="R2776" t="s">
        <v>8340</v>
      </c>
      <c r="S2776" s="18">
        <f t="shared" si="86"/>
        <v>41310.876481481479</v>
      </c>
      <c r="T2776" s="18">
        <f t="shared" si="87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(E2777/D2777)*100</f>
        <v>3</v>
      </c>
      <c r="P2777" s="7">
        <f>IF(L2777,E2777/L2777,0)</f>
        <v>75</v>
      </c>
      <c r="Q2777" t="s">
        <v>8317</v>
      </c>
      <c r="R2777" t="s">
        <v>8340</v>
      </c>
      <c r="S2777" s="18">
        <f t="shared" si="86"/>
        <v>40862.763356481482</v>
      </c>
      <c r="T2777" s="18">
        <f t="shared" si="87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(E2778/D2778)*100</f>
        <v>7.8809523809523814</v>
      </c>
      <c r="P2778" s="7">
        <f>IF(L2778,E2778/L2778,0)</f>
        <v>45.972222222222221</v>
      </c>
      <c r="Q2778" t="s">
        <v>8317</v>
      </c>
      <c r="R2778" t="s">
        <v>8340</v>
      </c>
      <c r="S2778" s="18">
        <f t="shared" si="86"/>
        <v>42136.047175925924</v>
      </c>
      <c r="T2778" s="18">
        <f t="shared" si="87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(E2779/D2779)*100</f>
        <v>0.33333333333333337</v>
      </c>
      <c r="P2779" s="7">
        <f>IF(L2779,E2779/L2779,0)</f>
        <v>10</v>
      </c>
      <c r="Q2779" t="s">
        <v>8317</v>
      </c>
      <c r="R2779" t="s">
        <v>8340</v>
      </c>
      <c r="S2779" s="18">
        <f t="shared" si="86"/>
        <v>42172.419027777782</v>
      </c>
      <c r="T2779" s="18">
        <f t="shared" si="87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(E2780/D2780)*100</f>
        <v>25.545454545454543</v>
      </c>
      <c r="P2780" s="7">
        <f>IF(L2780,E2780/L2780,0)</f>
        <v>93.666666666666671</v>
      </c>
      <c r="Q2780" t="s">
        <v>8317</v>
      </c>
      <c r="R2780" t="s">
        <v>8340</v>
      </c>
      <c r="S2780" s="18">
        <f t="shared" si="86"/>
        <v>41846.728078703702</v>
      </c>
      <c r="T2780" s="18">
        <f t="shared" si="87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(E2781/D2781)*100</f>
        <v>2.12</v>
      </c>
      <c r="P2781" s="7">
        <f>IF(L2781,E2781/L2781,0)</f>
        <v>53</v>
      </c>
      <c r="Q2781" t="s">
        <v>8317</v>
      </c>
      <c r="R2781" t="s">
        <v>8340</v>
      </c>
      <c r="S2781" s="18">
        <f t="shared" si="86"/>
        <v>42300.335891203707</v>
      </c>
      <c r="T2781" s="18">
        <f t="shared" si="87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(E2782/D2782)*100</f>
        <v>0</v>
      </c>
      <c r="P2782" s="7">
        <f>IF(L2782,E2782/L2782,0)</f>
        <v>0</v>
      </c>
      <c r="Q2782" t="s">
        <v>8317</v>
      </c>
      <c r="R2782" t="s">
        <v>8340</v>
      </c>
      <c r="S2782" s="18">
        <f t="shared" si="86"/>
        <v>42774.197777777779</v>
      </c>
      <c r="T2782" s="18">
        <f t="shared" si="87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>(E2783/D2783)*100</f>
        <v>105.28</v>
      </c>
      <c r="P2783" s="7">
        <f>IF(L2783,E2783/L2783,0)</f>
        <v>47</v>
      </c>
      <c r="Q2783" t="s">
        <v>8341</v>
      </c>
      <c r="R2783" t="s">
        <v>8342</v>
      </c>
      <c r="S2783" s="18">
        <f t="shared" si="86"/>
        <v>42018.69159722222</v>
      </c>
      <c r="T2783" s="18">
        <f t="shared" si="87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>(E2784/D2784)*100</f>
        <v>120</v>
      </c>
      <c r="P2784" s="7">
        <f>IF(L2784,E2784/L2784,0)</f>
        <v>66.666666666666671</v>
      </c>
      <c r="Q2784" t="s">
        <v>8341</v>
      </c>
      <c r="R2784" t="s">
        <v>8342</v>
      </c>
      <c r="S2784" s="18">
        <f t="shared" si="86"/>
        <v>42026.674976851849</v>
      </c>
      <c r="T2784" s="18">
        <f t="shared" si="87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>(E2785/D2785)*100</f>
        <v>114.5</v>
      </c>
      <c r="P2785" s="7">
        <f>IF(L2785,E2785/L2785,0)</f>
        <v>18.770491803278688</v>
      </c>
      <c r="Q2785" t="s">
        <v>8341</v>
      </c>
      <c r="R2785" t="s">
        <v>8342</v>
      </c>
      <c r="S2785" s="18">
        <f t="shared" si="86"/>
        <v>42103.285254629634</v>
      </c>
      <c r="T2785" s="18">
        <f t="shared" si="87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>(E2786/D2786)*100</f>
        <v>119</v>
      </c>
      <c r="P2786" s="7">
        <f>IF(L2786,E2786/L2786,0)</f>
        <v>66.111111111111114</v>
      </c>
      <c r="Q2786" t="s">
        <v>8341</v>
      </c>
      <c r="R2786" t="s">
        <v>8342</v>
      </c>
      <c r="S2786" s="18">
        <f t="shared" si="86"/>
        <v>41920.537534722222</v>
      </c>
      <c r="T2786" s="18">
        <f t="shared" si="87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>(E2787/D2787)*100</f>
        <v>104.67999999999999</v>
      </c>
      <c r="P2787" s="7">
        <f>IF(L2787,E2787/L2787,0)</f>
        <v>36.859154929577464</v>
      </c>
      <c r="Q2787" t="s">
        <v>8341</v>
      </c>
      <c r="R2787" t="s">
        <v>8342</v>
      </c>
      <c r="S2787" s="18">
        <f t="shared" si="86"/>
        <v>42557.939432870371</v>
      </c>
      <c r="T2787" s="18">
        <f t="shared" si="87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>(E2788/D2788)*100</f>
        <v>117.83999999999999</v>
      </c>
      <c r="P2788" s="7">
        <f>IF(L2788,E2788/L2788,0)</f>
        <v>39.810810810810814</v>
      </c>
      <c r="Q2788" t="s">
        <v>8341</v>
      </c>
      <c r="R2788" t="s">
        <v>8342</v>
      </c>
      <c r="S2788" s="18">
        <f t="shared" si="86"/>
        <v>41815.319212962961</v>
      </c>
      <c r="T2788" s="18">
        <f t="shared" si="87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>(E2789/D2789)*100</f>
        <v>119.7</v>
      </c>
      <c r="P2789" s="7">
        <f>IF(L2789,E2789/L2789,0)</f>
        <v>31.5</v>
      </c>
      <c r="Q2789" t="s">
        <v>8341</v>
      </c>
      <c r="R2789" t="s">
        <v>8342</v>
      </c>
      <c r="S2789" s="18">
        <f t="shared" si="86"/>
        <v>41807.948518518519</v>
      </c>
      <c r="T2789" s="18">
        <f t="shared" si="87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>(E2790/D2790)*100</f>
        <v>102.49999999999999</v>
      </c>
      <c r="P2790" s="7">
        <f>IF(L2790,E2790/L2790,0)</f>
        <v>102.5</v>
      </c>
      <c r="Q2790" t="s">
        <v>8341</v>
      </c>
      <c r="R2790" t="s">
        <v>8342</v>
      </c>
      <c r="S2790" s="18">
        <f t="shared" si="86"/>
        <v>42550.451886574076</v>
      </c>
      <c r="T2790" s="18">
        <f t="shared" si="87"/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>(E2791/D2791)*100</f>
        <v>101.16666666666667</v>
      </c>
      <c r="P2791" s="7">
        <f>IF(L2791,E2791/L2791,0)</f>
        <v>126.45833333333333</v>
      </c>
      <c r="Q2791" t="s">
        <v>8341</v>
      </c>
      <c r="R2791" t="s">
        <v>8342</v>
      </c>
      <c r="S2791" s="18">
        <f t="shared" si="86"/>
        <v>42055.763124999998</v>
      </c>
      <c r="T2791" s="18">
        <f t="shared" si="87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>(E2792/D2792)*100</f>
        <v>105.33333333333333</v>
      </c>
      <c r="P2792" s="7">
        <f>IF(L2792,E2792/L2792,0)</f>
        <v>47.878787878787875</v>
      </c>
      <c r="Q2792" t="s">
        <v>8341</v>
      </c>
      <c r="R2792" t="s">
        <v>8342</v>
      </c>
      <c r="S2792" s="18">
        <f t="shared" si="86"/>
        <v>42016.688692129625</v>
      </c>
      <c r="T2792" s="18">
        <f t="shared" si="87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>(E2793/D2793)*100</f>
        <v>102.49999999999999</v>
      </c>
      <c r="P2793" s="7">
        <f>IF(L2793,E2793/L2793,0)</f>
        <v>73.214285714285708</v>
      </c>
      <c r="Q2793" t="s">
        <v>8341</v>
      </c>
      <c r="R2793" t="s">
        <v>8342</v>
      </c>
      <c r="S2793" s="18">
        <f t="shared" si="86"/>
        <v>42591.649988425925</v>
      </c>
      <c r="T2793" s="18">
        <f t="shared" si="87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>(E2794/D2794)*100</f>
        <v>107.60000000000001</v>
      </c>
      <c r="P2794" s="7">
        <f>IF(L2794,E2794/L2794,0)</f>
        <v>89.666666666666671</v>
      </c>
      <c r="Q2794" t="s">
        <v>8341</v>
      </c>
      <c r="R2794" t="s">
        <v>8342</v>
      </c>
      <c r="S2794" s="18">
        <f t="shared" si="86"/>
        <v>42182.981006944443</v>
      </c>
      <c r="T2794" s="18">
        <f t="shared" si="87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>(E2795/D2795)*100</f>
        <v>110.5675</v>
      </c>
      <c r="P2795" s="7">
        <f>IF(L2795,E2795/L2795,0)</f>
        <v>151.4623287671233</v>
      </c>
      <c r="Q2795" t="s">
        <v>8341</v>
      </c>
      <c r="R2795" t="s">
        <v>8342</v>
      </c>
      <c r="S2795" s="18">
        <f t="shared" si="86"/>
        <v>42176.169039351851</v>
      </c>
      <c r="T2795" s="18">
        <f t="shared" si="87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>(E2796/D2796)*100</f>
        <v>150</v>
      </c>
      <c r="P2796" s="7">
        <f>IF(L2796,E2796/L2796,0)</f>
        <v>25</v>
      </c>
      <c r="Q2796" t="s">
        <v>8341</v>
      </c>
      <c r="R2796" t="s">
        <v>8342</v>
      </c>
      <c r="S2796" s="18">
        <f t="shared" si="86"/>
        <v>42416.441655092596</v>
      </c>
      <c r="T2796" s="18">
        <f t="shared" si="87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>(E2797/D2797)*100</f>
        <v>104.28571428571429</v>
      </c>
      <c r="P2797" s="7">
        <f>IF(L2797,E2797/L2797,0)</f>
        <v>36.5</v>
      </c>
      <c r="Q2797" t="s">
        <v>8341</v>
      </c>
      <c r="R2797" t="s">
        <v>8342</v>
      </c>
      <c r="S2797" s="18">
        <f t="shared" si="86"/>
        <v>41780.275937500002</v>
      </c>
      <c r="T2797" s="18">
        <f t="shared" si="87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>(E2798/D2798)*100</f>
        <v>115.5</v>
      </c>
      <c r="P2798" s="7">
        <f>IF(L2798,E2798/L2798,0)</f>
        <v>44</v>
      </c>
      <c r="Q2798" t="s">
        <v>8341</v>
      </c>
      <c r="R2798" t="s">
        <v>8342</v>
      </c>
      <c r="S2798" s="18">
        <f t="shared" si="86"/>
        <v>41795.278101851851</v>
      </c>
      <c r="T2798" s="18">
        <f t="shared" si="87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>(E2799/D2799)*100</f>
        <v>102.64512500000001</v>
      </c>
      <c r="P2799" s="7">
        <f>IF(L2799,E2799/L2799,0)</f>
        <v>87.357553191489373</v>
      </c>
      <c r="Q2799" t="s">
        <v>8341</v>
      </c>
      <c r="R2799" t="s">
        <v>8342</v>
      </c>
      <c r="S2799" s="18">
        <f t="shared" si="86"/>
        <v>41798.69027777778</v>
      </c>
      <c r="T2799" s="18">
        <f t="shared" si="87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>(E2800/D2800)*100</f>
        <v>101.4</v>
      </c>
      <c r="P2800" s="7">
        <f>IF(L2800,E2800/L2800,0)</f>
        <v>36.474820143884891</v>
      </c>
      <c r="Q2800" t="s">
        <v>8341</v>
      </c>
      <c r="R2800" t="s">
        <v>8342</v>
      </c>
      <c r="S2800" s="18">
        <f t="shared" si="86"/>
        <v>42201.425011574072</v>
      </c>
      <c r="T2800" s="18">
        <f t="shared" si="87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>(E2801/D2801)*100</f>
        <v>116.6348</v>
      </c>
      <c r="P2801" s="7">
        <f>IF(L2801,E2801/L2801,0)</f>
        <v>44.859538461538463</v>
      </c>
      <c r="Q2801" t="s">
        <v>8341</v>
      </c>
      <c r="R2801" t="s">
        <v>8342</v>
      </c>
      <c r="S2801" s="18">
        <f t="shared" si="86"/>
        <v>42507.014699074076</v>
      </c>
      <c r="T2801" s="18">
        <f t="shared" si="87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>(E2802/D2802)*100</f>
        <v>133</v>
      </c>
      <c r="P2802" s="7">
        <f>IF(L2802,E2802/L2802,0)</f>
        <v>42.903225806451616</v>
      </c>
      <c r="Q2802" t="s">
        <v>8341</v>
      </c>
      <c r="R2802" t="s">
        <v>8342</v>
      </c>
      <c r="S2802" s="18">
        <f t="shared" si="86"/>
        <v>41948.302847222221</v>
      </c>
      <c r="T2802" s="18">
        <f t="shared" si="87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>(E2803/D2803)*100</f>
        <v>133.20000000000002</v>
      </c>
      <c r="P2803" s="7">
        <f>IF(L2803,E2803/L2803,0)</f>
        <v>51.230769230769234</v>
      </c>
      <c r="Q2803" t="s">
        <v>8341</v>
      </c>
      <c r="R2803" t="s">
        <v>8342</v>
      </c>
      <c r="S2803" s="18">
        <f t="shared" si="86"/>
        <v>41899.993159722224</v>
      </c>
      <c r="T2803" s="18">
        <f t="shared" si="87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>(E2804/D2804)*100</f>
        <v>101.83333333333333</v>
      </c>
      <c r="P2804" s="7">
        <f>IF(L2804,E2804/L2804,0)</f>
        <v>33.944444444444443</v>
      </c>
      <c r="Q2804" t="s">
        <v>8341</v>
      </c>
      <c r="R2804" t="s">
        <v>8342</v>
      </c>
      <c r="S2804" s="18">
        <f t="shared" si="86"/>
        <v>42192.39707175926</v>
      </c>
      <c r="T2804" s="18">
        <f t="shared" si="87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>(E2805/D2805)*100</f>
        <v>127.95</v>
      </c>
      <c r="P2805" s="7">
        <f>IF(L2805,E2805/L2805,0)</f>
        <v>90.744680851063833</v>
      </c>
      <c r="Q2805" t="s">
        <v>8341</v>
      </c>
      <c r="R2805" t="s">
        <v>8342</v>
      </c>
      <c r="S2805" s="18">
        <f t="shared" si="86"/>
        <v>42157.815694444449</v>
      </c>
      <c r="T2805" s="18">
        <f t="shared" si="87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>(E2806/D2806)*100</f>
        <v>114.99999999999999</v>
      </c>
      <c r="P2806" s="7">
        <f>IF(L2806,E2806/L2806,0)</f>
        <v>50</v>
      </c>
      <c r="Q2806" t="s">
        <v>8341</v>
      </c>
      <c r="R2806" t="s">
        <v>8342</v>
      </c>
      <c r="S2806" s="18">
        <f t="shared" si="86"/>
        <v>41881.203587962962</v>
      </c>
      <c r="T2806" s="18">
        <f t="shared" si="87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>(E2807/D2807)*100</f>
        <v>110.00000000000001</v>
      </c>
      <c r="P2807" s="7">
        <f>IF(L2807,E2807/L2807,0)</f>
        <v>24.444444444444443</v>
      </c>
      <c r="Q2807" t="s">
        <v>8341</v>
      </c>
      <c r="R2807" t="s">
        <v>8342</v>
      </c>
      <c r="S2807" s="18">
        <f t="shared" si="86"/>
        <v>42213.255474537036</v>
      </c>
      <c r="T2807" s="18">
        <f t="shared" si="87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>(E2808/D2808)*100</f>
        <v>112.1</v>
      </c>
      <c r="P2808" s="7">
        <f>IF(L2808,E2808/L2808,0)</f>
        <v>44.25</v>
      </c>
      <c r="Q2808" t="s">
        <v>8341</v>
      </c>
      <c r="R2808" t="s">
        <v>8342</v>
      </c>
      <c r="S2808" s="18">
        <f t="shared" si="86"/>
        <v>42185.017245370371</v>
      </c>
      <c r="T2808" s="18">
        <f t="shared" si="87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>(E2809/D2809)*100</f>
        <v>126</v>
      </c>
      <c r="P2809" s="7">
        <f>IF(L2809,E2809/L2809,0)</f>
        <v>67.741935483870961</v>
      </c>
      <c r="Q2809" t="s">
        <v>8341</v>
      </c>
      <c r="R2809" t="s">
        <v>8342</v>
      </c>
      <c r="S2809" s="18">
        <f t="shared" si="86"/>
        <v>42154.623124999998</v>
      </c>
      <c r="T2809" s="18">
        <f t="shared" si="87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>(E2810/D2810)*100</f>
        <v>100.24444444444444</v>
      </c>
      <c r="P2810" s="7">
        <f>IF(L2810,E2810/L2810,0)</f>
        <v>65.376811594202906</v>
      </c>
      <c r="Q2810" t="s">
        <v>8341</v>
      </c>
      <c r="R2810" t="s">
        <v>8342</v>
      </c>
      <c r="S2810" s="18">
        <f t="shared" si="86"/>
        <v>42208.59646990741</v>
      </c>
      <c r="T2810" s="18">
        <f t="shared" si="87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>(E2811/D2811)*100</f>
        <v>102.4</v>
      </c>
      <c r="P2811" s="7">
        <f>IF(L2811,E2811/L2811,0)</f>
        <v>121.9047619047619</v>
      </c>
      <c r="Q2811" t="s">
        <v>8341</v>
      </c>
      <c r="R2811" t="s">
        <v>8342</v>
      </c>
      <c r="S2811" s="18">
        <f t="shared" si="86"/>
        <v>42451.246817129635</v>
      </c>
      <c r="T2811" s="18">
        <f t="shared" si="87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>(E2812/D2812)*100</f>
        <v>108.2</v>
      </c>
      <c r="P2812" s="7">
        <f>IF(L2812,E2812/L2812,0)</f>
        <v>47.456140350877192</v>
      </c>
      <c r="Q2812" t="s">
        <v>8341</v>
      </c>
      <c r="R2812" t="s">
        <v>8342</v>
      </c>
      <c r="S2812" s="18">
        <f t="shared" si="86"/>
        <v>41758.88962962963</v>
      </c>
      <c r="T2812" s="18">
        <f t="shared" si="87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>(E2813/D2813)*100</f>
        <v>100.27</v>
      </c>
      <c r="P2813" s="7">
        <f>IF(L2813,E2813/L2813,0)</f>
        <v>92.842592592592595</v>
      </c>
      <c r="Q2813" t="s">
        <v>8341</v>
      </c>
      <c r="R2813" t="s">
        <v>8342</v>
      </c>
      <c r="S2813" s="18">
        <f t="shared" si="86"/>
        <v>42028.246562500004</v>
      </c>
      <c r="T2813" s="18">
        <f t="shared" si="87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>(E2814/D2814)*100</f>
        <v>113.3</v>
      </c>
      <c r="P2814" s="7">
        <f>IF(L2814,E2814/L2814,0)</f>
        <v>68.253012048192772</v>
      </c>
      <c r="Q2814" t="s">
        <v>8341</v>
      </c>
      <c r="R2814" t="s">
        <v>8342</v>
      </c>
      <c r="S2814" s="18">
        <f t="shared" si="86"/>
        <v>42054.49418981481</v>
      </c>
      <c r="T2814" s="18">
        <f t="shared" si="87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>(E2815/D2815)*100</f>
        <v>127.57571428571428</v>
      </c>
      <c r="P2815" s="7">
        <f>IF(L2815,E2815/L2815,0)</f>
        <v>37.209583333333335</v>
      </c>
      <c r="Q2815" t="s">
        <v>8341</v>
      </c>
      <c r="R2815" t="s">
        <v>8342</v>
      </c>
      <c r="S2815" s="18">
        <f t="shared" si="86"/>
        <v>42693.492604166662</v>
      </c>
      <c r="T2815" s="18">
        <f t="shared" si="87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>(E2816/D2816)*100</f>
        <v>107.73333333333332</v>
      </c>
      <c r="P2816" s="7">
        <f>IF(L2816,E2816/L2816,0)</f>
        <v>25.25</v>
      </c>
      <c r="Q2816" t="s">
        <v>8341</v>
      </c>
      <c r="R2816" t="s">
        <v>8342</v>
      </c>
      <c r="S2816" s="18">
        <f t="shared" si="86"/>
        <v>42103.149479166663</v>
      </c>
      <c r="T2816" s="18">
        <f t="shared" si="87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>(E2817/D2817)*100</f>
        <v>242</v>
      </c>
      <c r="P2817" s="7">
        <f>IF(L2817,E2817/L2817,0)</f>
        <v>43.214285714285715</v>
      </c>
      <c r="Q2817" t="s">
        <v>8341</v>
      </c>
      <c r="R2817" t="s">
        <v>8342</v>
      </c>
      <c r="S2817" s="18">
        <f t="shared" si="86"/>
        <v>42559.526724537034</v>
      </c>
      <c r="T2817" s="18">
        <f t="shared" si="87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>(E2818/D2818)*100</f>
        <v>141.56666666666666</v>
      </c>
      <c r="P2818" s="7">
        <f>IF(L2818,E2818/L2818,0)</f>
        <v>25.130177514792898</v>
      </c>
      <c r="Q2818" t="s">
        <v>8341</v>
      </c>
      <c r="R2818" t="s">
        <v>8342</v>
      </c>
      <c r="S2818" s="18">
        <f t="shared" ref="S2818:S2881" si="88">(J2818/86400)+25569+(-6/24)</f>
        <v>42188.217499999999</v>
      </c>
      <c r="T2818" s="18">
        <f t="shared" ref="T2818:T2881" si="89">(I2818/86400)+25569+(-6/24)</f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>(E2819/D2819)*100</f>
        <v>130</v>
      </c>
      <c r="P2819" s="7">
        <f>IF(L2819,E2819/L2819,0)</f>
        <v>23.636363636363637</v>
      </c>
      <c r="Q2819" t="s">
        <v>8341</v>
      </c>
      <c r="R2819" t="s">
        <v>8342</v>
      </c>
      <c r="S2819" s="18">
        <f t="shared" si="88"/>
        <v>42023.384976851856</v>
      </c>
      <c r="T2819" s="18">
        <f t="shared" si="89"/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>(E2820/D2820)*100</f>
        <v>106.03</v>
      </c>
      <c r="P2820" s="7">
        <f>IF(L2820,E2820/L2820,0)</f>
        <v>103.95098039215686</v>
      </c>
      <c r="Q2820" t="s">
        <v>8341</v>
      </c>
      <c r="R2820" t="s">
        <v>8342</v>
      </c>
      <c r="S2820" s="18">
        <f t="shared" si="88"/>
        <v>42250.348217592589</v>
      </c>
      <c r="T2820" s="18">
        <f t="shared" si="8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>(E2821/D2821)*100</f>
        <v>104.80000000000001</v>
      </c>
      <c r="P2821" s="7">
        <f>IF(L2821,E2821/L2821,0)</f>
        <v>50.384615384615387</v>
      </c>
      <c r="Q2821" t="s">
        <v>8341</v>
      </c>
      <c r="R2821" t="s">
        <v>8342</v>
      </c>
      <c r="S2821" s="18">
        <f t="shared" si="88"/>
        <v>42139.275567129633</v>
      </c>
      <c r="T2821" s="18">
        <f t="shared" si="8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>(E2822/D2822)*100</f>
        <v>136</v>
      </c>
      <c r="P2822" s="7">
        <f>IF(L2822,E2822/L2822,0)</f>
        <v>13.6</v>
      </c>
      <c r="Q2822" t="s">
        <v>8341</v>
      </c>
      <c r="R2822" t="s">
        <v>8342</v>
      </c>
      <c r="S2822" s="18">
        <f t="shared" si="88"/>
        <v>42401.360983796301</v>
      </c>
      <c r="T2822" s="18">
        <f t="shared" si="8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>(E2823/D2823)*100</f>
        <v>100</v>
      </c>
      <c r="P2823" s="7">
        <f>IF(L2823,E2823/L2823,0)</f>
        <v>28.571428571428573</v>
      </c>
      <c r="Q2823" t="s">
        <v>8341</v>
      </c>
      <c r="R2823" t="s">
        <v>8342</v>
      </c>
      <c r="S2823" s="18">
        <f t="shared" si="88"/>
        <v>41875.672858796301</v>
      </c>
      <c r="T2823" s="18">
        <f t="shared" si="8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>(E2824/D2824)*100</f>
        <v>100</v>
      </c>
      <c r="P2824" s="7">
        <f>IF(L2824,E2824/L2824,0)</f>
        <v>63.829787234042556</v>
      </c>
      <c r="Q2824" t="s">
        <v>8341</v>
      </c>
      <c r="R2824" t="s">
        <v>8342</v>
      </c>
      <c r="S2824" s="18">
        <f t="shared" si="88"/>
        <v>42060.433935185181</v>
      </c>
      <c r="T2824" s="18">
        <f t="shared" si="89"/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>(E2825/D2825)*100</f>
        <v>124</v>
      </c>
      <c r="P2825" s="7">
        <f>IF(L2825,E2825/L2825,0)</f>
        <v>8.8571428571428577</v>
      </c>
      <c r="Q2825" t="s">
        <v>8341</v>
      </c>
      <c r="R2825" t="s">
        <v>8342</v>
      </c>
      <c r="S2825" s="18">
        <f t="shared" si="88"/>
        <v>42066.761643518519</v>
      </c>
      <c r="T2825" s="18">
        <f t="shared" si="8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>(E2826/D2826)*100</f>
        <v>116.92307692307693</v>
      </c>
      <c r="P2826" s="7">
        <f>IF(L2826,E2826/L2826,0)</f>
        <v>50.666666666666664</v>
      </c>
      <c r="Q2826" t="s">
        <v>8341</v>
      </c>
      <c r="R2826" t="s">
        <v>8342</v>
      </c>
      <c r="S2826" s="18">
        <f t="shared" si="88"/>
        <v>42136.020787037036</v>
      </c>
      <c r="T2826" s="18">
        <f t="shared" si="8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>(E2827/D2827)*100</f>
        <v>103.33333333333334</v>
      </c>
      <c r="P2827" s="7">
        <f>IF(L2827,E2827/L2827,0)</f>
        <v>60.784313725490193</v>
      </c>
      <c r="Q2827" t="s">
        <v>8341</v>
      </c>
      <c r="R2827" t="s">
        <v>8342</v>
      </c>
      <c r="S2827" s="18">
        <f t="shared" si="88"/>
        <v>42312.542662037042</v>
      </c>
      <c r="T2827" s="18">
        <f t="shared" si="8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>(E2828/D2828)*100</f>
        <v>107.74999999999999</v>
      </c>
      <c r="P2828" s="7">
        <f>IF(L2828,E2828/L2828,0)</f>
        <v>113.42105263157895</v>
      </c>
      <c r="Q2828" t="s">
        <v>8341</v>
      </c>
      <c r="R2828" t="s">
        <v>8342</v>
      </c>
      <c r="S2828" s="18">
        <f t="shared" si="88"/>
        <v>42170.784861111111</v>
      </c>
      <c r="T2828" s="18">
        <f t="shared" si="8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>(E2829/D2829)*100</f>
        <v>120.24999999999999</v>
      </c>
      <c r="P2829" s="7">
        <f>IF(L2829,E2829/L2829,0)</f>
        <v>104.56521739130434</v>
      </c>
      <c r="Q2829" t="s">
        <v>8341</v>
      </c>
      <c r="R2829" t="s">
        <v>8342</v>
      </c>
      <c r="S2829" s="18">
        <f t="shared" si="88"/>
        <v>42494.433634259258</v>
      </c>
      <c r="T2829" s="18">
        <f t="shared" si="8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>(E2830/D2830)*100</f>
        <v>100.37894736842105</v>
      </c>
      <c r="P2830" s="7">
        <f>IF(L2830,E2830/L2830,0)</f>
        <v>98.30927835051547</v>
      </c>
      <c r="Q2830" t="s">
        <v>8341</v>
      </c>
      <c r="R2830" t="s">
        <v>8342</v>
      </c>
      <c r="S2830" s="18">
        <f t="shared" si="88"/>
        <v>42254.014687499999</v>
      </c>
      <c r="T2830" s="18">
        <f t="shared" si="8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>(E2831/D2831)*100</f>
        <v>106.52</v>
      </c>
      <c r="P2831" s="7">
        <f>IF(L2831,E2831/L2831,0)</f>
        <v>35.039473684210527</v>
      </c>
      <c r="Q2831" t="s">
        <v>8341</v>
      </c>
      <c r="R2831" t="s">
        <v>8342</v>
      </c>
      <c r="S2831" s="18">
        <f t="shared" si="88"/>
        <v>42495.184236111112</v>
      </c>
      <c r="T2831" s="18">
        <f t="shared" si="8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>(E2832/D2832)*100</f>
        <v>100</v>
      </c>
      <c r="P2832" s="7">
        <f>IF(L2832,E2832/L2832,0)</f>
        <v>272.72727272727275</v>
      </c>
      <c r="Q2832" t="s">
        <v>8341</v>
      </c>
      <c r="R2832" t="s">
        <v>8342</v>
      </c>
      <c r="S2832" s="18">
        <f t="shared" si="88"/>
        <v>41758.589675925927</v>
      </c>
      <c r="T2832" s="18">
        <f t="shared" si="8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>(E2833/D2833)*100</f>
        <v>110.66666666666667</v>
      </c>
      <c r="P2833" s="7">
        <f>IF(L2833,E2833/L2833,0)</f>
        <v>63.846153846153847</v>
      </c>
      <c r="Q2833" t="s">
        <v>8341</v>
      </c>
      <c r="R2833" t="s">
        <v>8342</v>
      </c>
      <c r="S2833" s="18">
        <f t="shared" si="88"/>
        <v>42171.574884259258</v>
      </c>
      <c r="T2833" s="18">
        <f t="shared" si="8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>(E2834/D2834)*100</f>
        <v>114.71959999999999</v>
      </c>
      <c r="P2834" s="7">
        <f>IF(L2834,E2834/L2834,0)</f>
        <v>30.189368421052631</v>
      </c>
      <c r="Q2834" t="s">
        <v>8341</v>
      </c>
      <c r="R2834" t="s">
        <v>8342</v>
      </c>
      <c r="S2834" s="18">
        <f t="shared" si="88"/>
        <v>41938.459421296298</v>
      </c>
      <c r="T2834" s="18">
        <f t="shared" si="8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>(E2835/D2835)*100</f>
        <v>108.25925925925925</v>
      </c>
      <c r="P2835" s="7">
        <f>IF(L2835,E2835/L2835,0)</f>
        <v>83.51428571428572</v>
      </c>
      <c r="Q2835" t="s">
        <v>8341</v>
      </c>
      <c r="R2835" t="s">
        <v>8342</v>
      </c>
      <c r="S2835" s="18">
        <f t="shared" si="88"/>
        <v>42267.877696759257</v>
      </c>
      <c r="T2835" s="18">
        <f t="shared" si="8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>(E2836/D2836)*100</f>
        <v>170</v>
      </c>
      <c r="P2836" s="7">
        <f>IF(L2836,E2836/L2836,0)</f>
        <v>64.761904761904759</v>
      </c>
      <c r="Q2836" t="s">
        <v>8341</v>
      </c>
      <c r="R2836" t="s">
        <v>8342</v>
      </c>
      <c r="S2836" s="18">
        <f t="shared" si="88"/>
        <v>42019.709837962961</v>
      </c>
      <c r="T2836" s="18">
        <f t="shared" si="8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>(E2837/D2837)*100</f>
        <v>187.09899999999999</v>
      </c>
      <c r="P2837" s="7">
        <f>IF(L2837,E2837/L2837,0)</f>
        <v>20.118172043010752</v>
      </c>
      <c r="Q2837" t="s">
        <v>8341</v>
      </c>
      <c r="R2837" t="s">
        <v>8342</v>
      </c>
      <c r="S2837" s="18">
        <f t="shared" si="88"/>
        <v>42313.453900462962</v>
      </c>
      <c r="T2837" s="18">
        <f t="shared" si="8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>(E2838/D2838)*100</f>
        <v>107.77777777777777</v>
      </c>
      <c r="P2838" s="7">
        <f>IF(L2838,E2838/L2838,0)</f>
        <v>44.090909090909093</v>
      </c>
      <c r="Q2838" t="s">
        <v>8341</v>
      </c>
      <c r="R2838" t="s">
        <v>8342</v>
      </c>
      <c r="S2838" s="18">
        <f t="shared" si="88"/>
        <v>42746.011782407411</v>
      </c>
      <c r="T2838" s="18">
        <f t="shared" si="8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>(E2839/D2839)*100</f>
        <v>100</v>
      </c>
      <c r="P2839" s="7">
        <f>IF(L2839,E2839/L2839,0)</f>
        <v>40.476190476190474</v>
      </c>
      <c r="Q2839" t="s">
        <v>8341</v>
      </c>
      <c r="R2839" t="s">
        <v>8342</v>
      </c>
      <c r="S2839" s="18">
        <f t="shared" si="88"/>
        <v>42307.658379629633</v>
      </c>
      <c r="T2839" s="18">
        <f t="shared" si="8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>(E2840/D2840)*100</f>
        <v>120.24999999999999</v>
      </c>
      <c r="P2840" s="7">
        <f>IF(L2840,E2840/L2840,0)</f>
        <v>44.537037037037038</v>
      </c>
      <c r="Q2840" t="s">
        <v>8341</v>
      </c>
      <c r="R2840" t="s">
        <v>8342</v>
      </c>
      <c r="S2840" s="18">
        <f t="shared" si="88"/>
        <v>41842.357592592591</v>
      </c>
      <c r="T2840" s="18">
        <f t="shared" si="8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>(E2841/D2841)*100</f>
        <v>111.42857142857143</v>
      </c>
      <c r="P2841" s="7">
        <f>IF(L2841,E2841/L2841,0)</f>
        <v>125.80645161290323</v>
      </c>
      <c r="Q2841" t="s">
        <v>8341</v>
      </c>
      <c r="R2841" t="s">
        <v>8342</v>
      </c>
      <c r="S2841" s="18">
        <f t="shared" si="88"/>
        <v>41852.990208333329</v>
      </c>
      <c r="T2841" s="18">
        <f t="shared" si="8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>(E2842/D2842)*100</f>
        <v>104</v>
      </c>
      <c r="P2842" s="7">
        <f>IF(L2842,E2842/L2842,0)</f>
        <v>19.696969696969695</v>
      </c>
      <c r="Q2842" t="s">
        <v>8341</v>
      </c>
      <c r="R2842" t="s">
        <v>8342</v>
      </c>
      <c r="S2842" s="18">
        <f t="shared" si="88"/>
        <v>42059.785636574074</v>
      </c>
      <c r="T2842" s="18">
        <f t="shared" si="8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(E2843/D2843)*100</f>
        <v>1</v>
      </c>
      <c r="P2843" s="7">
        <f>IF(L2843,E2843/L2843,0)</f>
        <v>10</v>
      </c>
      <c r="Q2843" t="s">
        <v>8341</v>
      </c>
      <c r="R2843" t="s">
        <v>8342</v>
      </c>
      <c r="S2843" s="18">
        <f t="shared" si="88"/>
        <v>42291.489548611113</v>
      </c>
      <c r="T2843" s="18">
        <f t="shared" si="8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(E2844/D2844)*100</f>
        <v>0</v>
      </c>
      <c r="P2844" s="7">
        <f>IF(L2844,E2844/L2844,0)</f>
        <v>0</v>
      </c>
      <c r="Q2844" t="s">
        <v>8341</v>
      </c>
      <c r="R2844" t="s">
        <v>8342</v>
      </c>
      <c r="S2844" s="18">
        <f t="shared" si="88"/>
        <v>41784.70248842593</v>
      </c>
      <c r="T2844" s="18">
        <f t="shared" si="8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(E2845/D2845)*100</f>
        <v>0</v>
      </c>
      <c r="P2845" s="7">
        <f>IF(L2845,E2845/L2845,0)</f>
        <v>0</v>
      </c>
      <c r="Q2845" t="s">
        <v>8341</v>
      </c>
      <c r="R2845" t="s">
        <v>8342</v>
      </c>
      <c r="S2845" s="18">
        <f t="shared" si="88"/>
        <v>42492.487847222219</v>
      </c>
      <c r="T2845" s="18">
        <f t="shared" si="8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(E2846/D2846)*100</f>
        <v>5.4545454545454541</v>
      </c>
      <c r="P2846" s="7">
        <f>IF(L2846,E2846/L2846,0)</f>
        <v>30</v>
      </c>
      <c r="Q2846" t="s">
        <v>8341</v>
      </c>
      <c r="R2846" t="s">
        <v>8342</v>
      </c>
      <c r="S2846" s="18">
        <f t="shared" si="88"/>
        <v>42709.296064814815</v>
      </c>
      <c r="T2846" s="18">
        <f t="shared" si="8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(E2847/D2847)*100</f>
        <v>31.546666666666667</v>
      </c>
      <c r="P2847" s="7">
        <f>IF(L2847,E2847/L2847,0)</f>
        <v>60.666666666666664</v>
      </c>
      <c r="Q2847" t="s">
        <v>8341</v>
      </c>
      <c r="R2847" t="s">
        <v>8342</v>
      </c>
      <c r="S2847" s="18">
        <f t="shared" si="88"/>
        <v>42102.766585648147</v>
      </c>
      <c r="T2847" s="18">
        <f t="shared" si="8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(E2848/D2848)*100</f>
        <v>0</v>
      </c>
      <c r="P2848" s="7">
        <f>IF(L2848,E2848/L2848,0)</f>
        <v>0</v>
      </c>
      <c r="Q2848" t="s">
        <v>8341</v>
      </c>
      <c r="R2848" t="s">
        <v>8342</v>
      </c>
      <c r="S2848" s="18">
        <f t="shared" si="88"/>
        <v>42108.442060185189</v>
      </c>
      <c r="T2848" s="18">
        <f t="shared" si="8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(E2849/D2849)*100</f>
        <v>0</v>
      </c>
      <c r="P2849" s="7">
        <f>IF(L2849,E2849/L2849,0)</f>
        <v>0</v>
      </c>
      <c r="Q2849" t="s">
        <v>8341</v>
      </c>
      <c r="R2849" t="s">
        <v>8342</v>
      </c>
      <c r="S2849" s="18">
        <f t="shared" si="88"/>
        <v>42453.556307870371</v>
      </c>
      <c r="T2849" s="18">
        <f t="shared" si="8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(E2850/D2850)*100</f>
        <v>0.2</v>
      </c>
      <c r="P2850" s="7">
        <f>IF(L2850,E2850/L2850,0)</f>
        <v>23.333333333333332</v>
      </c>
      <c r="Q2850" t="s">
        <v>8341</v>
      </c>
      <c r="R2850" t="s">
        <v>8342</v>
      </c>
      <c r="S2850" s="18">
        <f t="shared" si="88"/>
        <v>42123.398831018523</v>
      </c>
      <c r="T2850" s="18">
        <f t="shared" si="8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(E2851/D2851)*100</f>
        <v>1</v>
      </c>
      <c r="P2851" s="7">
        <f>IF(L2851,E2851/L2851,0)</f>
        <v>5</v>
      </c>
      <c r="Q2851" t="s">
        <v>8341</v>
      </c>
      <c r="R2851" t="s">
        <v>8342</v>
      </c>
      <c r="S2851" s="18">
        <f t="shared" si="88"/>
        <v>42453.178240740745</v>
      </c>
      <c r="T2851" s="18">
        <f t="shared" si="8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(E2852/D2852)*100</f>
        <v>3.8875000000000002</v>
      </c>
      <c r="P2852" s="7">
        <f>IF(L2852,E2852/L2852,0)</f>
        <v>23.923076923076923</v>
      </c>
      <c r="Q2852" t="s">
        <v>8341</v>
      </c>
      <c r="R2852" t="s">
        <v>8342</v>
      </c>
      <c r="S2852" s="18">
        <f t="shared" si="88"/>
        <v>41857.757071759261</v>
      </c>
      <c r="T2852" s="18">
        <f t="shared" si="8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(E2853/D2853)*100</f>
        <v>0</v>
      </c>
      <c r="P2853" s="7">
        <f>IF(L2853,E2853/L2853,0)</f>
        <v>0</v>
      </c>
      <c r="Q2853" t="s">
        <v>8341</v>
      </c>
      <c r="R2853" t="s">
        <v>8342</v>
      </c>
      <c r="S2853" s="18">
        <f t="shared" si="88"/>
        <v>42389.752650462964</v>
      </c>
      <c r="T2853" s="18">
        <f t="shared" si="8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(E2854/D2854)*100</f>
        <v>1.9</v>
      </c>
      <c r="P2854" s="7">
        <f>IF(L2854,E2854/L2854,0)</f>
        <v>15.833333333333334</v>
      </c>
      <c r="Q2854" t="s">
        <v>8341</v>
      </c>
      <c r="R2854" t="s">
        <v>8342</v>
      </c>
      <c r="S2854" s="18">
        <f t="shared" si="88"/>
        <v>41780.795173611114</v>
      </c>
      <c r="T2854" s="18">
        <f t="shared" si="8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(E2855/D2855)*100</f>
        <v>0</v>
      </c>
      <c r="P2855" s="7">
        <f>IF(L2855,E2855/L2855,0)</f>
        <v>0</v>
      </c>
      <c r="Q2855" t="s">
        <v>8341</v>
      </c>
      <c r="R2855" t="s">
        <v>8342</v>
      </c>
      <c r="S2855" s="18">
        <f t="shared" si="88"/>
        <v>41835.940937499996</v>
      </c>
      <c r="T2855" s="18">
        <f t="shared" si="8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(E2856/D2856)*100</f>
        <v>41.699999999999996</v>
      </c>
      <c r="P2856" s="7">
        <f>IF(L2856,E2856/L2856,0)</f>
        <v>29.785714285714285</v>
      </c>
      <c r="Q2856" t="s">
        <v>8341</v>
      </c>
      <c r="R2856" t="s">
        <v>8342</v>
      </c>
      <c r="S2856" s="18">
        <f t="shared" si="88"/>
        <v>42111.46665509259</v>
      </c>
      <c r="T2856" s="18">
        <f t="shared" si="8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(E2857/D2857)*100</f>
        <v>50</v>
      </c>
      <c r="P2857" s="7">
        <f>IF(L2857,E2857/L2857,0)</f>
        <v>60</v>
      </c>
      <c r="Q2857" t="s">
        <v>8341</v>
      </c>
      <c r="R2857" t="s">
        <v>8342</v>
      </c>
      <c r="S2857" s="18">
        <f t="shared" si="88"/>
        <v>42369.757766203707</v>
      </c>
      <c r="T2857" s="18">
        <f t="shared" si="8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(E2858/D2858)*100</f>
        <v>4.8666666666666663</v>
      </c>
      <c r="P2858" s="7">
        <f>IF(L2858,E2858/L2858,0)</f>
        <v>24.333333333333332</v>
      </c>
      <c r="Q2858" t="s">
        <v>8341</v>
      </c>
      <c r="R2858" t="s">
        <v>8342</v>
      </c>
      <c r="S2858" s="18">
        <f t="shared" si="88"/>
        <v>42164.787581018521</v>
      </c>
      <c r="T2858" s="18">
        <f t="shared" si="8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(E2859/D2859)*100</f>
        <v>19.736842105263158</v>
      </c>
      <c r="P2859" s="7">
        <f>IF(L2859,E2859/L2859,0)</f>
        <v>500</v>
      </c>
      <c r="Q2859" t="s">
        <v>8341</v>
      </c>
      <c r="R2859" t="s">
        <v>8342</v>
      </c>
      <c r="S2859" s="18">
        <f t="shared" si="88"/>
        <v>42726.670081018514</v>
      </c>
      <c r="T2859" s="18">
        <f t="shared" si="8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(E2860/D2860)*100</f>
        <v>0</v>
      </c>
      <c r="P2860" s="7">
        <f>IF(L2860,E2860/L2860,0)</f>
        <v>0</v>
      </c>
      <c r="Q2860" t="s">
        <v>8341</v>
      </c>
      <c r="R2860" t="s">
        <v>8342</v>
      </c>
      <c r="S2860" s="18">
        <f t="shared" si="88"/>
        <v>41954.295081018514</v>
      </c>
      <c r="T2860" s="18">
        <f t="shared" si="8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(E2861/D2861)*100</f>
        <v>1.7500000000000002</v>
      </c>
      <c r="P2861" s="7">
        <f>IF(L2861,E2861/L2861,0)</f>
        <v>35</v>
      </c>
      <c r="Q2861" t="s">
        <v>8341</v>
      </c>
      <c r="R2861" t="s">
        <v>8342</v>
      </c>
      <c r="S2861" s="18">
        <f t="shared" si="88"/>
        <v>42233.112314814818</v>
      </c>
      <c r="T2861" s="18">
        <f t="shared" si="8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(E2862/D2862)*100</f>
        <v>6.65</v>
      </c>
      <c r="P2862" s="7">
        <f>IF(L2862,E2862/L2862,0)</f>
        <v>29.555555555555557</v>
      </c>
      <c r="Q2862" t="s">
        <v>8341</v>
      </c>
      <c r="R2862" t="s">
        <v>8342</v>
      </c>
      <c r="S2862" s="18">
        <f t="shared" si="88"/>
        <v>42480.55064814815</v>
      </c>
      <c r="T2862" s="18">
        <f t="shared" si="89"/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(E2863/D2863)*100</f>
        <v>32</v>
      </c>
      <c r="P2863" s="7">
        <f>IF(L2863,E2863/L2863,0)</f>
        <v>26.666666666666668</v>
      </c>
      <c r="Q2863" t="s">
        <v>8341</v>
      </c>
      <c r="R2863" t="s">
        <v>8342</v>
      </c>
      <c r="S2863" s="18">
        <f t="shared" si="88"/>
        <v>42257.340833333335</v>
      </c>
      <c r="T2863" s="18">
        <f t="shared" si="8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(E2864/D2864)*100</f>
        <v>0.43307086614173229</v>
      </c>
      <c r="P2864" s="7">
        <f>IF(L2864,E2864/L2864,0)</f>
        <v>18.333333333333332</v>
      </c>
      <c r="Q2864" t="s">
        <v>8341</v>
      </c>
      <c r="R2864" t="s">
        <v>8342</v>
      </c>
      <c r="S2864" s="18">
        <f t="shared" si="88"/>
        <v>41784.539687500001</v>
      </c>
      <c r="T2864" s="18">
        <f t="shared" si="8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(E2865/D2865)*100</f>
        <v>0.04</v>
      </c>
      <c r="P2865" s="7">
        <f>IF(L2865,E2865/L2865,0)</f>
        <v>20</v>
      </c>
      <c r="Q2865" t="s">
        <v>8341</v>
      </c>
      <c r="R2865" t="s">
        <v>8342</v>
      </c>
      <c r="S2865" s="18">
        <f t="shared" si="88"/>
        <v>41831.425034722226</v>
      </c>
      <c r="T2865" s="18">
        <f t="shared" si="8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(E2866/D2866)*100</f>
        <v>1.6</v>
      </c>
      <c r="P2866" s="7">
        <f>IF(L2866,E2866/L2866,0)</f>
        <v>13.333333333333334</v>
      </c>
      <c r="Q2866" t="s">
        <v>8341</v>
      </c>
      <c r="R2866" t="s">
        <v>8342</v>
      </c>
      <c r="S2866" s="18">
        <f t="shared" si="88"/>
        <v>42172.363506944443</v>
      </c>
      <c r="T2866" s="18">
        <f t="shared" si="8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(E2867/D2867)*100</f>
        <v>0</v>
      </c>
      <c r="P2867" s="7">
        <f>IF(L2867,E2867/L2867,0)</f>
        <v>0</v>
      </c>
      <c r="Q2867" t="s">
        <v>8341</v>
      </c>
      <c r="R2867" t="s">
        <v>8342</v>
      </c>
      <c r="S2867" s="18">
        <f t="shared" si="88"/>
        <v>41949.864108796297</v>
      </c>
      <c r="T2867" s="18">
        <f t="shared" si="8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(E2868/D2868)*100</f>
        <v>0.89999999999999991</v>
      </c>
      <c r="P2868" s="7">
        <f>IF(L2868,E2868/L2868,0)</f>
        <v>22.5</v>
      </c>
      <c r="Q2868" t="s">
        <v>8341</v>
      </c>
      <c r="R2868" t="s">
        <v>8342</v>
      </c>
      <c r="S2868" s="18">
        <f t="shared" si="88"/>
        <v>42627.705104166671</v>
      </c>
      <c r="T2868" s="18">
        <f t="shared" si="8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(E2869/D2869)*100</f>
        <v>20.16</v>
      </c>
      <c r="P2869" s="7">
        <f>IF(L2869,E2869/L2869,0)</f>
        <v>50.4</v>
      </c>
      <c r="Q2869" t="s">
        <v>8341</v>
      </c>
      <c r="R2869" t="s">
        <v>8342</v>
      </c>
      <c r="S2869" s="18">
        <f t="shared" si="88"/>
        <v>42530.945277777777</v>
      </c>
      <c r="T2869" s="18">
        <f t="shared" si="8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(E2870/D2870)*100</f>
        <v>42.011733333333332</v>
      </c>
      <c r="P2870" s="7">
        <f>IF(L2870,E2870/L2870,0)</f>
        <v>105.02933333333334</v>
      </c>
      <c r="Q2870" t="s">
        <v>8341</v>
      </c>
      <c r="R2870" t="s">
        <v>8342</v>
      </c>
      <c r="S2870" s="18">
        <f t="shared" si="88"/>
        <v>42618.577013888891</v>
      </c>
      <c r="T2870" s="18">
        <f t="shared" si="8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(E2871/D2871)*100</f>
        <v>0.88500000000000001</v>
      </c>
      <c r="P2871" s="7">
        <f>IF(L2871,E2871/L2871,0)</f>
        <v>35.4</v>
      </c>
      <c r="Q2871" t="s">
        <v>8341</v>
      </c>
      <c r="R2871" t="s">
        <v>8342</v>
      </c>
      <c r="S2871" s="18">
        <f t="shared" si="88"/>
        <v>42540.343530092592</v>
      </c>
      <c r="T2871" s="18">
        <f t="shared" si="8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(E2872/D2872)*100</f>
        <v>15</v>
      </c>
      <c r="P2872" s="7">
        <f>IF(L2872,E2872/L2872,0)</f>
        <v>83.333333333333329</v>
      </c>
      <c r="Q2872" t="s">
        <v>8341</v>
      </c>
      <c r="R2872" t="s">
        <v>8342</v>
      </c>
      <c r="S2872" s="18">
        <f t="shared" si="88"/>
        <v>41745.939409722225</v>
      </c>
      <c r="T2872" s="18">
        <f t="shared" si="8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(E2873/D2873)*100</f>
        <v>4.67</v>
      </c>
      <c r="P2873" s="7">
        <f>IF(L2873,E2873/L2873,0)</f>
        <v>35.92307692307692</v>
      </c>
      <c r="Q2873" t="s">
        <v>8341</v>
      </c>
      <c r="R2873" t="s">
        <v>8342</v>
      </c>
      <c r="S2873" s="18">
        <f t="shared" si="88"/>
        <v>41974.488576388889</v>
      </c>
      <c r="T2873" s="18">
        <f t="shared" si="8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(E2874/D2874)*100</f>
        <v>0</v>
      </c>
      <c r="P2874" s="7">
        <f>IF(L2874,E2874/L2874,0)</f>
        <v>0</v>
      </c>
      <c r="Q2874" t="s">
        <v>8341</v>
      </c>
      <c r="R2874" t="s">
        <v>8342</v>
      </c>
      <c r="S2874" s="18">
        <f t="shared" si="88"/>
        <v>42114.86618055556</v>
      </c>
      <c r="T2874" s="18">
        <f t="shared" si="8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(E2875/D2875)*100</f>
        <v>38.119999999999997</v>
      </c>
      <c r="P2875" s="7">
        <f>IF(L2875,E2875/L2875,0)</f>
        <v>119.125</v>
      </c>
      <c r="Q2875" t="s">
        <v>8341</v>
      </c>
      <c r="R2875" t="s">
        <v>8342</v>
      </c>
      <c r="S2875" s="18">
        <f t="shared" si="88"/>
        <v>42002.567488425921</v>
      </c>
      <c r="T2875" s="18">
        <f t="shared" si="8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(E2876/D2876)*100</f>
        <v>5.42</v>
      </c>
      <c r="P2876" s="7">
        <f>IF(L2876,E2876/L2876,0)</f>
        <v>90.333333333333329</v>
      </c>
      <c r="Q2876" t="s">
        <v>8341</v>
      </c>
      <c r="R2876" t="s">
        <v>8342</v>
      </c>
      <c r="S2876" s="18">
        <f t="shared" si="88"/>
        <v>42722.59474537037</v>
      </c>
      <c r="T2876" s="18">
        <f t="shared" si="8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(E2877/D2877)*100</f>
        <v>3.4999999999999996E-2</v>
      </c>
      <c r="P2877" s="7">
        <f>IF(L2877,E2877/L2877,0)</f>
        <v>2.3333333333333335</v>
      </c>
      <c r="Q2877" t="s">
        <v>8341</v>
      </c>
      <c r="R2877" t="s">
        <v>8342</v>
      </c>
      <c r="S2877" s="18">
        <f t="shared" si="88"/>
        <v>42464.878391203703</v>
      </c>
      <c r="T2877" s="18">
        <f t="shared" si="8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(E2878/D2878)*100</f>
        <v>0</v>
      </c>
      <c r="P2878" s="7">
        <f>IF(L2878,E2878/L2878,0)</f>
        <v>0</v>
      </c>
      <c r="Q2878" t="s">
        <v>8341</v>
      </c>
      <c r="R2878" t="s">
        <v>8342</v>
      </c>
      <c r="S2878" s="18">
        <f t="shared" si="88"/>
        <v>42171.493969907402</v>
      </c>
      <c r="T2878" s="18">
        <f t="shared" si="8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(E2879/D2879)*100</f>
        <v>10.833333333333334</v>
      </c>
      <c r="P2879" s="7">
        <f>IF(L2879,E2879/L2879,0)</f>
        <v>108.33333333333333</v>
      </c>
      <c r="Q2879" t="s">
        <v>8341</v>
      </c>
      <c r="R2879" t="s">
        <v>8342</v>
      </c>
      <c r="S2879" s="18">
        <f t="shared" si="88"/>
        <v>42672.705138888894</v>
      </c>
      <c r="T2879" s="18">
        <f t="shared" si="8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(E2880/D2880)*100</f>
        <v>2.1</v>
      </c>
      <c r="P2880" s="7">
        <f>IF(L2880,E2880/L2880,0)</f>
        <v>15.75</v>
      </c>
      <c r="Q2880" t="s">
        <v>8341</v>
      </c>
      <c r="R2880" t="s">
        <v>8342</v>
      </c>
      <c r="S2880" s="18">
        <f t="shared" si="88"/>
        <v>42128.365682870368</v>
      </c>
      <c r="T2880" s="18">
        <f t="shared" si="8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(E2881/D2881)*100</f>
        <v>0.2589285714285714</v>
      </c>
      <c r="P2881" s="7">
        <f>IF(L2881,E2881/L2881,0)</f>
        <v>29</v>
      </c>
      <c r="Q2881" t="s">
        <v>8341</v>
      </c>
      <c r="R2881" t="s">
        <v>8342</v>
      </c>
      <c r="S2881" s="18">
        <f t="shared" si="88"/>
        <v>42359.475243055553</v>
      </c>
      <c r="T2881" s="18">
        <f t="shared" si="8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(E2882/D2882)*100</f>
        <v>23.333333333333332</v>
      </c>
      <c r="P2882" s="7">
        <f>IF(L2882,E2882/L2882,0)</f>
        <v>96.551724137931032</v>
      </c>
      <c r="Q2882" t="s">
        <v>8341</v>
      </c>
      <c r="R2882" t="s">
        <v>8342</v>
      </c>
      <c r="S2882" s="18">
        <f t="shared" ref="S2882:S2945" si="90">(J2882/86400)+25569+(-6/24)</f>
        <v>42192.655694444446</v>
      </c>
      <c r="T2882" s="18">
        <f t="shared" ref="T2882:T2945" si="91">(I2882/86400)+25569+(-6/24)</f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(E2883/D2883)*100</f>
        <v>0</v>
      </c>
      <c r="P2883" s="7">
        <f>IF(L2883,E2883/L2883,0)</f>
        <v>0</v>
      </c>
      <c r="Q2883" t="s">
        <v>8341</v>
      </c>
      <c r="R2883" t="s">
        <v>8342</v>
      </c>
      <c r="S2883" s="18">
        <f t="shared" si="90"/>
        <v>41916.347638888888</v>
      </c>
      <c r="T2883" s="18">
        <f t="shared" si="91"/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(E2884/D2884)*100</f>
        <v>33.6</v>
      </c>
      <c r="P2884" s="7">
        <f>IF(L2884,E2884/L2884,0)</f>
        <v>63</v>
      </c>
      <c r="Q2884" t="s">
        <v>8341</v>
      </c>
      <c r="R2884" t="s">
        <v>8342</v>
      </c>
      <c r="S2884" s="18">
        <f t="shared" si="90"/>
        <v>42461.346273148149</v>
      </c>
      <c r="T2884" s="18">
        <f t="shared" si="91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(E2885/D2885)*100</f>
        <v>19.079999999999998</v>
      </c>
      <c r="P2885" s="7">
        <f>IF(L2885,E2885/L2885,0)</f>
        <v>381.6</v>
      </c>
      <c r="Q2885" t="s">
        <v>8341</v>
      </c>
      <c r="R2885" t="s">
        <v>8342</v>
      </c>
      <c r="S2885" s="18">
        <f t="shared" si="90"/>
        <v>42370.65320601852</v>
      </c>
      <c r="T2885" s="18">
        <f t="shared" si="91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(E2886/D2886)*100</f>
        <v>0.41111111111111115</v>
      </c>
      <c r="P2886" s="7">
        <f>IF(L2886,E2886/L2886,0)</f>
        <v>46.25</v>
      </c>
      <c r="Q2886" t="s">
        <v>8341</v>
      </c>
      <c r="R2886" t="s">
        <v>8342</v>
      </c>
      <c r="S2886" s="18">
        <f t="shared" si="90"/>
        <v>41948.477256944447</v>
      </c>
      <c r="T2886" s="18">
        <f t="shared" si="91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(E2887/D2887)*100</f>
        <v>32.5</v>
      </c>
      <c r="P2887" s="7">
        <f>IF(L2887,E2887/L2887,0)</f>
        <v>26</v>
      </c>
      <c r="Q2887" t="s">
        <v>8341</v>
      </c>
      <c r="R2887" t="s">
        <v>8342</v>
      </c>
      <c r="S2887" s="18">
        <f t="shared" si="90"/>
        <v>42046.82640046296</v>
      </c>
      <c r="T2887" s="18">
        <f t="shared" si="91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(E2888/D2888)*100</f>
        <v>5</v>
      </c>
      <c r="P2888" s="7">
        <f>IF(L2888,E2888/L2888,0)</f>
        <v>10</v>
      </c>
      <c r="Q2888" t="s">
        <v>8341</v>
      </c>
      <c r="R2888" t="s">
        <v>8342</v>
      </c>
      <c r="S2888" s="18">
        <f t="shared" si="90"/>
        <v>42261.382916666669</v>
      </c>
      <c r="T2888" s="18">
        <f t="shared" si="91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(E2889/D2889)*100</f>
        <v>0.16666666666666669</v>
      </c>
      <c r="P2889" s="7">
        <f>IF(L2889,E2889/L2889,0)</f>
        <v>5</v>
      </c>
      <c r="Q2889" t="s">
        <v>8341</v>
      </c>
      <c r="R2889" t="s">
        <v>8342</v>
      </c>
      <c r="S2889" s="18">
        <f t="shared" si="90"/>
        <v>41985.177361111113</v>
      </c>
      <c r="T2889" s="18">
        <f t="shared" si="91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(E2890/D2890)*100</f>
        <v>0</v>
      </c>
      <c r="P2890" s="7">
        <f>IF(L2890,E2890/L2890,0)</f>
        <v>0</v>
      </c>
      <c r="Q2890" t="s">
        <v>8341</v>
      </c>
      <c r="R2890" t="s">
        <v>8342</v>
      </c>
      <c r="S2890" s="18">
        <f t="shared" si="90"/>
        <v>41922.285185185188</v>
      </c>
      <c r="T2890" s="18">
        <f t="shared" si="91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(E2891/D2891)*100</f>
        <v>38.066666666666663</v>
      </c>
      <c r="P2891" s="7">
        <f>IF(L2891,E2891/L2891,0)</f>
        <v>81.571428571428569</v>
      </c>
      <c r="Q2891" t="s">
        <v>8341</v>
      </c>
      <c r="R2891" t="s">
        <v>8342</v>
      </c>
      <c r="S2891" s="18">
        <f t="shared" si="90"/>
        <v>41850.613252314812</v>
      </c>
      <c r="T2891" s="18">
        <f t="shared" si="91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(E2892/D2892)*100</f>
        <v>1.05</v>
      </c>
      <c r="P2892" s="7">
        <f>IF(L2892,E2892/L2892,0)</f>
        <v>7</v>
      </c>
      <c r="Q2892" t="s">
        <v>8341</v>
      </c>
      <c r="R2892" t="s">
        <v>8342</v>
      </c>
      <c r="S2892" s="18">
        <f t="shared" si="90"/>
        <v>41831.492962962962</v>
      </c>
      <c r="T2892" s="18">
        <f t="shared" si="91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(E2893/D2893)*100</f>
        <v>2.73</v>
      </c>
      <c r="P2893" s="7">
        <f>IF(L2893,E2893/L2893,0)</f>
        <v>27.3</v>
      </c>
      <c r="Q2893" t="s">
        <v>8341</v>
      </c>
      <c r="R2893" t="s">
        <v>8342</v>
      </c>
      <c r="S2893" s="18">
        <f t="shared" si="90"/>
        <v>42415.633425925931</v>
      </c>
      <c r="T2893" s="18">
        <f t="shared" si="91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(E2894/D2894)*100</f>
        <v>9.0909090909090917</v>
      </c>
      <c r="P2894" s="7">
        <f>IF(L2894,E2894/L2894,0)</f>
        <v>29.411764705882351</v>
      </c>
      <c r="Q2894" t="s">
        <v>8341</v>
      </c>
      <c r="R2894" t="s">
        <v>8342</v>
      </c>
      <c r="S2894" s="18">
        <f t="shared" si="90"/>
        <v>41869.464166666665</v>
      </c>
      <c r="T2894" s="18">
        <f t="shared" si="91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(E2895/D2895)*100</f>
        <v>0.5</v>
      </c>
      <c r="P2895" s="7">
        <f>IF(L2895,E2895/L2895,0)</f>
        <v>12.5</v>
      </c>
      <c r="Q2895" t="s">
        <v>8341</v>
      </c>
      <c r="R2895" t="s">
        <v>8342</v>
      </c>
      <c r="S2895" s="18">
        <f t="shared" si="90"/>
        <v>41953.523090277777</v>
      </c>
      <c r="T2895" s="18">
        <f t="shared" si="91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(E2896/D2896)*100</f>
        <v>0</v>
      </c>
      <c r="P2896" s="7">
        <f>IF(L2896,E2896/L2896,0)</f>
        <v>0</v>
      </c>
      <c r="Q2896" t="s">
        <v>8341</v>
      </c>
      <c r="R2896" t="s">
        <v>8342</v>
      </c>
      <c r="S2896" s="18">
        <f t="shared" si="90"/>
        <v>42037.736284722225</v>
      </c>
      <c r="T2896" s="18">
        <f t="shared" si="91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(E2897/D2897)*100</f>
        <v>4.5999999999999996</v>
      </c>
      <c r="P2897" s="7">
        <f>IF(L2897,E2897/L2897,0)</f>
        <v>5.75</v>
      </c>
      <c r="Q2897" t="s">
        <v>8341</v>
      </c>
      <c r="R2897" t="s">
        <v>8342</v>
      </c>
      <c r="S2897" s="18">
        <f t="shared" si="90"/>
        <v>41811.305462962962</v>
      </c>
      <c r="T2897" s="18">
        <f t="shared" si="91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(E2898/D2898)*100</f>
        <v>20.833333333333336</v>
      </c>
      <c r="P2898" s="7">
        <f>IF(L2898,E2898/L2898,0)</f>
        <v>52.083333333333336</v>
      </c>
      <c r="Q2898" t="s">
        <v>8341</v>
      </c>
      <c r="R2898" t="s">
        <v>8342</v>
      </c>
      <c r="S2898" s="18">
        <f t="shared" si="90"/>
        <v>42701.658807870372</v>
      </c>
      <c r="T2898" s="18">
        <f t="shared" si="91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(E2899/D2899)*100</f>
        <v>4.583333333333333</v>
      </c>
      <c r="P2899" s="7">
        <f>IF(L2899,E2899/L2899,0)</f>
        <v>183.33333333333334</v>
      </c>
      <c r="Q2899" t="s">
        <v>8341</v>
      </c>
      <c r="R2899" t="s">
        <v>8342</v>
      </c>
      <c r="S2899" s="18">
        <f t="shared" si="90"/>
        <v>42258.396504629629</v>
      </c>
      <c r="T2899" s="18">
        <f t="shared" si="91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(E2900/D2900)*100</f>
        <v>4.2133333333333338</v>
      </c>
      <c r="P2900" s="7">
        <f>IF(L2900,E2900/L2900,0)</f>
        <v>26.333333333333332</v>
      </c>
      <c r="Q2900" t="s">
        <v>8341</v>
      </c>
      <c r="R2900" t="s">
        <v>8342</v>
      </c>
      <c r="S2900" s="18">
        <f t="shared" si="90"/>
        <v>42278.414965277778</v>
      </c>
      <c r="T2900" s="18">
        <f t="shared" si="91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(E2901/D2901)*100</f>
        <v>0</v>
      </c>
      <c r="P2901" s="7">
        <f>IF(L2901,E2901/L2901,0)</f>
        <v>0</v>
      </c>
      <c r="Q2901" t="s">
        <v>8341</v>
      </c>
      <c r="R2901" t="s">
        <v>8342</v>
      </c>
      <c r="S2901" s="18">
        <f t="shared" si="90"/>
        <v>42514.828217592592</v>
      </c>
      <c r="T2901" s="18">
        <f t="shared" si="91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(E2902/D2902)*100</f>
        <v>61.909090909090914</v>
      </c>
      <c r="P2902" s="7">
        <f>IF(L2902,E2902/L2902,0)</f>
        <v>486.42857142857144</v>
      </c>
      <c r="Q2902" t="s">
        <v>8341</v>
      </c>
      <c r="R2902" t="s">
        <v>8342</v>
      </c>
      <c r="S2902" s="18">
        <f t="shared" si="90"/>
        <v>41829.984166666669</v>
      </c>
      <c r="T2902" s="18">
        <f t="shared" si="91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(E2903/D2903)*100</f>
        <v>0.8</v>
      </c>
      <c r="P2903" s="7">
        <f>IF(L2903,E2903/L2903,0)</f>
        <v>3</v>
      </c>
      <c r="Q2903" t="s">
        <v>8341</v>
      </c>
      <c r="R2903" t="s">
        <v>8342</v>
      </c>
      <c r="S2903" s="18">
        <f t="shared" si="90"/>
        <v>41982.654386574075</v>
      </c>
      <c r="T2903" s="18">
        <f t="shared" si="91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(E2904/D2904)*100</f>
        <v>1.6666666666666666E-2</v>
      </c>
      <c r="P2904" s="7">
        <f>IF(L2904,E2904/L2904,0)</f>
        <v>25</v>
      </c>
      <c r="Q2904" t="s">
        <v>8341</v>
      </c>
      <c r="R2904" t="s">
        <v>8342</v>
      </c>
      <c r="S2904" s="18">
        <f t="shared" si="90"/>
        <v>42210.189768518518</v>
      </c>
      <c r="T2904" s="18">
        <f t="shared" si="91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(E2905/D2905)*100</f>
        <v>0.77999999999999992</v>
      </c>
      <c r="P2905" s="7">
        <f>IF(L2905,E2905/L2905,0)</f>
        <v>9.75</v>
      </c>
      <c r="Q2905" t="s">
        <v>8341</v>
      </c>
      <c r="R2905" t="s">
        <v>8342</v>
      </c>
      <c r="S2905" s="18">
        <f t="shared" si="90"/>
        <v>42195.916874999995</v>
      </c>
      <c r="T2905" s="18">
        <f t="shared" si="91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(E2906/D2906)*100</f>
        <v>5</v>
      </c>
      <c r="P2906" s="7">
        <f>IF(L2906,E2906/L2906,0)</f>
        <v>18.75</v>
      </c>
      <c r="Q2906" t="s">
        <v>8341</v>
      </c>
      <c r="R2906" t="s">
        <v>8342</v>
      </c>
      <c r="S2906" s="18">
        <f t="shared" si="90"/>
        <v>41940.717951388891</v>
      </c>
      <c r="T2906" s="18">
        <f t="shared" si="91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(E2907/D2907)*100</f>
        <v>17.771428571428572</v>
      </c>
      <c r="P2907" s="7">
        <f>IF(L2907,E2907/L2907,0)</f>
        <v>36.588235294117645</v>
      </c>
      <c r="Q2907" t="s">
        <v>8341</v>
      </c>
      <c r="R2907" t="s">
        <v>8342</v>
      </c>
      <c r="S2907" s="18">
        <f t="shared" si="90"/>
        <v>42605.806863425925</v>
      </c>
      <c r="T2907" s="18">
        <f t="shared" si="91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(E2908/D2908)*100</f>
        <v>9.4166666666666661</v>
      </c>
      <c r="P2908" s="7">
        <f>IF(L2908,E2908/L2908,0)</f>
        <v>80.714285714285708</v>
      </c>
      <c r="Q2908" t="s">
        <v>8341</v>
      </c>
      <c r="R2908" t="s">
        <v>8342</v>
      </c>
      <c r="S2908" s="18">
        <f t="shared" si="90"/>
        <v>42199.398912037039</v>
      </c>
      <c r="T2908" s="18">
        <f t="shared" si="91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(E2909/D2909)*100</f>
        <v>0.08</v>
      </c>
      <c r="P2909" s="7">
        <f>IF(L2909,E2909/L2909,0)</f>
        <v>1</v>
      </c>
      <c r="Q2909" t="s">
        <v>8341</v>
      </c>
      <c r="R2909" t="s">
        <v>8342</v>
      </c>
      <c r="S2909" s="18">
        <f t="shared" si="90"/>
        <v>42444.627743055556</v>
      </c>
      <c r="T2909" s="18">
        <f t="shared" si="91"/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(E2910/D2910)*100</f>
        <v>2.75</v>
      </c>
      <c r="P2910" s="7">
        <f>IF(L2910,E2910/L2910,0)</f>
        <v>52.8</v>
      </c>
      <c r="Q2910" t="s">
        <v>8341</v>
      </c>
      <c r="R2910" t="s">
        <v>8342</v>
      </c>
      <c r="S2910" s="18">
        <f t="shared" si="90"/>
        <v>42499.48170138889</v>
      </c>
      <c r="T2910" s="18">
        <f t="shared" si="91"/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(E2911/D2911)*100</f>
        <v>1.1111111111111112E-2</v>
      </c>
      <c r="P2911" s="7">
        <f>IF(L2911,E2911/L2911,0)</f>
        <v>20</v>
      </c>
      <c r="Q2911" t="s">
        <v>8341</v>
      </c>
      <c r="R2911" t="s">
        <v>8342</v>
      </c>
      <c r="S2911" s="18">
        <f t="shared" si="90"/>
        <v>41929.016215277778</v>
      </c>
      <c r="T2911" s="18">
        <f t="shared" si="91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(E2912/D2912)*100</f>
        <v>3.3333333333333335E-3</v>
      </c>
      <c r="P2912" s="7">
        <f>IF(L2912,E2912/L2912,0)</f>
        <v>1</v>
      </c>
      <c r="Q2912" t="s">
        <v>8341</v>
      </c>
      <c r="R2912" t="s">
        <v>8342</v>
      </c>
      <c r="S2912" s="18">
        <f t="shared" si="90"/>
        <v>42107.591284722221</v>
      </c>
      <c r="T2912" s="18">
        <f t="shared" si="91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(E2913/D2913)*100</f>
        <v>36.5</v>
      </c>
      <c r="P2913" s="7">
        <f>IF(L2913,E2913/L2913,0)</f>
        <v>46.928571428571431</v>
      </c>
      <c r="Q2913" t="s">
        <v>8341</v>
      </c>
      <c r="R2913" t="s">
        <v>8342</v>
      </c>
      <c r="S2913" s="18">
        <f t="shared" si="90"/>
        <v>42142.518819444449</v>
      </c>
      <c r="T2913" s="18">
        <f t="shared" si="91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(E2914/D2914)*100</f>
        <v>14.058171745152354</v>
      </c>
      <c r="P2914" s="7">
        <f>IF(L2914,E2914/L2914,0)</f>
        <v>78.07692307692308</v>
      </c>
      <c r="Q2914" t="s">
        <v>8341</v>
      </c>
      <c r="R2914" t="s">
        <v>8342</v>
      </c>
      <c r="S2914" s="18">
        <f t="shared" si="90"/>
        <v>42353.881643518514</v>
      </c>
      <c r="T2914" s="18">
        <f t="shared" si="91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(E2915/D2915)*100</f>
        <v>0.02</v>
      </c>
      <c r="P2915" s="7">
        <f>IF(L2915,E2915/L2915,0)</f>
        <v>1</v>
      </c>
      <c r="Q2915" t="s">
        <v>8341</v>
      </c>
      <c r="R2915" t="s">
        <v>8342</v>
      </c>
      <c r="S2915" s="18">
        <f t="shared" si="90"/>
        <v>41828.672905092593</v>
      </c>
      <c r="T2915" s="18">
        <f t="shared" si="91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(E2916/D2916)*100</f>
        <v>4.0000000000000001E-3</v>
      </c>
      <c r="P2916" s="7">
        <f>IF(L2916,E2916/L2916,0)</f>
        <v>1</v>
      </c>
      <c r="Q2916" t="s">
        <v>8341</v>
      </c>
      <c r="R2916" t="s">
        <v>8342</v>
      </c>
      <c r="S2916" s="18">
        <f t="shared" si="90"/>
        <v>42017.657337962963</v>
      </c>
      <c r="T2916" s="18">
        <f t="shared" si="91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(E2917/D2917)*100</f>
        <v>61.1</v>
      </c>
      <c r="P2917" s="7">
        <f>IF(L2917,E2917/L2917,0)</f>
        <v>203.66666666666666</v>
      </c>
      <c r="Q2917" t="s">
        <v>8341</v>
      </c>
      <c r="R2917" t="s">
        <v>8342</v>
      </c>
      <c r="S2917" s="18">
        <f t="shared" si="90"/>
        <v>42415.148032407407</v>
      </c>
      <c r="T2917" s="18">
        <f t="shared" si="91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(E2918/D2918)*100</f>
        <v>7.8378378378378386</v>
      </c>
      <c r="P2918" s="7">
        <f>IF(L2918,E2918/L2918,0)</f>
        <v>20.714285714285715</v>
      </c>
      <c r="Q2918" t="s">
        <v>8341</v>
      </c>
      <c r="R2918" t="s">
        <v>8342</v>
      </c>
      <c r="S2918" s="18">
        <f t="shared" si="90"/>
        <v>41755.226724537039</v>
      </c>
      <c r="T2918" s="18">
        <f t="shared" si="91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(E2919/D2919)*100</f>
        <v>21.85</v>
      </c>
      <c r="P2919" s="7">
        <f>IF(L2919,E2919/L2919,0)</f>
        <v>48.555555555555557</v>
      </c>
      <c r="Q2919" t="s">
        <v>8341</v>
      </c>
      <c r="R2919" t="s">
        <v>8342</v>
      </c>
      <c r="S2919" s="18">
        <f t="shared" si="90"/>
        <v>42244.984340277777</v>
      </c>
      <c r="T2919" s="18">
        <f t="shared" si="91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(E2920/D2920)*100</f>
        <v>27.24</v>
      </c>
      <c r="P2920" s="7">
        <f>IF(L2920,E2920/L2920,0)</f>
        <v>68.099999999999994</v>
      </c>
      <c r="Q2920" t="s">
        <v>8341</v>
      </c>
      <c r="R2920" t="s">
        <v>8342</v>
      </c>
      <c r="S2920" s="18">
        <f t="shared" si="90"/>
        <v>42278.379710648151</v>
      </c>
      <c r="T2920" s="18">
        <f t="shared" si="91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(E2921/D2921)*100</f>
        <v>8.5</v>
      </c>
      <c r="P2921" s="7">
        <f>IF(L2921,E2921/L2921,0)</f>
        <v>8.5</v>
      </c>
      <c r="Q2921" t="s">
        <v>8341</v>
      </c>
      <c r="R2921" t="s">
        <v>8342</v>
      </c>
      <c r="S2921" s="18">
        <f t="shared" si="90"/>
        <v>41826.36954861111</v>
      </c>
      <c r="T2921" s="18">
        <f t="shared" si="91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(E2922/D2922)*100</f>
        <v>26.840000000000003</v>
      </c>
      <c r="P2922" s="7">
        <f>IF(L2922,E2922/L2922,0)</f>
        <v>51.615384615384613</v>
      </c>
      <c r="Q2922" t="s">
        <v>8341</v>
      </c>
      <c r="R2922" t="s">
        <v>8342</v>
      </c>
      <c r="S2922" s="18">
        <f t="shared" si="90"/>
        <v>42058.542476851857</v>
      </c>
      <c r="T2922" s="18">
        <f t="shared" si="91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>(E2923/D2923)*100</f>
        <v>129</v>
      </c>
      <c r="P2923" s="7">
        <f>IF(L2923,E2923/L2923,0)</f>
        <v>43</v>
      </c>
      <c r="Q2923" t="s">
        <v>8341</v>
      </c>
      <c r="R2923" t="s">
        <v>8344</v>
      </c>
      <c r="S2923" s="18">
        <f t="shared" si="90"/>
        <v>41877.636620370373</v>
      </c>
      <c r="T2923" s="18">
        <f t="shared" si="91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>(E2924/D2924)*100</f>
        <v>100</v>
      </c>
      <c r="P2924" s="7">
        <f>IF(L2924,E2924/L2924,0)</f>
        <v>83.333333333333329</v>
      </c>
      <c r="Q2924" t="s">
        <v>8341</v>
      </c>
      <c r="R2924" t="s">
        <v>8344</v>
      </c>
      <c r="S2924" s="18">
        <f t="shared" si="90"/>
        <v>42097.624155092592</v>
      </c>
      <c r="T2924" s="18">
        <f t="shared" si="91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>(E2925/D2925)*100</f>
        <v>100</v>
      </c>
      <c r="P2925" s="7">
        <f>IF(L2925,E2925/L2925,0)</f>
        <v>30</v>
      </c>
      <c r="Q2925" t="s">
        <v>8341</v>
      </c>
      <c r="R2925" t="s">
        <v>8344</v>
      </c>
      <c r="S2925" s="18">
        <f t="shared" si="90"/>
        <v>42012.90253472222</v>
      </c>
      <c r="T2925" s="18">
        <f t="shared" si="91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>(E2926/D2926)*100</f>
        <v>103.2</v>
      </c>
      <c r="P2926" s="7">
        <f>IF(L2926,E2926/L2926,0)</f>
        <v>175.51020408163265</v>
      </c>
      <c r="Q2926" t="s">
        <v>8341</v>
      </c>
      <c r="R2926" t="s">
        <v>8344</v>
      </c>
      <c r="S2926" s="18">
        <f t="shared" si="90"/>
        <v>42103.306828703702</v>
      </c>
      <c r="T2926" s="18">
        <f t="shared" si="91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>(E2927/D2927)*100</f>
        <v>102.44597777777777</v>
      </c>
      <c r="P2927" s="7">
        <f>IF(L2927,E2927/L2927,0)</f>
        <v>231.66175879396985</v>
      </c>
      <c r="Q2927" t="s">
        <v>8341</v>
      </c>
      <c r="R2927" t="s">
        <v>8344</v>
      </c>
      <c r="S2927" s="18">
        <f t="shared" si="90"/>
        <v>41863.334120370375</v>
      </c>
      <c r="T2927" s="18">
        <f t="shared" si="91"/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>(E2928/D2928)*100</f>
        <v>125</v>
      </c>
      <c r="P2928" s="7">
        <f>IF(L2928,E2928/L2928,0)</f>
        <v>75</v>
      </c>
      <c r="Q2928" t="s">
        <v>8341</v>
      </c>
      <c r="R2928" t="s">
        <v>8344</v>
      </c>
      <c r="S2928" s="18">
        <f t="shared" si="90"/>
        <v>42044.515960648147</v>
      </c>
      <c r="T2928" s="18">
        <f t="shared" si="91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>(E2929/D2929)*100</f>
        <v>130.83333333333334</v>
      </c>
      <c r="P2929" s="7">
        <f>IF(L2929,E2929/L2929,0)</f>
        <v>112.14285714285714</v>
      </c>
      <c r="Q2929" t="s">
        <v>8341</v>
      </c>
      <c r="R2929" t="s">
        <v>8344</v>
      </c>
      <c r="S2929" s="18">
        <f t="shared" si="90"/>
        <v>41806.419317129628</v>
      </c>
      <c r="T2929" s="18">
        <f t="shared" si="91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>(E2930/D2930)*100</f>
        <v>100</v>
      </c>
      <c r="P2930" s="7">
        <f>IF(L2930,E2930/L2930,0)</f>
        <v>41.666666666666664</v>
      </c>
      <c r="Q2930" t="s">
        <v>8341</v>
      </c>
      <c r="R2930" t="s">
        <v>8344</v>
      </c>
      <c r="S2930" s="18">
        <f t="shared" si="90"/>
        <v>42403.748217592598</v>
      </c>
      <c r="T2930" s="18">
        <f t="shared" si="91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>(E2931/D2931)*100</f>
        <v>102.06937499999999</v>
      </c>
      <c r="P2931" s="7">
        <f>IF(L2931,E2931/L2931,0)</f>
        <v>255.17343750000001</v>
      </c>
      <c r="Q2931" t="s">
        <v>8341</v>
      </c>
      <c r="R2931" t="s">
        <v>8344</v>
      </c>
      <c r="S2931" s="18">
        <f t="shared" si="90"/>
        <v>41754.314328703702</v>
      </c>
      <c r="T2931" s="18">
        <f t="shared" si="91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>(E2932/D2932)*100</f>
        <v>100.92000000000002</v>
      </c>
      <c r="P2932" s="7">
        <f>IF(L2932,E2932/L2932,0)</f>
        <v>162.7741935483871</v>
      </c>
      <c r="Q2932" t="s">
        <v>8341</v>
      </c>
      <c r="R2932" t="s">
        <v>8344</v>
      </c>
      <c r="S2932" s="18">
        <f t="shared" si="90"/>
        <v>42101.334074074075</v>
      </c>
      <c r="T2932" s="18">
        <f t="shared" si="91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>(E2933/D2933)*100</f>
        <v>106</v>
      </c>
      <c r="P2933" s="7">
        <f>IF(L2933,E2933/L2933,0)</f>
        <v>88.333333333333329</v>
      </c>
      <c r="Q2933" t="s">
        <v>8341</v>
      </c>
      <c r="R2933" t="s">
        <v>8344</v>
      </c>
      <c r="S2933" s="18">
        <f t="shared" si="90"/>
        <v>41872.041238425925</v>
      </c>
      <c r="T2933" s="18">
        <f t="shared" si="91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>(E2934/D2934)*100</f>
        <v>105.0967741935484</v>
      </c>
      <c r="P2934" s="7">
        <f>IF(L2934,E2934/L2934,0)</f>
        <v>85.736842105263165</v>
      </c>
      <c r="Q2934" t="s">
        <v>8341</v>
      </c>
      <c r="R2934" t="s">
        <v>8344</v>
      </c>
      <c r="S2934" s="18">
        <f t="shared" si="90"/>
        <v>42024.914780092593</v>
      </c>
      <c r="T2934" s="18">
        <f t="shared" si="91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>(E2935/D2935)*100</f>
        <v>102.76</v>
      </c>
      <c r="P2935" s="7">
        <f>IF(L2935,E2935/L2935,0)</f>
        <v>47.574074074074076</v>
      </c>
      <c r="Q2935" t="s">
        <v>8341</v>
      </c>
      <c r="R2935" t="s">
        <v>8344</v>
      </c>
      <c r="S2935" s="18">
        <f t="shared" si="90"/>
        <v>42495.706631944442</v>
      </c>
      <c r="T2935" s="18">
        <f t="shared" si="91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>(E2936/D2936)*100</f>
        <v>108</v>
      </c>
      <c r="P2936" s="7">
        <f>IF(L2936,E2936/L2936,0)</f>
        <v>72.972972972972968</v>
      </c>
      <c r="Q2936" t="s">
        <v>8341</v>
      </c>
      <c r="R2936" t="s">
        <v>8344</v>
      </c>
      <c r="S2936" s="18">
        <f t="shared" si="90"/>
        <v>41775.386157407411</v>
      </c>
      <c r="T2936" s="18">
        <f t="shared" si="91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>(E2937/D2937)*100</f>
        <v>100.88571428571429</v>
      </c>
      <c r="P2937" s="7">
        <f>IF(L2937,E2937/L2937,0)</f>
        <v>90.538461538461533</v>
      </c>
      <c r="Q2937" t="s">
        <v>8341</v>
      </c>
      <c r="R2937" t="s">
        <v>8344</v>
      </c>
      <c r="S2937" s="18">
        <f t="shared" si="90"/>
        <v>42553.333425925928</v>
      </c>
      <c r="T2937" s="18">
        <f t="shared" si="91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>(E2938/D2938)*100</f>
        <v>128</v>
      </c>
      <c r="P2938" s="7">
        <f>IF(L2938,E2938/L2938,0)</f>
        <v>37.647058823529413</v>
      </c>
      <c r="Q2938" t="s">
        <v>8341</v>
      </c>
      <c r="R2938" t="s">
        <v>8344</v>
      </c>
      <c r="S2938" s="18">
        <f t="shared" si="90"/>
        <v>41912.400729166664</v>
      </c>
      <c r="T2938" s="18">
        <f t="shared" si="91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>(E2939/D2939)*100</f>
        <v>133.33333333333331</v>
      </c>
      <c r="P2939" s="7">
        <f>IF(L2939,E2939/L2939,0)</f>
        <v>36.363636363636367</v>
      </c>
      <c r="Q2939" t="s">
        <v>8341</v>
      </c>
      <c r="R2939" t="s">
        <v>8344</v>
      </c>
      <c r="S2939" s="18">
        <f t="shared" si="90"/>
        <v>41803.207326388889</v>
      </c>
      <c r="T2939" s="18">
        <f t="shared" si="91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>(E2940/D2940)*100</f>
        <v>101.375</v>
      </c>
      <c r="P2940" s="7">
        <f>IF(L2940,E2940/L2940,0)</f>
        <v>126.71875</v>
      </c>
      <c r="Q2940" t="s">
        <v>8341</v>
      </c>
      <c r="R2940" t="s">
        <v>8344</v>
      </c>
      <c r="S2940" s="18">
        <f t="shared" si="90"/>
        <v>42004.453865740739</v>
      </c>
      <c r="T2940" s="18">
        <f t="shared" si="91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>(E2941/D2941)*100</f>
        <v>102.875</v>
      </c>
      <c r="P2941" s="7">
        <f>IF(L2941,E2941/L2941,0)</f>
        <v>329.2</v>
      </c>
      <c r="Q2941" t="s">
        <v>8341</v>
      </c>
      <c r="R2941" t="s">
        <v>8344</v>
      </c>
      <c r="S2941" s="18">
        <f t="shared" si="90"/>
        <v>41845.559166666666</v>
      </c>
      <c r="T2941" s="18">
        <f t="shared" si="91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>(E2942/D2942)*100</f>
        <v>107.24000000000001</v>
      </c>
      <c r="P2942" s="7">
        <f>IF(L2942,E2942/L2942,0)</f>
        <v>81.242424242424249</v>
      </c>
      <c r="Q2942" t="s">
        <v>8341</v>
      </c>
      <c r="R2942" t="s">
        <v>8344</v>
      </c>
      <c r="S2942" s="18">
        <f t="shared" si="90"/>
        <v>41982.523356481484</v>
      </c>
      <c r="T2942" s="18">
        <f t="shared" si="91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(E2943/D2943)*100</f>
        <v>4.0000000000000001E-3</v>
      </c>
      <c r="P2943" s="7">
        <f>IF(L2943,E2943/L2943,0)</f>
        <v>1</v>
      </c>
      <c r="Q2943" t="s">
        <v>8341</v>
      </c>
      <c r="R2943" t="s">
        <v>8343</v>
      </c>
      <c r="S2943" s="18">
        <f t="shared" si="90"/>
        <v>42034.710127314815</v>
      </c>
      <c r="T2943" s="18">
        <f t="shared" si="91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(E2944/D2944)*100</f>
        <v>20.424999999999997</v>
      </c>
      <c r="P2944" s="7">
        <f>IF(L2944,E2944/L2944,0)</f>
        <v>202.22772277227722</v>
      </c>
      <c r="Q2944" t="s">
        <v>8341</v>
      </c>
      <c r="R2944" t="s">
        <v>8343</v>
      </c>
      <c r="S2944" s="18">
        <f t="shared" si="90"/>
        <v>42334.553923611107</v>
      </c>
      <c r="T2944" s="18">
        <f t="shared" si="91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(E2945/D2945)*100</f>
        <v>0</v>
      </c>
      <c r="P2945" s="7">
        <f>IF(L2945,E2945/L2945,0)</f>
        <v>0</v>
      </c>
      <c r="Q2945" t="s">
        <v>8341</v>
      </c>
      <c r="R2945" t="s">
        <v>8343</v>
      </c>
      <c r="S2945" s="18">
        <f t="shared" si="90"/>
        <v>42076.879398148143</v>
      </c>
      <c r="T2945" s="18">
        <f t="shared" si="91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(E2946/D2946)*100</f>
        <v>1</v>
      </c>
      <c r="P2946" s="7">
        <f>IF(L2946,E2946/L2946,0)</f>
        <v>100</v>
      </c>
      <c r="Q2946" t="s">
        <v>8341</v>
      </c>
      <c r="R2946" t="s">
        <v>8343</v>
      </c>
      <c r="S2946" s="18">
        <f t="shared" ref="S2946:S3009" si="92">(J2946/86400)+25569+(-6/24)</f>
        <v>42132.6643287037</v>
      </c>
      <c r="T2946" s="18">
        <f t="shared" ref="T2946:T3009" si="93">(I2946/86400)+25569+(-6/24)</f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(E2947/D2947)*100</f>
        <v>0</v>
      </c>
      <c r="P2947" s="7">
        <f>IF(L2947,E2947/L2947,0)</f>
        <v>0</v>
      </c>
      <c r="Q2947" t="s">
        <v>8341</v>
      </c>
      <c r="R2947" t="s">
        <v>8343</v>
      </c>
      <c r="S2947" s="18">
        <f t="shared" si="92"/>
        <v>42117.889583333337</v>
      </c>
      <c r="T2947" s="18">
        <f t="shared" si="93"/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(E2948/D2948)*100</f>
        <v>0.1</v>
      </c>
      <c r="P2948" s="7">
        <f>IF(L2948,E2948/L2948,0)</f>
        <v>1</v>
      </c>
      <c r="Q2948" t="s">
        <v>8341</v>
      </c>
      <c r="R2948" t="s">
        <v>8343</v>
      </c>
      <c r="S2948" s="18">
        <f t="shared" si="92"/>
        <v>42567.281157407408</v>
      </c>
      <c r="T2948" s="18">
        <f t="shared" si="93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(E2949/D2949)*100</f>
        <v>4.2880000000000003</v>
      </c>
      <c r="P2949" s="7">
        <f>IF(L2949,E2949/L2949,0)</f>
        <v>82.461538461538467</v>
      </c>
      <c r="Q2949" t="s">
        <v>8341</v>
      </c>
      <c r="R2949" t="s">
        <v>8343</v>
      </c>
      <c r="S2949" s="18">
        <f t="shared" si="92"/>
        <v>42649.312118055561</v>
      </c>
      <c r="T2949" s="18">
        <f t="shared" si="93"/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(E2950/D2950)*100</f>
        <v>4.8000000000000004E-3</v>
      </c>
      <c r="P2950" s="7">
        <f>IF(L2950,E2950/L2950,0)</f>
        <v>2.6666666666666665</v>
      </c>
      <c r="Q2950" t="s">
        <v>8341</v>
      </c>
      <c r="R2950" t="s">
        <v>8343</v>
      </c>
      <c r="S2950" s="18">
        <f t="shared" si="92"/>
        <v>42097.399224537032</v>
      </c>
      <c r="T2950" s="18">
        <f t="shared" si="93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(E2951/D2951)*100</f>
        <v>2.5</v>
      </c>
      <c r="P2951" s="7">
        <f>IF(L2951,E2951/L2951,0)</f>
        <v>12.5</v>
      </c>
      <c r="Q2951" t="s">
        <v>8341</v>
      </c>
      <c r="R2951" t="s">
        <v>8343</v>
      </c>
      <c r="S2951" s="18">
        <f t="shared" si="92"/>
        <v>42297.573113425926</v>
      </c>
      <c r="T2951" s="18">
        <f t="shared" si="93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(E2952/D2952)*100</f>
        <v>0</v>
      </c>
      <c r="P2952" s="7">
        <f>IF(L2952,E2952/L2952,0)</f>
        <v>0</v>
      </c>
      <c r="Q2952" t="s">
        <v>8341</v>
      </c>
      <c r="R2952" t="s">
        <v>8343</v>
      </c>
      <c r="S2952" s="18">
        <f t="shared" si="92"/>
        <v>42362.11518518519</v>
      </c>
      <c r="T2952" s="18">
        <f t="shared" si="93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(E2953/D2953)*100</f>
        <v>2.1919999999999997</v>
      </c>
      <c r="P2953" s="7">
        <f>IF(L2953,E2953/L2953,0)</f>
        <v>18.896551724137932</v>
      </c>
      <c r="Q2953" t="s">
        <v>8341</v>
      </c>
      <c r="R2953" t="s">
        <v>8343</v>
      </c>
      <c r="S2953" s="18">
        <f t="shared" si="92"/>
        <v>41872.552928240737</v>
      </c>
      <c r="T2953" s="18">
        <f t="shared" si="93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(E2954/D2954)*100</f>
        <v>8.0250000000000004</v>
      </c>
      <c r="P2954" s="7">
        <f>IF(L2954,E2954/L2954,0)</f>
        <v>200.625</v>
      </c>
      <c r="Q2954" t="s">
        <v>8341</v>
      </c>
      <c r="R2954" t="s">
        <v>8343</v>
      </c>
      <c r="S2954" s="18">
        <f t="shared" si="92"/>
        <v>42628.440266203703</v>
      </c>
      <c r="T2954" s="18">
        <f t="shared" si="93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(E2955/D2955)*100</f>
        <v>0.15125</v>
      </c>
      <c r="P2955" s="7">
        <f>IF(L2955,E2955/L2955,0)</f>
        <v>201.66666666666666</v>
      </c>
      <c r="Q2955" t="s">
        <v>8341</v>
      </c>
      <c r="R2955" t="s">
        <v>8343</v>
      </c>
      <c r="S2955" s="18">
        <f t="shared" si="92"/>
        <v>42255.541909722218</v>
      </c>
      <c r="T2955" s="18">
        <f t="shared" si="93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(E2956/D2956)*100</f>
        <v>0</v>
      </c>
      <c r="P2956" s="7">
        <f>IF(L2956,E2956/L2956,0)</f>
        <v>0</v>
      </c>
      <c r="Q2956" t="s">
        <v>8341</v>
      </c>
      <c r="R2956" t="s">
        <v>8343</v>
      </c>
      <c r="S2956" s="18">
        <f t="shared" si="92"/>
        <v>42790.333368055552</v>
      </c>
      <c r="T2956" s="18">
        <f t="shared" si="93"/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(E2957/D2957)*100</f>
        <v>59.583333333333336</v>
      </c>
      <c r="P2957" s="7">
        <f>IF(L2957,E2957/L2957,0)</f>
        <v>65</v>
      </c>
      <c r="Q2957" t="s">
        <v>8341</v>
      </c>
      <c r="R2957" t="s">
        <v>8343</v>
      </c>
      <c r="S2957" s="18">
        <f t="shared" si="92"/>
        <v>42141.491307870368</v>
      </c>
      <c r="T2957" s="18">
        <f t="shared" si="93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(E2958/D2958)*100</f>
        <v>16.734177215189874</v>
      </c>
      <c r="P2958" s="7">
        <f>IF(L2958,E2958/L2958,0)</f>
        <v>66.099999999999994</v>
      </c>
      <c r="Q2958" t="s">
        <v>8341</v>
      </c>
      <c r="R2958" t="s">
        <v>8343</v>
      </c>
      <c r="S2958" s="18">
        <f t="shared" si="92"/>
        <v>42464.708912037036</v>
      </c>
      <c r="T2958" s="18">
        <f t="shared" si="93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(E2959/D2959)*100</f>
        <v>1.8666666666666669</v>
      </c>
      <c r="P2959" s="7">
        <f>IF(L2959,E2959/L2959,0)</f>
        <v>93.333333333333329</v>
      </c>
      <c r="Q2959" t="s">
        <v>8341</v>
      </c>
      <c r="R2959" t="s">
        <v>8343</v>
      </c>
      <c r="S2959" s="18">
        <f t="shared" si="92"/>
        <v>42030.761249999996</v>
      </c>
      <c r="T2959" s="18">
        <f t="shared" si="93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(E2960/D2960)*100</f>
        <v>0</v>
      </c>
      <c r="P2960" s="7">
        <f>IF(L2960,E2960/L2960,0)</f>
        <v>0</v>
      </c>
      <c r="Q2960" t="s">
        <v>8341</v>
      </c>
      <c r="R2960" t="s">
        <v>8343</v>
      </c>
      <c r="S2960" s="18">
        <f t="shared" si="92"/>
        <v>42438.529131944444</v>
      </c>
      <c r="T2960" s="18">
        <f t="shared" si="93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(E2961/D2961)*100</f>
        <v>0</v>
      </c>
      <c r="P2961" s="7">
        <f>IF(L2961,E2961/L2961,0)</f>
        <v>0</v>
      </c>
      <c r="Q2961" t="s">
        <v>8341</v>
      </c>
      <c r="R2961" t="s">
        <v>8343</v>
      </c>
      <c r="S2961" s="18">
        <f t="shared" si="92"/>
        <v>42497.758391203708</v>
      </c>
      <c r="T2961" s="18">
        <f t="shared" si="93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(E2962/D2962)*100</f>
        <v>0</v>
      </c>
      <c r="P2962" s="7">
        <f>IF(L2962,E2962/L2962,0)</f>
        <v>0</v>
      </c>
      <c r="Q2962" t="s">
        <v>8341</v>
      </c>
      <c r="R2962" t="s">
        <v>8343</v>
      </c>
      <c r="S2962" s="18">
        <f t="shared" si="92"/>
        <v>41863.507210648146</v>
      </c>
      <c r="T2962" s="18">
        <f t="shared" si="93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>(E2963/D2963)*100</f>
        <v>109.62</v>
      </c>
      <c r="P2963" s="7">
        <f>IF(L2963,E2963/L2963,0)</f>
        <v>50.75</v>
      </c>
      <c r="Q2963" t="s">
        <v>8341</v>
      </c>
      <c r="R2963" t="s">
        <v>8342</v>
      </c>
      <c r="S2963" s="18">
        <f t="shared" si="92"/>
        <v>42060.962488425925</v>
      </c>
      <c r="T2963" s="18">
        <f t="shared" si="93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>(E2964/D2964)*100</f>
        <v>121.8</v>
      </c>
      <c r="P2964" s="7">
        <f>IF(L2964,E2964/L2964,0)</f>
        <v>60.9</v>
      </c>
      <c r="Q2964" t="s">
        <v>8341</v>
      </c>
      <c r="R2964" t="s">
        <v>8342</v>
      </c>
      <c r="S2964" s="18">
        <f t="shared" si="92"/>
        <v>42035.99428240741</v>
      </c>
      <c r="T2964" s="18">
        <f t="shared" si="93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>(E2965/D2965)*100</f>
        <v>106.85</v>
      </c>
      <c r="P2965" s="7">
        <f>IF(L2965,E2965/L2965,0)</f>
        <v>109.03061224489795</v>
      </c>
      <c r="Q2965" t="s">
        <v>8341</v>
      </c>
      <c r="R2965" t="s">
        <v>8342</v>
      </c>
      <c r="S2965" s="18">
        <f t="shared" si="92"/>
        <v>42157.220185185186</v>
      </c>
      <c r="T2965" s="18">
        <f t="shared" si="93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>(E2966/D2966)*100</f>
        <v>100.71379999999999</v>
      </c>
      <c r="P2966" s="7">
        <f>IF(L2966,E2966/L2966,0)</f>
        <v>25.692295918367346</v>
      </c>
      <c r="Q2966" t="s">
        <v>8341</v>
      </c>
      <c r="R2966" t="s">
        <v>8342</v>
      </c>
      <c r="S2966" s="18">
        <f t="shared" si="92"/>
        <v>41827.659942129627</v>
      </c>
      <c r="T2966" s="18">
        <f t="shared" si="93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>(E2967/D2967)*100</f>
        <v>109.00000000000001</v>
      </c>
      <c r="P2967" s="7">
        <f>IF(L2967,E2967/L2967,0)</f>
        <v>41.92307692307692</v>
      </c>
      <c r="Q2967" t="s">
        <v>8341</v>
      </c>
      <c r="R2967" t="s">
        <v>8342</v>
      </c>
      <c r="S2967" s="18">
        <f t="shared" si="92"/>
        <v>42162.479548611111</v>
      </c>
      <c r="T2967" s="18">
        <f t="shared" si="93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>(E2968/D2968)*100</f>
        <v>113.63000000000001</v>
      </c>
      <c r="P2968" s="7">
        <f>IF(L2968,E2968/L2968,0)</f>
        <v>88.7734375</v>
      </c>
      <c r="Q2968" t="s">
        <v>8341</v>
      </c>
      <c r="R2968" t="s">
        <v>8342</v>
      </c>
      <c r="S2968" s="18">
        <f t="shared" si="92"/>
        <v>42233.488564814819</v>
      </c>
      <c r="T2968" s="18">
        <f t="shared" si="93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>(E2969/D2969)*100</f>
        <v>113.92</v>
      </c>
      <c r="P2969" s="7">
        <f>IF(L2969,E2969/L2969,0)</f>
        <v>80.225352112676063</v>
      </c>
      <c r="Q2969" t="s">
        <v>8341</v>
      </c>
      <c r="R2969" t="s">
        <v>8342</v>
      </c>
      <c r="S2969" s="18">
        <f t="shared" si="92"/>
        <v>42041.947824074072</v>
      </c>
      <c r="T2969" s="18">
        <f t="shared" si="93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>(E2970/D2970)*100</f>
        <v>106</v>
      </c>
      <c r="P2970" s="7">
        <f>IF(L2970,E2970/L2970,0)</f>
        <v>78.936170212765958</v>
      </c>
      <c r="Q2970" t="s">
        <v>8341</v>
      </c>
      <c r="R2970" t="s">
        <v>8342</v>
      </c>
      <c r="S2970" s="18">
        <f t="shared" si="92"/>
        <v>42585.273842592593</v>
      </c>
      <c r="T2970" s="18">
        <f t="shared" si="93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>(E2971/D2971)*100</f>
        <v>162.5</v>
      </c>
      <c r="P2971" s="7">
        <f>IF(L2971,E2971/L2971,0)</f>
        <v>95.588235294117652</v>
      </c>
      <c r="Q2971" t="s">
        <v>8341</v>
      </c>
      <c r="R2971" t="s">
        <v>8342</v>
      </c>
      <c r="S2971" s="18">
        <f t="shared" si="92"/>
        <v>42097.536493055552</v>
      </c>
      <c r="T2971" s="18">
        <f t="shared" si="93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>(E2972/D2972)*100</f>
        <v>106</v>
      </c>
      <c r="P2972" s="7">
        <f>IF(L2972,E2972/L2972,0)</f>
        <v>69.890109890109883</v>
      </c>
      <c r="Q2972" t="s">
        <v>8341</v>
      </c>
      <c r="R2972" t="s">
        <v>8342</v>
      </c>
      <c r="S2972" s="18">
        <f t="shared" si="92"/>
        <v>41808.419571759259</v>
      </c>
      <c r="T2972" s="18">
        <f t="shared" si="93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>(E2973/D2973)*100</f>
        <v>100.15624999999999</v>
      </c>
      <c r="P2973" s="7">
        <f>IF(L2973,E2973/L2973,0)</f>
        <v>74.534883720930239</v>
      </c>
      <c r="Q2973" t="s">
        <v>8341</v>
      </c>
      <c r="R2973" t="s">
        <v>8342</v>
      </c>
      <c r="S2973" s="18">
        <f t="shared" si="92"/>
        <v>41852.408310185187</v>
      </c>
      <c r="T2973" s="18">
        <f t="shared" si="93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>(E2974/D2974)*100</f>
        <v>105.35000000000001</v>
      </c>
      <c r="P2974" s="7">
        <f>IF(L2974,E2974/L2974,0)</f>
        <v>123.94117647058823</v>
      </c>
      <c r="Q2974" t="s">
        <v>8341</v>
      </c>
      <c r="R2974" t="s">
        <v>8342</v>
      </c>
      <c r="S2974" s="18">
        <f t="shared" si="92"/>
        <v>42693.860185185185</v>
      </c>
      <c r="T2974" s="18">
        <f t="shared" si="93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>(E2975/D2975)*100</f>
        <v>174.8</v>
      </c>
      <c r="P2975" s="7">
        <f>IF(L2975,E2975/L2975,0)</f>
        <v>264.84848484848487</v>
      </c>
      <c r="Q2975" t="s">
        <v>8341</v>
      </c>
      <c r="R2975" t="s">
        <v>8342</v>
      </c>
      <c r="S2975" s="18">
        <f t="shared" si="92"/>
        <v>42341.568379629629</v>
      </c>
      <c r="T2975" s="18">
        <f t="shared" si="93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>(E2976/D2976)*100</f>
        <v>102</v>
      </c>
      <c r="P2976" s="7">
        <f>IF(L2976,E2976/L2976,0)</f>
        <v>58.620689655172413</v>
      </c>
      <c r="Q2976" t="s">
        <v>8341</v>
      </c>
      <c r="R2976" t="s">
        <v>8342</v>
      </c>
      <c r="S2976" s="18">
        <f t="shared" si="92"/>
        <v>41879.811006944445</v>
      </c>
      <c r="T2976" s="18">
        <f t="shared" si="93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>(E2977/D2977)*100</f>
        <v>100.125</v>
      </c>
      <c r="P2977" s="7">
        <f>IF(L2977,E2977/L2977,0)</f>
        <v>70.884955752212392</v>
      </c>
      <c r="Q2977" t="s">
        <v>8341</v>
      </c>
      <c r="R2977" t="s">
        <v>8342</v>
      </c>
      <c r="S2977" s="18">
        <f t="shared" si="92"/>
        <v>41941.433865740742</v>
      </c>
      <c r="T2977" s="18">
        <f t="shared" si="93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>(E2978/D2978)*100</f>
        <v>171.42857142857142</v>
      </c>
      <c r="P2978" s="7">
        <f>IF(L2978,E2978/L2978,0)</f>
        <v>8.5714285714285712</v>
      </c>
      <c r="Q2978" t="s">
        <v>8341</v>
      </c>
      <c r="R2978" t="s">
        <v>8342</v>
      </c>
      <c r="S2978" s="18">
        <f t="shared" si="92"/>
        <v>42425.480671296296</v>
      </c>
      <c r="T2978" s="18">
        <f t="shared" si="93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>(E2979/D2979)*100</f>
        <v>113.56666666666666</v>
      </c>
      <c r="P2979" s="7">
        <f>IF(L2979,E2979/L2979,0)</f>
        <v>113.56666666666666</v>
      </c>
      <c r="Q2979" t="s">
        <v>8341</v>
      </c>
      <c r="R2979" t="s">
        <v>8342</v>
      </c>
      <c r="S2979" s="18">
        <f t="shared" si="92"/>
        <v>42026.63118055556</v>
      </c>
      <c r="T2979" s="18">
        <f t="shared" si="93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>(E2980/D2980)*100</f>
        <v>129.46666666666667</v>
      </c>
      <c r="P2980" s="7">
        <f>IF(L2980,E2980/L2980,0)</f>
        <v>60.6875</v>
      </c>
      <c r="Q2980" t="s">
        <v>8341</v>
      </c>
      <c r="R2980" t="s">
        <v>8342</v>
      </c>
      <c r="S2980" s="18">
        <f t="shared" si="92"/>
        <v>41922.390590277777</v>
      </c>
      <c r="T2980" s="18">
        <f t="shared" si="93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>(E2981/D2981)*100</f>
        <v>101.4</v>
      </c>
      <c r="P2981" s="7">
        <f>IF(L2981,E2981/L2981,0)</f>
        <v>110.21739130434783</v>
      </c>
      <c r="Q2981" t="s">
        <v>8341</v>
      </c>
      <c r="R2981" t="s">
        <v>8342</v>
      </c>
      <c r="S2981" s="18">
        <f t="shared" si="92"/>
        <v>41993.574340277773</v>
      </c>
      <c r="T2981" s="18">
        <f t="shared" si="93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>(E2982/D2982)*100</f>
        <v>109.16666666666666</v>
      </c>
      <c r="P2982" s="7">
        <f>IF(L2982,E2982/L2982,0)</f>
        <v>136.45833333333334</v>
      </c>
      <c r="Q2982" t="s">
        <v>8341</v>
      </c>
      <c r="R2982" t="s">
        <v>8342</v>
      </c>
      <c r="S2982" s="18">
        <f t="shared" si="92"/>
        <v>42219.665856481486</v>
      </c>
      <c r="T2982" s="18">
        <f t="shared" si="93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>(E2983/D2983)*100</f>
        <v>128.92500000000001</v>
      </c>
      <c r="P2983" s="7">
        <f>IF(L2983,E2983/L2983,0)</f>
        <v>53.164948453608247</v>
      </c>
      <c r="Q2983" t="s">
        <v>8341</v>
      </c>
      <c r="R2983" t="s">
        <v>8343</v>
      </c>
      <c r="S2983" s="18">
        <f t="shared" si="92"/>
        <v>42225.309675925921</v>
      </c>
      <c r="T2983" s="18">
        <f t="shared" si="93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>(E2984/D2984)*100</f>
        <v>102.06</v>
      </c>
      <c r="P2984" s="7">
        <f>IF(L2984,E2984/L2984,0)</f>
        <v>86.491525423728817</v>
      </c>
      <c r="Q2984" t="s">
        <v>8341</v>
      </c>
      <c r="R2984" t="s">
        <v>8343</v>
      </c>
      <c r="S2984" s="18">
        <f t="shared" si="92"/>
        <v>42381.436840277776</v>
      </c>
      <c r="T2984" s="18">
        <f t="shared" si="93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>(E2985/D2985)*100</f>
        <v>146.53957758620692</v>
      </c>
      <c r="P2985" s="7">
        <f>IF(L2985,E2985/L2985,0)</f>
        <v>155.23827397260274</v>
      </c>
      <c r="Q2985" t="s">
        <v>8341</v>
      </c>
      <c r="R2985" t="s">
        <v>8343</v>
      </c>
      <c r="S2985" s="18">
        <f t="shared" si="92"/>
        <v>41894.382361111115</v>
      </c>
      <c r="T2985" s="18">
        <f t="shared" si="93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>(E2986/D2986)*100</f>
        <v>100.352</v>
      </c>
      <c r="P2986" s="7">
        <f>IF(L2986,E2986/L2986,0)</f>
        <v>115.08256880733946</v>
      </c>
      <c r="Q2986" t="s">
        <v>8341</v>
      </c>
      <c r="R2986" t="s">
        <v>8343</v>
      </c>
      <c r="S2986" s="18">
        <f t="shared" si="92"/>
        <v>42576.028715277775</v>
      </c>
      <c r="T2986" s="18">
        <f t="shared" si="93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>(E2987/D2987)*100</f>
        <v>121.64999999999999</v>
      </c>
      <c r="P2987" s="7">
        <f>IF(L2987,E2987/L2987,0)</f>
        <v>109.5945945945946</v>
      </c>
      <c r="Q2987" t="s">
        <v>8341</v>
      </c>
      <c r="R2987" t="s">
        <v>8343</v>
      </c>
      <c r="S2987" s="18">
        <f t="shared" si="92"/>
        <v>42654.723703703705</v>
      </c>
      <c r="T2987" s="18">
        <f t="shared" si="93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>(E2988/D2988)*100</f>
        <v>105.5</v>
      </c>
      <c r="P2988" s="7">
        <f>IF(L2988,E2988/L2988,0)</f>
        <v>45.214285714285715</v>
      </c>
      <c r="Q2988" t="s">
        <v>8341</v>
      </c>
      <c r="R2988" t="s">
        <v>8343</v>
      </c>
      <c r="S2988" s="18">
        <f t="shared" si="92"/>
        <v>42431.250069444446</v>
      </c>
      <c r="T2988" s="18">
        <f t="shared" si="93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>(E2989/D2989)*100</f>
        <v>110.4008</v>
      </c>
      <c r="P2989" s="7">
        <f>IF(L2989,E2989/L2989,0)</f>
        <v>104.15169811320754</v>
      </c>
      <c r="Q2989" t="s">
        <v>8341</v>
      </c>
      <c r="R2989" t="s">
        <v>8343</v>
      </c>
      <c r="S2989" s="18">
        <f t="shared" si="92"/>
        <v>42627.057303240741</v>
      </c>
      <c r="T2989" s="18">
        <f t="shared" si="93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>(E2990/D2990)*100</f>
        <v>100</v>
      </c>
      <c r="P2990" s="7">
        <f>IF(L2990,E2990/L2990,0)</f>
        <v>35.714285714285715</v>
      </c>
      <c r="Q2990" t="s">
        <v>8341</v>
      </c>
      <c r="R2990" t="s">
        <v>8343</v>
      </c>
      <c r="S2990" s="18">
        <f t="shared" si="92"/>
        <v>42511.11204861111</v>
      </c>
      <c r="T2990" s="18">
        <f t="shared" si="93"/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>(E2991/D2991)*100</f>
        <v>176.535</v>
      </c>
      <c r="P2991" s="7">
        <f>IF(L2991,E2991/L2991,0)</f>
        <v>96.997252747252745</v>
      </c>
      <c r="Q2991" t="s">
        <v>8341</v>
      </c>
      <c r="R2991" t="s">
        <v>8343</v>
      </c>
      <c r="S2991" s="18">
        <f t="shared" si="92"/>
        <v>42336.77039351852</v>
      </c>
      <c r="T2991" s="18">
        <f t="shared" si="93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>(E2992/D2992)*100</f>
        <v>100</v>
      </c>
      <c r="P2992" s="7">
        <f>IF(L2992,E2992/L2992,0)</f>
        <v>370.37037037037038</v>
      </c>
      <c r="Q2992" t="s">
        <v>8341</v>
      </c>
      <c r="R2992" t="s">
        <v>8343</v>
      </c>
      <c r="S2992" s="18">
        <f t="shared" si="92"/>
        <v>42341.32430555555</v>
      </c>
      <c r="T2992" s="18">
        <f t="shared" si="93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>(E2993/D2993)*100</f>
        <v>103.29411764705883</v>
      </c>
      <c r="P2993" s="7">
        <f>IF(L2993,E2993/L2993,0)</f>
        <v>94.408602150537632</v>
      </c>
      <c r="Q2993" t="s">
        <v>8341</v>
      </c>
      <c r="R2993" t="s">
        <v>8343</v>
      </c>
      <c r="S2993" s="18">
        <f t="shared" si="92"/>
        <v>42740.587152777778</v>
      </c>
      <c r="T2993" s="18">
        <f t="shared" si="93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>(E2994/D2994)*100</f>
        <v>104.5</v>
      </c>
      <c r="P2994" s="7">
        <f>IF(L2994,E2994/L2994,0)</f>
        <v>48.984375</v>
      </c>
      <c r="Q2994" t="s">
        <v>8341</v>
      </c>
      <c r="R2994" t="s">
        <v>8343</v>
      </c>
      <c r="S2994" s="18">
        <f t="shared" si="92"/>
        <v>42622.517476851848</v>
      </c>
      <c r="T2994" s="18">
        <f t="shared" si="93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>(E2995/D2995)*100</f>
        <v>100.29999999999998</v>
      </c>
      <c r="P2995" s="7">
        <f>IF(L2995,E2995/L2995,0)</f>
        <v>45.590909090909093</v>
      </c>
      <c r="Q2995" t="s">
        <v>8341</v>
      </c>
      <c r="R2995" t="s">
        <v>8343</v>
      </c>
      <c r="S2995" s="18">
        <f t="shared" si="92"/>
        <v>42390.588738425926</v>
      </c>
      <c r="T2995" s="18">
        <f t="shared" si="93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>(E2996/D2996)*100</f>
        <v>457.74666666666673</v>
      </c>
      <c r="P2996" s="7">
        <f>IF(L2996,E2996/L2996,0)</f>
        <v>23.275254237288134</v>
      </c>
      <c r="Q2996" t="s">
        <v>8341</v>
      </c>
      <c r="R2996" t="s">
        <v>8343</v>
      </c>
      <c r="S2996" s="18">
        <f t="shared" si="92"/>
        <v>41885.228842592594</v>
      </c>
      <c r="T2996" s="18">
        <f t="shared" si="93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>(E2997/D2997)*100</f>
        <v>104.96000000000001</v>
      </c>
      <c r="P2997" s="7">
        <f>IF(L2997,E2997/L2997,0)</f>
        <v>63.2289156626506</v>
      </c>
      <c r="Q2997" t="s">
        <v>8341</v>
      </c>
      <c r="R2997" t="s">
        <v>8343</v>
      </c>
      <c r="S2997" s="18">
        <f t="shared" si="92"/>
        <v>42724.415173611109</v>
      </c>
      <c r="T2997" s="18">
        <f t="shared" si="93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>(E2998/D2998)*100</f>
        <v>171.94285714285715</v>
      </c>
      <c r="P2998" s="7">
        <f>IF(L2998,E2998/L2998,0)</f>
        <v>153.5204081632653</v>
      </c>
      <c r="Q2998" t="s">
        <v>8341</v>
      </c>
      <c r="R2998" t="s">
        <v>8343</v>
      </c>
      <c r="S2998" s="18">
        <f t="shared" si="92"/>
        <v>42090.662499999999</v>
      </c>
      <c r="T2998" s="18">
        <f t="shared" si="93"/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>(E2999/D2999)*100</f>
        <v>103.73000000000002</v>
      </c>
      <c r="P2999" s="7">
        <f>IF(L2999,E2999/L2999,0)</f>
        <v>90.2</v>
      </c>
      <c r="Q2999" t="s">
        <v>8341</v>
      </c>
      <c r="R2999" t="s">
        <v>8343</v>
      </c>
      <c r="S2999" s="18">
        <f t="shared" si="92"/>
        <v>42775.483715277776</v>
      </c>
      <c r="T2999" s="18">
        <f t="shared" si="93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>(E3000/D3000)*100</f>
        <v>103.029</v>
      </c>
      <c r="P3000" s="7">
        <f>IF(L3000,E3000/L3000,0)</f>
        <v>118.97113163972287</v>
      </c>
      <c r="Q3000" t="s">
        <v>8341</v>
      </c>
      <c r="R3000" t="s">
        <v>8343</v>
      </c>
      <c r="S3000" s="18">
        <f t="shared" si="92"/>
        <v>41777.943622685183</v>
      </c>
      <c r="T3000" s="18">
        <f t="shared" si="93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>(E3001/D3001)*100</f>
        <v>118.88888888888889</v>
      </c>
      <c r="P3001" s="7">
        <f>IF(L3001,E3001/L3001,0)</f>
        <v>80.25</v>
      </c>
      <c r="Q3001" t="s">
        <v>8341</v>
      </c>
      <c r="R3001" t="s">
        <v>8343</v>
      </c>
      <c r="S3001" s="18">
        <f t="shared" si="92"/>
        <v>42780.490277777775</v>
      </c>
      <c r="T3001" s="18">
        <f t="shared" si="93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>(E3002/D3002)*100</f>
        <v>100</v>
      </c>
      <c r="P3002" s="7">
        <f>IF(L3002,E3002/L3002,0)</f>
        <v>62.5</v>
      </c>
      <c r="Q3002" t="s">
        <v>8341</v>
      </c>
      <c r="R3002" t="s">
        <v>8343</v>
      </c>
      <c r="S3002" s="18">
        <f t="shared" si="92"/>
        <v>42752.577199074076</v>
      </c>
      <c r="T3002" s="18">
        <f t="shared" si="93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>(E3003/D3003)*100</f>
        <v>318.69988910451895</v>
      </c>
      <c r="P3003" s="7">
        <f>IF(L3003,E3003/L3003,0)</f>
        <v>131.37719999999999</v>
      </c>
      <c r="Q3003" t="s">
        <v>8341</v>
      </c>
      <c r="R3003" t="s">
        <v>8343</v>
      </c>
      <c r="S3003" s="18">
        <f t="shared" si="92"/>
        <v>42534.645625000005</v>
      </c>
      <c r="T3003" s="18">
        <f t="shared" si="93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>(E3004/D3004)*100</f>
        <v>108.50614285714286</v>
      </c>
      <c r="P3004" s="7">
        <f>IF(L3004,E3004/L3004,0)</f>
        <v>73.032980769230775</v>
      </c>
      <c r="Q3004" t="s">
        <v>8341</v>
      </c>
      <c r="R3004" t="s">
        <v>8343</v>
      </c>
      <c r="S3004" s="18">
        <f t="shared" si="92"/>
        <v>41239.58625</v>
      </c>
      <c r="T3004" s="18">
        <f t="shared" si="93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>(E3005/D3005)*100</f>
        <v>101.16666666666667</v>
      </c>
      <c r="P3005" s="7">
        <f>IF(L3005,E3005/L3005,0)</f>
        <v>178.52941176470588</v>
      </c>
      <c r="Q3005" t="s">
        <v>8341</v>
      </c>
      <c r="R3005" t="s">
        <v>8343</v>
      </c>
      <c r="S3005" s="18">
        <f t="shared" si="92"/>
        <v>42398.599259259259</v>
      </c>
      <c r="T3005" s="18">
        <f t="shared" si="93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>(E3006/D3006)*100</f>
        <v>112.815</v>
      </c>
      <c r="P3006" s="7">
        <f>IF(L3006,E3006/L3006,0)</f>
        <v>162.90974729241879</v>
      </c>
      <c r="Q3006" t="s">
        <v>8341</v>
      </c>
      <c r="R3006" t="s">
        <v>8343</v>
      </c>
      <c r="S3006" s="18">
        <f t="shared" si="92"/>
        <v>41928.631064814814</v>
      </c>
      <c r="T3006" s="18">
        <f t="shared" si="93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>(E3007/D3007)*100</f>
        <v>120.49622641509434</v>
      </c>
      <c r="P3007" s="7">
        <f>IF(L3007,E3007/L3007,0)</f>
        <v>108.24237288135593</v>
      </c>
      <c r="Q3007" t="s">
        <v>8341</v>
      </c>
      <c r="R3007" t="s">
        <v>8343</v>
      </c>
      <c r="S3007" s="18">
        <f t="shared" si="92"/>
        <v>41888.424826388888</v>
      </c>
      <c r="T3007" s="18">
        <f t="shared" si="93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>(E3008/D3008)*100</f>
        <v>107.74999999999999</v>
      </c>
      <c r="P3008" s="7">
        <f>IF(L3008,E3008/L3008,0)</f>
        <v>88.865979381443296</v>
      </c>
      <c r="Q3008" t="s">
        <v>8341</v>
      </c>
      <c r="R3008" t="s">
        <v>8343</v>
      </c>
      <c r="S3008" s="18">
        <f t="shared" si="92"/>
        <v>41957.506840277776</v>
      </c>
      <c r="T3008" s="18">
        <f t="shared" si="93"/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>(E3009/D3009)*100</f>
        <v>180</v>
      </c>
      <c r="P3009" s="7">
        <f>IF(L3009,E3009/L3009,0)</f>
        <v>54</v>
      </c>
      <c r="Q3009" t="s">
        <v>8341</v>
      </c>
      <c r="R3009" t="s">
        <v>8343</v>
      </c>
      <c r="S3009" s="18">
        <f t="shared" si="92"/>
        <v>42097.966238425928</v>
      </c>
      <c r="T3009" s="18">
        <f t="shared" si="93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>(E3010/D3010)*100</f>
        <v>101.16666666666667</v>
      </c>
      <c r="P3010" s="7">
        <f>IF(L3010,E3010/L3010,0)</f>
        <v>116.73076923076923</v>
      </c>
      <c r="Q3010" t="s">
        <v>8341</v>
      </c>
      <c r="R3010" t="s">
        <v>8343</v>
      </c>
      <c r="S3010" s="18">
        <f t="shared" ref="S3010:S3073" si="94">(J3010/86400)+25569+(-6/24)</f>
        <v>42359.962025462963</v>
      </c>
      <c r="T3010" s="18">
        <f t="shared" ref="T3010:T3073" si="95">(I3010/86400)+25569+(-6/24)</f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>(E3011/D3011)*100</f>
        <v>119.756</v>
      </c>
      <c r="P3011" s="7">
        <f>IF(L3011,E3011/L3011,0)</f>
        <v>233.8984375</v>
      </c>
      <c r="Q3011" t="s">
        <v>8341</v>
      </c>
      <c r="R3011" t="s">
        <v>8343</v>
      </c>
      <c r="S3011" s="18">
        <f t="shared" si="94"/>
        <v>41939.319907407407</v>
      </c>
      <c r="T3011" s="18">
        <f t="shared" si="95"/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>(E3012/D3012)*100</f>
        <v>158</v>
      </c>
      <c r="P3012" s="7">
        <f>IF(L3012,E3012/L3012,0)</f>
        <v>158</v>
      </c>
      <c r="Q3012" t="s">
        <v>8341</v>
      </c>
      <c r="R3012" t="s">
        <v>8343</v>
      </c>
      <c r="S3012" s="18">
        <f t="shared" si="94"/>
        <v>41996.582395833335</v>
      </c>
      <c r="T3012" s="18">
        <f t="shared" si="95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>(E3013/D3013)*100</f>
        <v>123.66666666666666</v>
      </c>
      <c r="P3013" s="7">
        <f>IF(L3013,E3013/L3013,0)</f>
        <v>14.84</v>
      </c>
      <c r="Q3013" t="s">
        <v>8341</v>
      </c>
      <c r="R3013" t="s">
        <v>8343</v>
      </c>
      <c r="S3013" s="18">
        <f t="shared" si="94"/>
        <v>42334.218935185185</v>
      </c>
      <c r="T3013" s="18">
        <f t="shared" si="95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>(E3014/D3014)*100</f>
        <v>117.12499999999999</v>
      </c>
      <c r="P3014" s="7">
        <f>IF(L3014,E3014/L3014,0)</f>
        <v>85.181818181818187</v>
      </c>
      <c r="Q3014" t="s">
        <v>8341</v>
      </c>
      <c r="R3014" t="s">
        <v>8343</v>
      </c>
      <c r="S3014" s="18">
        <f t="shared" si="94"/>
        <v>42024.452893518523</v>
      </c>
      <c r="T3014" s="18">
        <f t="shared" si="95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>(E3015/D3015)*100</f>
        <v>156.96</v>
      </c>
      <c r="P3015" s="7">
        <f>IF(L3015,E3015/L3015,0)</f>
        <v>146.69158878504672</v>
      </c>
      <c r="Q3015" t="s">
        <v>8341</v>
      </c>
      <c r="R3015" t="s">
        <v>8343</v>
      </c>
      <c r="S3015" s="18">
        <f t="shared" si="94"/>
        <v>42146.586215277777</v>
      </c>
      <c r="T3015" s="18">
        <f t="shared" si="95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>(E3016/D3016)*100</f>
        <v>113.104</v>
      </c>
      <c r="P3016" s="7">
        <f>IF(L3016,E3016/L3016,0)</f>
        <v>50.764811490125673</v>
      </c>
      <c r="Q3016" t="s">
        <v>8341</v>
      </c>
      <c r="R3016" t="s">
        <v>8343</v>
      </c>
      <c r="S3016" s="18">
        <f t="shared" si="94"/>
        <v>41919.873611111107</v>
      </c>
      <c r="T3016" s="18">
        <f t="shared" si="95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>(E3017/D3017)*100</f>
        <v>103.17647058823529</v>
      </c>
      <c r="P3017" s="7">
        <f>IF(L3017,E3017/L3017,0)</f>
        <v>87.7</v>
      </c>
      <c r="Q3017" t="s">
        <v>8341</v>
      </c>
      <c r="R3017" t="s">
        <v>8343</v>
      </c>
      <c r="S3017" s="18">
        <f t="shared" si="94"/>
        <v>41785.47729166667</v>
      </c>
      <c r="T3017" s="18">
        <f t="shared" si="95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>(E3018/D3018)*100</f>
        <v>102.61176470588236</v>
      </c>
      <c r="P3018" s="7">
        <f>IF(L3018,E3018/L3018,0)</f>
        <v>242.27777777777777</v>
      </c>
      <c r="Q3018" t="s">
        <v>8341</v>
      </c>
      <c r="R3018" t="s">
        <v>8343</v>
      </c>
      <c r="S3018" s="18">
        <f t="shared" si="94"/>
        <v>41778.298055555555</v>
      </c>
      <c r="T3018" s="18">
        <f t="shared" si="95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>(E3019/D3019)*100</f>
        <v>105.84090909090908</v>
      </c>
      <c r="P3019" s="7">
        <f>IF(L3019,E3019/L3019,0)</f>
        <v>146.44654088050314</v>
      </c>
      <c r="Q3019" t="s">
        <v>8341</v>
      </c>
      <c r="R3019" t="s">
        <v>8343</v>
      </c>
      <c r="S3019" s="18">
        <f t="shared" si="94"/>
        <v>41841.600034722222</v>
      </c>
      <c r="T3019" s="18">
        <f t="shared" si="95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>(E3020/D3020)*100</f>
        <v>100.71428571428571</v>
      </c>
      <c r="P3020" s="7">
        <f>IF(L3020,E3020/L3020,0)</f>
        <v>103.17073170731707</v>
      </c>
      <c r="Q3020" t="s">
        <v>8341</v>
      </c>
      <c r="R3020" t="s">
        <v>8343</v>
      </c>
      <c r="S3020" s="18">
        <f t="shared" si="94"/>
        <v>42163.048333333332</v>
      </c>
      <c r="T3020" s="18">
        <f t="shared" si="95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>(E3021/D3021)*100</f>
        <v>121.23333333333332</v>
      </c>
      <c r="P3021" s="7">
        <f>IF(L3021,E3021/L3021,0)</f>
        <v>80.464601769911511</v>
      </c>
      <c r="Q3021" t="s">
        <v>8341</v>
      </c>
      <c r="R3021" t="s">
        <v>8343</v>
      </c>
      <c r="S3021" s="18">
        <f t="shared" si="94"/>
        <v>41758.583564814813</v>
      </c>
      <c r="T3021" s="18">
        <f t="shared" si="95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>(E3022/D3022)*100</f>
        <v>100.57142857142858</v>
      </c>
      <c r="P3022" s="7">
        <f>IF(L3022,E3022/L3022,0)</f>
        <v>234.66666666666666</v>
      </c>
      <c r="Q3022" t="s">
        <v>8341</v>
      </c>
      <c r="R3022" t="s">
        <v>8343</v>
      </c>
      <c r="S3022" s="18">
        <f t="shared" si="94"/>
        <v>42170.596446759257</v>
      </c>
      <c r="T3022" s="18">
        <f t="shared" si="95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>(E3023/D3023)*100</f>
        <v>116.02222222222223</v>
      </c>
      <c r="P3023" s="7">
        <f>IF(L3023,E3023/L3023,0)</f>
        <v>50.689320388349515</v>
      </c>
      <c r="Q3023" t="s">
        <v>8341</v>
      </c>
      <c r="R3023" t="s">
        <v>8343</v>
      </c>
      <c r="S3023" s="18">
        <f t="shared" si="94"/>
        <v>42660.368854166663</v>
      </c>
      <c r="T3023" s="18">
        <f t="shared" si="95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>(E3024/D3024)*100</f>
        <v>100.88</v>
      </c>
      <c r="P3024" s="7">
        <f>IF(L3024,E3024/L3024,0)</f>
        <v>162.70967741935485</v>
      </c>
      <c r="Q3024" t="s">
        <v>8341</v>
      </c>
      <c r="R3024" t="s">
        <v>8343</v>
      </c>
      <c r="S3024" s="18">
        <f t="shared" si="94"/>
        <v>42564.70380787037</v>
      </c>
      <c r="T3024" s="18">
        <f t="shared" si="95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>(E3025/D3025)*100</f>
        <v>103</v>
      </c>
      <c r="P3025" s="7">
        <f>IF(L3025,E3025/L3025,0)</f>
        <v>120.16666666666667</v>
      </c>
      <c r="Q3025" t="s">
        <v>8341</v>
      </c>
      <c r="R3025" t="s">
        <v>8343</v>
      </c>
      <c r="S3025" s="18">
        <f t="shared" si="94"/>
        <v>42121.425763888888</v>
      </c>
      <c r="T3025" s="18">
        <f t="shared" si="95"/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>(E3026/D3026)*100</f>
        <v>246.42</v>
      </c>
      <c r="P3026" s="7">
        <f>IF(L3026,E3026/L3026,0)</f>
        <v>67.697802197802204</v>
      </c>
      <c r="Q3026" t="s">
        <v>8341</v>
      </c>
      <c r="R3026" t="s">
        <v>8343</v>
      </c>
      <c r="S3026" s="18">
        <f t="shared" si="94"/>
        <v>41158.743923611109</v>
      </c>
      <c r="T3026" s="18">
        <f t="shared" si="95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>(E3027/D3027)*100</f>
        <v>302.2</v>
      </c>
      <c r="P3027" s="7">
        <f>IF(L3027,E3027/L3027,0)</f>
        <v>52.103448275862071</v>
      </c>
      <c r="Q3027" t="s">
        <v>8341</v>
      </c>
      <c r="R3027" t="s">
        <v>8343</v>
      </c>
      <c r="S3027" s="18">
        <f t="shared" si="94"/>
        <v>41761.259409722225</v>
      </c>
      <c r="T3027" s="18">
        <f t="shared" si="95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>(E3028/D3028)*100</f>
        <v>143.33333333333334</v>
      </c>
      <c r="P3028" s="7">
        <f>IF(L3028,E3028/L3028,0)</f>
        <v>51.6</v>
      </c>
      <c r="Q3028" t="s">
        <v>8341</v>
      </c>
      <c r="R3028" t="s">
        <v>8343</v>
      </c>
      <c r="S3028" s="18">
        <f t="shared" si="94"/>
        <v>42783.209398148145</v>
      </c>
      <c r="T3028" s="18">
        <f t="shared" si="95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>(E3029/D3029)*100</f>
        <v>131.44</v>
      </c>
      <c r="P3029" s="7">
        <f>IF(L3029,E3029/L3029,0)</f>
        <v>164.3</v>
      </c>
      <c r="Q3029" t="s">
        <v>8341</v>
      </c>
      <c r="R3029" t="s">
        <v>8343</v>
      </c>
      <c r="S3029" s="18">
        <f t="shared" si="94"/>
        <v>42053.454293981486</v>
      </c>
      <c r="T3029" s="18">
        <f t="shared" si="95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>(E3030/D3030)*100</f>
        <v>168.01999999999998</v>
      </c>
      <c r="P3030" s="7">
        <f>IF(L3030,E3030/L3030,0)</f>
        <v>84.858585858585855</v>
      </c>
      <c r="Q3030" t="s">
        <v>8341</v>
      </c>
      <c r="R3030" t="s">
        <v>8343</v>
      </c>
      <c r="S3030" s="18">
        <f t="shared" si="94"/>
        <v>42567.014178240745</v>
      </c>
      <c r="T3030" s="18">
        <f t="shared" si="95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>(E3031/D3031)*100</f>
        <v>109.67666666666666</v>
      </c>
      <c r="P3031" s="7">
        <f>IF(L3031,E3031/L3031,0)</f>
        <v>94.548850574712645</v>
      </c>
      <c r="Q3031" t="s">
        <v>8341</v>
      </c>
      <c r="R3031" t="s">
        <v>8343</v>
      </c>
      <c r="S3031" s="18">
        <f t="shared" si="94"/>
        <v>41932.458877314813</v>
      </c>
      <c r="T3031" s="18">
        <f t="shared" si="95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>(E3032/D3032)*100</f>
        <v>106.6857142857143</v>
      </c>
      <c r="P3032" s="7">
        <f>IF(L3032,E3032/L3032,0)</f>
        <v>45.536585365853661</v>
      </c>
      <c r="Q3032" t="s">
        <v>8341</v>
      </c>
      <c r="R3032" t="s">
        <v>8343</v>
      </c>
      <c r="S3032" s="18">
        <f t="shared" si="94"/>
        <v>42233.497349537036</v>
      </c>
      <c r="T3032" s="18">
        <f t="shared" si="95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>(E3033/D3033)*100</f>
        <v>100</v>
      </c>
      <c r="P3033" s="7">
        <f>IF(L3033,E3033/L3033,0)</f>
        <v>51.724137931034484</v>
      </c>
      <c r="Q3033" t="s">
        <v>8341</v>
      </c>
      <c r="R3033" t="s">
        <v>8343</v>
      </c>
      <c r="S3033" s="18">
        <f t="shared" si="94"/>
        <v>42597.632488425923</v>
      </c>
      <c r="T3033" s="18">
        <f t="shared" si="95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>(E3034/D3034)*100</f>
        <v>127.2</v>
      </c>
      <c r="P3034" s="7">
        <f>IF(L3034,E3034/L3034,0)</f>
        <v>50.88</v>
      </c>
      <c r="Q3034" t="s">
        <v>8341</v>
      </c>
      <c r="R3034" t="s">
        <v>8343</v>
      </c>
      <c r="S3034" s="18">
        <f t="shared" si="94"/>
        <v>42227.794664351852</v>
      </c>
      <c r="T3034" s="18">
        <f t="shared" si="95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>(E3035/D3035)*100</f>
        <v>146.53333333333333</v>
      </c>
      <c r="P3035" s="7">
        <f>IF(L3035,E3035/L3035,0)</f>
        <v>191.13043478260869</v>
      </c>
      <c r="Q3035" t="s">
        <v>8341</v>
      </c>
      <c r="R3035" t="s">
        <v>8343</v>
      </c>
      <c r="S3035" s="18">
        <f t="shared" si="94"/>
        <v>42569.860243055555</v>
      </c>
      <c r="T3035" s="18">
        <f t="shared" si="95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>(E3036/D3036)*100</f>
        <v>112.53599999999999</v>
      </c>
      <c r="P3036" s="7">
        <f>IF(L3036,E3036/L3036,0)</f>
        <v>89.314285714285717</v>
      </c>
      <c r="Q3036" t="s">
        <v>8341</v>
      </c>
      <c r="R3036" t="s">
        <v>8343</v>
      </c>
      <c r="S3036" s="18">
        <f t="shared" si="94"/>
        <v>42644.285358796296</v>
      </c>
      <c r="T3036" s="18">
        <f t="shared" si="95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(E3037/D3037)*100</f>
        <v>108.78684000000001</v>
      </c>
      <c r="P3037" s="7">
        <f>IF(L3037,E3037/L3037,0)</f>
        <v>88.588631921824103</v>
      </c>
      <c r="Q3037" t="s">
        <v>8341</v>
      </c>
      <c r="R3037" t="s">
        <v>8343</v>
      </c>
      <c r="S3037" s="18">
        <f t="shared" si="94"/>
        <v>41368.310289351852</v>
      </c>
      <c r="T3037" s="18">
        <f t="shared" si="95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>(E3038/D3038)*100</f>
        <v>126.732</v>
      </c>
      <c r="P3038" s="7">
        <f>IF(L3038,E3038/L3038,0)</f>
        <v>96.300911854103347</v>
      </c>
      <c r="Q3038" t="s">
        <v>8341</v>
      </c>
      <c r="R3038" t="s">
        <v>8343</v>
      </c>
      <c r="S3038" s="18">
        <f t="shared" si="94"/>
        <v>41466.535231481481</v>
      </c>
      <c r="T3038" s="18">
        <f t="shared" si="95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>(E3039/D3039)*100</f>
        <v>213.20000000000002</v>
      </c>
      <c r="P3039" s="7">
        <f>IF(L3039,E3039/L3039,0)</f>
        <v>33.3125</v>
      </c>
      <c r="Q3039" t="s">
        <v>8341</v>
      </c>
      <c r="R3039" t="s">
        <v>8343</v>
      </c>
      <c r="S3039" s="18">
        <f t="shared" si="94"/>
        <v>40378.643206018518</v>
      </c>
      <c r="T3039" s="18">
        <f t="shared" si="95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>(E3040/D3040)*100</f>
        <v>100.49999999999999</v>
      </c>
      <c r="P3040" s="7">
        <f>IF(L3040,E3040/L3040,0)</f>
        <v>37.222222222222221</v>
      </c>
      <c r="Q3040" t="s">
        <v>8341</v>
      </c>
      <c r="R3040" t="s">
        <v>8343</v>
      </c>
      <c r="S3040" s="18">
        <f t="shared" si="94"/>
        <v>42373.002280092594</v>
      </c>
      <c r="T3040" s="18">
        <f t="shared" si="95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>(E3041/D3041)*100</f>
        <v>108.71389999999998</v>
      </c>
      <c r="P3041" s="7">
        <f>IF(L3041,E3041/L3041,0)</f>
        <v>92.130423728813554</v>
      </c>
      <c r="Q3041" t="s">
        <v>8341</v>
      </c>
      <c r="R3041" t="s">
        <v>8343</v>
      </c>
      <c r="S3041" s="18">
        <f t="shared" si="94"/>
        <v>41610.544421296298</v>
      </c>
      <c r="T3041" s="18">
        <f t="shared" si="95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>(E3042/D3042)*100</f>
        <v>107.5</v>
      </c>
      <c r="P3042" s="7">
        <f>IF(L3042,E3042/L3042,0)</f>
        <v>76.785714285714292</v>
      </c>
      <c r="Q3042" t="s">
        <v>8341</v>
      </c>
      <c r="R3042" t="s">
        <v>8343</v>
      </c>
      <c r="S3042" s="18">
        <f t="shared" si="94"/>
        <v>42177.541909722218</v>
      </c>
      <c r="T3042" s="18">
        <f t="shared" si="95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>(E3043/D3043)*100</f>
        <v>110.48192771084338</v>
      </c>
      <c r="P3043" s="7">
        <f>IF(L3043,E3043/L3043,0)</f>
        <v>96.526315789473685</v>
      </c>
      <c r="Q3043" t="s">
        <v>8341</v>
      </c>
      <c r="R3043" t="s">
        <v>8343</v>
      </c>
      <c r="S3043" s="18">
        <f t="shared" si="94"/>
        <v>42359.618611111116</v>
      </c>
      <c r="T3043" s="18">
        <f t="shared" si="95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>(E3044/D3044)*100</f>
        <v>128</v>
      </c>
      <c r="P3044" s="7">
        <f>IF(L3044,E3044/L3044,0)</f>
        <v>51.891891891891895</v>
      </c>
      <c r="Q3044" t="s">
        <v>8341</v>
      </c>
      <c r="R3044" t="s">
        <v>8343</v>
      </c>
      <c r="S3044" s="18">
        <f t="shared" si="94"/>
        <v>42253.438043981485</v>
      </c>
      <c r="T3044" s="18">
        <f t="shared" si="95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>(E3045/D3045)*100</f>
        <v>110.00666666666667</v>
      </c>
      <c r="P3045" s="7">
        <f>IF(L3045,E3045/L3045,0)</f>
        <v>128.9140625</v>
      </c>
      <c r="Q3045" t="s">
        <v>8341</v>
      </c>
      <c r="R3045" t="s">
        <v>8343</v>
      </c>
      <c r="S3045" s="18">
        <f t="shared" si="94"/>
        <v>42082.820590277777</v>
      </c>
      <c r="T3045" s="18">
        <f t="shared" si="95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>(E3046/D3046)*100</f>
        <v>109.34166666666667</v>
      </c>
      <c r="P3046" s="7">
        <f>IF(L3046,E3046/L3046,0)</f>
        <v>84.108974358974365</v>
      </c>
      <c r="Q3046" t="s">
        <v>8341</v>
      </c>
      <c r="R3046" t="s">
        <v>8343</v>
      </c>
      <c r="S3046" s="18">
        <f t="shared" si="94"/>
        <v>42387.4768287037</v>
      </c>
      <c r="T3046" s="18">
        <f t="shared" si="95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>(E3047/D3047)*100</f>
        <v>132.70650000000001</v>
      </c>
      <c r="P3047" s="7">
        <f>IF(L3047,E3047/L3047,0)</f>
        <v>82.941562500000003</v>
      </c>
      <c r="Q3047" t="s">
        <v>8341</v>
      </c>
      <c r="R3047" t="s">
        <v>8343</v>
      </c>
      <c r="S3047" s="18">
        <f t="shared" si="94"/>
        <v>41842.905729166669</v>
      </c>
      <c r="T3047" s="18">
        <f t="shared" si="95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>(E3048/D3048)*100</f>
        <v>190.84810126582278</v>
      </c>
      <c r="P3048" s="7">
        <f>IF(L3048,E3048/L3048,0)</f>
        <v>259.94827586206895</v>
      </c>
      <c r="Q3048" t="s">
        <v>8341</v>
      </c>
      <c r="R3048" t="s">
        <v>8343</v>
      </c>
      <c r="S3048" s="18">
        <f t="shared" si="94"/>
        <v>41862.553078703706</v>
      </c>
      <c r="T3048" s="18">
        <f t="shared" si="95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>(E3049/D3049)*100</f>
        <v>149</v>
      </c>
      <c r="P3049" s="7">
        <f>IF(L3049,E3049/L3049,0)</f>
        <v>37.25</v>
      </c>
      <c r="Q3049" t="s">
        <v>8341</v>
      </c>
      <c r="R3049" t="s">
        <v>8343</v>
      </c>
      <c r="S3049" s="18">
        <f t="shared" si="94"/>
        <v>42443.739050925928</v>
      </c>
      <c r="T3049" s="18">
        <f t="shared" si="95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>(E3050/D3050)*100</f>
        <v>166.4</v>
      </c>
      <c r="P3050" s="7">
        <f>IF(L3050,E3050/L3050,0)</f>
        <v>177.02127659574469</v>
      </c>
      <c r="Q3050" t="s">
        <v>8341</v>
      </c>
      <c r="R3050" t="s">
        <v>8343</v>
      </c>
      <c r="S3050" s="18">
        <f t="shared" si="94"/>
        <v>41975.651180555556</v>
      </c>
      <c r="T3050" s="18">
        <f t="shared" si="95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>(E3051/D3051)*100</f>
        <v>106.66666666666667</v>
      </c>
      <c r="P3051" s="7">
        <f>IF(L3051,E3051/L3051,0)</f>
        <v>74.074074074074076</v>
      </c>
      <c r="Q3051" t="s">
        <v>8341</v>
      </c>
      <c r="R3051" t="s">
        <v>8343</v>
      </c>
      <c r="S3051" s="18">
        <f t="shared" si="94"/>
        <v>42138.764525462961</v>
      </c>
      <c r="T3051" s="18">
        <f t="shared" si="95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>(E3052/D3052)*100</f>
        <v>106</v>
      </c>
      <c r="P3052" s="7">
        <f>IF(L3052,E3052/L3052,0)</f>
        <v>70.666666666666671</v>
      </c>
      <c r="Q3052" t="s">
        <v>8341</v>
      </c>
      <c r="R3052" t="s">
        <v>8343</v>
      </c>
      <c r="S3052" s="18">
        <f t="shared" si="94"/>
        <v>42464.91851851852</v>
      </c>
      <c r="T3052" s="18">
        <f t="shared" si="95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(E3053/D3053)*100</f>
        <v>23.62857142857143</v>
      </c>
      <c r="P3053" s="7">
        <f>IF(L3053,E3053/L3053,0)</f>
        <v>23.62857142857143</v>
      </c>
      <c r="Q3053" t="s">
        <v>8341</v>
      </c>
      <c r="R3053" t="s">
        <v>8343</v>
      </c>
      <c r="S3053" s="18">
        <f t="shared" si="94"/>
        <v>42744.166030092594</v>
      </c>
      <c r="T3053" s="18">
        <f t="shared" si="95"/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(E3054/D3054)*100</f>
        <v>0.15</v>
      </c>
      <c r="P3054" s="7">
        <f>IF(L3054,E3054/L3054,0)</f>
        <v>37.5</v>
      </c>
      <c r="Q3054" t="s">
        <v>8341</v>
      </c>
      <c r="R3054" t="s">
        <v>8343</v>
      </c>
      <c r="S3054" s="18">
        <f t="shared" si="94"/>
        <v>42122.420069444444</v>
      </c>
      <c r="T3054" s="18">
        <f t="shared" si="95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(E3055/D3055)*100</f>
        <v>0.4</v>
      </c>
      <c r="P3055" s="7">
        <f>IF(L3055,E3055/L3055,0)</f>
        <v>13.333333333333334</v>
      </c>
      <c r="Q3055" t="s">
        <v>8341</v>
      </c>
      <c r="R3055" t="s">
        <v>8343</v>
      </c>
      <c r="S3055" s="18">
        <f t="shared" si="94"/>
        <v>41862.511724537035</v>
      </c>
      <c r="T3055" s="18">
        <f t="shared" si="95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(E3056/D3056)*100</f>
        <v>0</v>
      </c>
      <c r="P3056" s="7">
        <f>IF(L3056,E3056/L3056,0)</f>
        <v>0</v>
      </c>
      <c r="Q3056" t="s">
        <v>8341</v>
      </c>
      <c r="R3056" t="s">
        <v>8343</v>
      </c>
      <c r="S3056" s="18">
        <f t="shared" si="94"/>
        <v>42027.582800925928</v>
      </c>
      <c r="T3056" s="18">
        <f t="shared" si="95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(E3057/D3057)*100</f>
        <v>5.0000000000000001E-3</v>
      </c>
      <c r="P3057" s="7">
        <f>IF(L3057,E3057/L3057,0)</f>
        <v>1</v>
      </c>
      <c r="Q3057" t="s">
        <v>8341</v>
      </c>
      <c r="R3057" t="s">
        <v>8343</v>
      </c>
      <c r="S3057" s="18">
        <f t="shared" si="94"/>
        <v>41953.70821759259</v>
      </c>
      <c r="T3057" s="18">
        <f t="shared" si="95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(E3058/D3058)*100</f>
        <v>0</v>
      </c>
      <c r="P3058" s="7">
        <f>IF(L3058,E3058/L3058,0)</f>
        <v>0</v>
      </c>
      <c r="Q3058" t="s">
        <v>8341</v>
      </c>
      <c r="R3058" t="s">
        <v>8343</v>
      </c>
      <c r="S3058" s="18">
        <f t="shared" si="94"/>
        <v>41851.386388888888</v>
      </c>
      <c r="T3058" s="18">
        <f t="shared" si="95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(E3059/D3059)*100</f>
        <v>0</v>
      </c>
      <c r="P3059" s="7">
        <f>IF(L3059,E3059/L3059,0)</f>
        <v>0</v>
      </c>
      <c r="Q3059" t="s">
        <v>8341</v>
      </c>
      <c r="R3059" t="s">
        <v>8343</v>
      </c>
      <c r="S3059" s="18">
        <f t="shared" si="94"/>
        <v>42433.400590277779</v>
      </c>
      <c r="T3059" s="18">
        <f t="shared" si="95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(E3060/D3060)*100</f>
        <v>1.6666666666666666E-2</v>
      </c>
      <c r="P3060" s="7">
        <f>IF(L3060,E3060/L3060,0)</f>
        <v>1</v>
      </c>
      <c r="Q3060" t="s">
        <v>8341</v>
      </c>
      <c r="R3060" t="s">
        <v>8343</v>
      </c>
      <c r="S3060" s="18">
        <f t="shared" si="94"/>
        <v>42460.124305555553</v>
      </c>
      <c r="T3060" s="18">
        <f t="shared" si="95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(E3061/D3061)*100</f>
        <v>3.0066666666666664</v>
      </c>
      <c r="P3061" s="7">
        <f>IF(L3061,E3061/L3061,0)</f>
        <v>41</v>
      </c>
      <c r="Q3061" t="s">
        <v>8341</v>
      </c>
      <c r="R3061" t="s">
        <v>8343</v>
      </c>
      <c r="S3061" s="18">
        <f t="shared" si="94"/>
        <v>41829.685717592591</v>
      </c>
      <c r="T3061" s="18">
        <f t="shared" si="95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(E3062/D3062)*100</f>
        <v>0.15227272727272728</v>
      </c>
      <c r="P3062" s="7">
        <f>IF(L3062,E3062/L3062,0)</f>
        <v>55.833333333333336</v>
      </c>
      <c r="Q3062" t="s">
        <v>8341</v>
      </c>
      <c r="R3062" t="s">
        <v>8343</v>
      </c>
      <c r="S3062" s="18">
        <f t="shared" si="94"/>
        <v>42245.024699074071</v>
      </c>
      <c r="T3062" s="18">
        <f t="shared" si="95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(E3063/D3063)*100</f>
        <v>0</v>
      </c>
      <c r="P3063" s="7">
        <f>IF(L3063,E3063/L3063,0)</f>
        <v>0</v>
      </c>
      <c r="Q3063" t="s">
        <v>8341</v>
      </c>
      <c r="R3063" t="s">
        <v>8343</v>
      </c>
      <c r="S3063" s="18">
        <f t="shared" si="94"/>
        <v>41834.534120370372</v>
      </c>
      <c r="T3063" s="18">
        <f t="shared" si="95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(E3064/D3064)*100</f>
        <v>66.84</v>
      </c>
      <c r="P3064" s="7">
        <f>IF(L3064,E3064/L3064,0)</f>
        <v>99.761194029850742</v>
      </c>
      <c r="Q3064" t="s">
        <v>8341</v>
      </c>
      <c r="R3064" t="s">
        <v>8343</v>
      </c>
      <c r="S3064" s="18">
        <f t="shared" si="94"/>
        <v>42248.285787037035</v>
      </c>
      <c r="T3064" s="18">
        <f t="shared" si="95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(E3065/D3065)*100</f>
        <v>19.566666666666666</v>
      </c>
      <c r="P3065" s="7">
        <f>IF(L3065,E3065/L3065,0)</f>
        <v>25.521739130434781</v>
      </c>
      <c r="Q3065" t="s">
        <v>8341</v>
      </c>
      <c r="R3065" t="s">
        <v>8343</v>
      </c>
      <c r="S3065" s="18">
        <f t="shared" si="94"/>
        <v>42630.672893518524</v>
      </c>
      <c r="T3065" s="18">
        <f t="shared" si="95"/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(E3066/D3066)*100</f>
        <v>11.294666666666666</v>
      </c>
      <c r="P3066" s="7">
        <f>IF(L3066,E3066/L3066,0)</f>
        <v>117.65277777777777</v>
      </c>
      <c r="Q3066" t="s">
        <v>8341</v>
      </c>
      <c r="R3066" t="s">
        <v>8343</v>
      </c>
      <c r="S3066" s="18">
        <f t="shared" si="94"/>
        <v>42298.880162037036</v>
      </c>
      <c r="T3066" s="18">
        <f t="shared" si="95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(E3067/D3067)*100</f>
        <v>0.04</v>
      </c>
      <c r="P3067" s="7">
        <f>IF(L3067,E3067/L3067,0)</f>
        <v>5</v>
      </c>
      <c r="Q3067" t="s">
        <v>8341</v>
      </c>
      <c r="R3067" t="s">
        <v>8343</v>
      </c>
      <c r="S3067" s="18">
        <f t="shared" si="94"/>
        <v>41824.805231481485</v>
      </c>
      <c r="T3067" s="18">
        <f t="shared" si="95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(E3068/D3068)*100</f>
        <v>11.985714285714286</v>
      </c>
      <c r="P3068" s="7">
        <f>IF(L3068,E3068/L3068,0)</f>
        <v>2796.6666666666665</v>
      </c>
      <c r="Q3068" t="s">
        <v>8341</v>
      </c>
      <c r="R3068" t="s">
        <v>8343</v>
      </c>
      <c r="S3068" s="18">
        <f t="shared" si="94"/>
        <v>42530.978437500002</v>
      </c>
      <c r="T3068" s="18">
        <f t="shared" si="95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(E3069/D3069)*100</f>
        <v>2.5</v>
      </c>
      <c r="P3069" s="7">
        <f>IF(L3069,E3069/L3069,0)</f>
        <v>200</v>
      </c>
      <c r="Q3069" t="s">
        <v>8341</v>
      </c>
      <c r="R3069" t="s">
        <v>8343</v>
      </c>
      <c r="S3069" s="18">
        <f t="shared" si="94"/>
        <v>42226.688414351855</v>
      </c>
      <c r="T3069" s="18">
        <f t="shared" si="95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(E3070/D3070)*100</f>
        <v>6.9999999999999993E-2</v>
      </c>
      <c r="P3070" s="7">
        <f>IF(L3070,E3070/L3070,0)</f>
        <v>87.5</v>
      </c>
      <c r="Q3070" t="s">
        <v>8341</v>
      </c>
      <c r="R3070" t="s">
        <v>8343</v>
      </c>
      <c r="S3070" s="18">
        <f t="shared" si="94"/>
        <v>42263.441574074073</v>
      </c>
      <c r="T3070" s="18">
        <f t="shared" si="95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(E3071/D3071)*100</f>
        <v>14.099999999999998</v>
      </c>
      <c r="P3071" s="7">
        <f>IF(L3071,E3071/L3071,0)</f>
        <v>20.142857142857142</v>
      </c>
      <c r="Q3071" t="s">
        <v>8341</v>
      </c>
      <c r="R3071" t="s">
        <v>8343</v>
      </c>
      <c r="S3071" s="18">
        <f t="shared" si="94"/>
        <v>41957.583726851852</v>
      </c>
      <c r="T3071" s="18">
        <f t="shared" si="95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(E3072/D3072)*100</f>
        <v>3.34</v>
      </c>
      <c r="P3072" s="7">
        <f>IF(L3072,E3072/L3072,0)</f>
        <v>20.875</v>
      </c>
      <c r="Q3072" t="s">
        <v>8341</v>
      </c>
      <c r="R3072" t="s">
        <v>8343</v>
      </c>
      <c r="S3072" s="18">
        <f t="shared" si="94"/>
        <v>42690.483437499999</v>
      </c>
      <c r="T3072" s="18">
        <f t="shared" si="95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(E3073/D3073)*100</f>
        <v>59.774999999999999</v>
      </c>
      <c r="P3073" s="7">
        <f>IF(L3073,E3073/L3073,0)</f>
        <v>61.307692307692307</v>
      </c>
      <c r="Q3073" t="s">
        <v>8341</v>
      </c>
      <c r="R3073" t="s">
        <v>8343</v>
      </c>
      <c r="S3073" s="18">
        <f t="shared" si="94"/>
        <v>42097.482418981483</v>
      </c>
      <c r="T3073" s="18">
        <f t="shared" si="95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(E3074/D3074)*100</f>
        <v>1.6666666666666666E-2</v>
      </c>
      <c r="P3074" s="7">
        <f>IF(L3074,E3074/L3074,0)</f>
        <v>1</v>
      </c>
      <c r="Q3074" t="s">
        <v>8341</v>
      </c>
      <c r="R3074" t="s">
        <v>8343</v>
      </c>
      <c r="S3074" s="18">
        <f t="shared" ref="S3074:S3137" si="96">(J3074/86400)+25569+(-6/24)</f>
        <v>42658.440532407403</v>
      </c>
      <c r="T3074" s="18">
        <f t="shared" ref="T3074:T3137" si="97">(I3074/86400)+25569+(-6/24)</f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(E3075/D3075)*100</f>
        <v>2.3035714285714284E-2</v>
      </c>
      <c r="P3075" s="7">
        <f>IF(L3075,E3075/L3075,0)</f>
        <v>92.142857142857139</v>
      </c>
      <c r="Q3075" t="s">
        <v>8341</v>
      </c>
      <c r="R3075" t="s">
        <v>8343</v>
      </c>
      <c r="S3075" s="18">
        <f t="shared" si="96"/>
        <v>42111.434027777781</v>
      </c>
      <c r="T3075" s="18">
        <f t="shared" si="97"/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(E3076/D3076)*100</f>
        <v>8.8000000000000009E-2</v>
      </c>
      <c r="P3076" s="7">
        <f>IF(L3076,E3076/L3076,0)</f>
        <v>7.333333333333333</v>
      </c>
      <c r="Q3076" t="s">
        <v>8341</v>
      </c>
      <c r="R3076" t="s">
        <v>8343</v>
      </c>
      <c r="S3076" s="18">
        <f t="shared" si="96"/>
        <v>42409.321284722224</v>
      </c>
      <c r="T3076" s="18">
        <f t="shared" si="97"/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(E3077/D3077)*100</f>
        <v>8.64</v>
      </c>
      <c r="P3077" s="7">
        <f>IF(L3077,E3077/L3077,0)</f>
        <v>64.8</v>
      </c>
      <c r="Q3077" t="s">
        <v>8341</v>
      </c>
      <c r="R3077" t="s">
        <v>8343</v>
      </c>
      <c r="S3077" s="18">
        <f t="shared" si="96"/>
        <v>42550.852314814816</v>
      </c>
      <c r="T3077" s="18">
        <f t="shared" si="97"/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(E3078/D3078)*100</f>
        <v>15.06</v>
      </c>
      <c r="P3078" s="7">
        <f>IF(L3078,E3078/L3078,0)</f>
        <v>30.12</v>
      </c>
      <c r="Q3078" t="s">
        <v>8341</v>
      </c>
      <c r="R3078" t="s">
        <v>8343</v>
      </c>
      <c r="S3078" s="18">
        <f t="shared" si="96"/>
        <v>42226.401886574073</v>
      </c>
      <c r="T3078" s="18">
        <f t="shared" si="97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(E3079/D3079)*100</f>
        <v>0.47727272727272729</v>
      </c>
      <c r="P3079" s="7">
        <f>IF(L3079,E3079/L3079,0)</f>
        <v>52.5</v>
      </c>
      <c r="Q3079" t="s">
        <v>8341</v>
      </c>
      <c r="R3079" t="s">
        <v>8343</v>
      </c>
      <c r="S3079" s="18">
        <f t="shared" si="96"/>
        <v>42766.706921296296</v>
      </c>
      <c r="T3079" s="18">
        <f t="shared" si="97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(E3080/D3080)*100</f>
        <v>0.11833333333333333</v>
      </c>
      <c r="P3080" s="7">
        <f>IF(L3080,E3080/L3080,0)</f>
        <v>23.666666666666668</v>
      </c>
      <c r="Q3080" t="s">
        <v>8341</v>
      </c>
      <c r="R3080" t="s">
        <v>8343</v>
      </c>
      <c r="S3080" s="18">
        <f t="shared" si="96"/>
        <v>42030.888831018514</v>
      </c>
      <c r="T3080" s="18">
        <f t="shared" si="97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(E3081/D3081)*100</f>
        <v>0.8417399858735245</v>
      </c>
      <c r="P3081" s="7">
        <f>IF(L3081,E3081/L3081,0)</f>
        <v>415.77777777777777</v>
      </c>
      <c r="Q3081" t="s">
        <v>8341</v>
      </c>
      <c r="R3081" t="s">
        <v>8343</v>
      </c>
      <c r="S3081" s="18">
        <f t="shared" si="96"/>
        <v>42055.463368055556</v>
      </c>
      <c r="T3081" s="18">
        <f t="shared" si="97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(E3082/D3082)*100</f>
        <v>1.8799999999999997E-2</v>
      </c>
      <c r="P3082" s="7">
        <f>IF(L3082,E3082/L3082,0)</f>
        <v>53.714285714285715</v>
      </c>
      <c r="Q3082" t="s">
        <v>8341</v>
      </c>
      <c r="R3082" t="s">
        <v>8343</v>
      </c>
      <c r="S3082" s="18">
        <f t="shared" si="96"/>
        <v>41939.778287037036</v>
      </c>
      <c r="T3082" s="18">
        <f t="shared" si="97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(E3083/D3083)*100</f>
        <v>0.21029999999999999</v>
      </c>
      <c r="P3083" s="7">
        <f>IF(L3083,E3083/L3083,0)</f>
        <v>420.6</v>
      </c>
      <c r="Q3083" t="s">
        <v>8341</v>
      </c>
      <c r="R3083" t="s">
        <v>8343</v>
      </c>
      <c r="S3083" s="18">
        <f t="shared" si="96"/>
        <v>42236.931608796294</v>
      </c>
      <c r="T3083" s="18">
        <f t="shared" si="97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(E3084/D3084)*100</f>
        <v>0</v>
      </c>
      <c r="P3084" s="7">
        <f>IF(L3084,E3084/L3084,0)</f>
        <v>0</v>
      </c>
      <c r="Q3084" t="s">
        <v>8341</v>
      </c>
      <c r="R3084" t="s">
        <v>8343</v>
      </c>
      <c r="S3084" s="18">
        <f t="shared" si="96"/>
        <v>42293.672986111109</v>
      </c>
      <c r="T3084" s="18">
        <f t="shared" si="97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(E3085/D3085)*100</f>
        <v>0.27999999999999997</v>
      </c>
      <c r="P3085" s="7">
        <f>IF(L3085,E3085/L3085,0)</f>
        <v>18.666666666666668</v>
      </c>
      <c r="Q3085" t="s">
        <v>8341</v>
      </c>
      <c r="R3085" t="s">
        <v>8343</v>
      </c>
      <c r="S3085" s="18">
        <f t="shared" si="96"/>
        <v>41853.313402777778</v>
      </c>
      <c r="T3085" s="18">
        <f t="shared" si="97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(E3086/D3086)*100</f>
        <v>11.57920670115792</v>
      </c>
      <c r="P3086" s="7">
        <f>IF(L3086,E3086/L3086,0)</f>
        <v>78.333333333333329</v>
      </c>
      <c r="Q3086" t="s">
        <v>8341</v>
      </c>
      <c r="R3086" t="s">
        <v>8343</v>
      </c>
      <c r="S3086" s="18">
        <f t="shared" si="96"/>
        <v>42100.473738425921</v>
      </c>
      <c r="T3086" s="18">
        <f t="shared" si="97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(E3087/D3087)*100</f>
        <v>2.44</v>
      </c>
      <c r="P3087" s="7">
        <f>IF(L3087,E3087/L3087,0)</f>
        <v>67.777777777777771</v>
      </c>
      <c r="Q3087" t="s">
        <v>8341</v>
      </c>
      <c r="R3087" t="s">
        <v>8343</v>
      </c>
      <c r="S3087" s="18">
        <f t="shared" si="96"/>
        <v>42246.633784722224</v>
      </c>
      <c r="T3087" s="18">
        <f t="shared" si="97"/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(E3088/D3088)*100</f>
        <v>0.25</v>
      </c>
      <c r="P3088" s="7">
        <f>IF(L3088,E3088/L3088,0)</f>
        <v>16.666666666666668</v>
      </c>
      <c r="Q3088" t="s">
        <v>8341</v>
      </c>
      <c r="R3088" t="s">
        <v>8343</v>
      </c>
      <c r="S3088" s="18">
        <f t="shared" si="96"/>
        <v>42173.42082175926</v>
      </c>
      <c r="T3088" s="18">
        <f t="shared" si="97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(E3089/D3089)*100</f>
        <v>0.625</v>
      </c>
      <c r="P3089" s="7">
        <f>IF(L3089,E3089/L3089,0)</f>
        <v>62.5</v>
      </c>
      <c r="Q3089" t="s">
        <v>8341</v>
      </c>
      <c r="R3089" t="s">
        <v>8343</v>
      </c>
      <c r="S3089" s="18">
        <f t="shared" si="96"/>
        <v>42664.900347222225</v>
      </c>
      <c r="T3089" s="18">
        <f t="shared" si="97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(E3090/D3090)*100</f>
        <v>0.19384615384615383</v>
      </c>
      <c r="P3090" s="7">
        <f>IF(L3090,E3090/L3090,0)</f>
        <v>42</v>
      </c>
      <c r="Q3090" t="s">
        <v>8341</v>
      </c>
      <c r="R3090" t="s">
        <v>8343</v>
      </c>
      <c r="S3090" s="18">
        <f t="shared" si="96"/>
        <v>41981.32230324074</v>
      </c>
      <c r="T3090" s="18">
        <f t="shared" si="97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(E3091/D3091)*100</f>
        <v>23.416</v>
      </c>
      <c r="P3091" s="7">
        <f>IF(L3091,E3091/L3091,0)</f>
        <v>130.0888888888889</v>
      </c>
      <c r="Q3091" t="s">
        <v>8341</v>
      </c>
      <c r="R3091" t="s">
        <v>8343</v>
      </c>
      <c r="S3091" s="18">
        <f t="shared" si="96"/>
        <v>42528.292627314819</v>
      </c>
      <c r="T3091" s="18">
        <f t="shared" si="97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(E3092/D3092)*100</f>
        <v>5.0808888888888886</v>
      </c>
      <c r="P3092" s="7">
        <f>IF(L3092,E3092/L3092,0)</f>
        <v>1270.2222222222222</v>
      </c>
      <c r="Q3092" t="s">
        <v>8341</v>
      </c>
      <c r="R3092" t="s">
        <v>8343</v>
      </c>
      <c r="S3092" s="18">
        <f t="shared" si="96"/>
        <v>42065.568807870368</v>
      </c>
      <c r="T3092" s="18">
        <f t="shared" si="97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(E3093/D3093)*100</f>
        <v>15.920000000000002</v>
      </c>
      <c r="P3093" s="7">
        <f>IF(L3093,E3093/L3093,0)</f>
        <v>88.444444444444443</v>
      </c>
      <c r="Q3093" t="s">
        <v>8341</v>
      </c>
      <c r="R3093" t="s">
        <v>8343</v>
      </c>
      <c r="S3093" s="18">
        <f t="shared" si="96"/>
        <v>42566.698414351849</v>
      </c>
      <c r="T3093" s="18">
        <f t="shared" si="97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(E3094/D3094)*100</f>
        <v>1.1831900000000002</v>
      </c>
      <c r="P3094" s="7">
        <f>IF(L3094,E3094/L3094,0)</f>
        <v>56.342380952380957</v>
      </c>
      <c r="Q3094" t="s">
        <v>8341</v>
      </c>
      <c r="R3094" t="s">
        <v>8343</v>
      </c>
      <c r="S3094" s="18">
        <f t="shared" si="96"/>
        <v>42255.369351851856</v>
      </c>
      <c r="T3094" s="18">
        <f t="shared" si="97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(E3095/D3095)*100</f>
        <v>22.75</v>
      </c>
      <c r="P3095" s="7">
        <f>IF(L3095,E3095/L3095,0)</f>
        <v>53.529411764705884</v>
      </c>
      <c r="Q3095" t="s">
        <v>8341</v>
      </c>
      <c r="R3095" t="s">
        <v>8343</v>
      </c>
      <c r="S3095" s="18">
        <f t="shared" si="96"/>
        <v>41760.659039351856</v>
      </c>
      <c r="T3095" s="18">
        <f t="shared" si="97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(E3096/D3096)*100</f>
        <v>2.5000000000000001E-2</v>
      </c>
      <c r="P3096" s="7">
        <f>IF(L3096,E3096/L3096,0)</f>
        <v>25</v>
      </c>
      <c r="Q3096" t="s">
        <v>8341</v>
      </c>
      <c r="R3096" t="s">
        <v>8343</v>
      </c>
      <c r="S3096" s="18">
        <f t="shared" si="96"/>
        <v>42207.545787037037</v>
      </c>
      <c r="T3096" s="18">
        <f t="shared" si="97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(E3097/D3097)*100</f>
        <v>0.33512064343163539</v>
      </c>
      <c r="P3097" s="7">
        <f>IF(L3097,E3097/L3097,0)</f>
        <v>50</v>
      </c>
      <c r="Q3097" t="s">
        <v>8341</v>
      </c>
      <c r="R3097" t="s">
        <v>8343</v>
      </c>
      <c r="S3097" s="18">
        <f t="shared" si="96"/>
        <v>42522.775231481486</v>
      </c>
      <c r="T3097" s="18">
        <f t="shared" si="97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(E3098/D3098)*100</f>
        <v>3.9750000000000001</v>
      </c>
      <c r="P3098" s="7">
        <f>IF(L3098,E3098/L3098,0)</f>
        <v>56.785714285714285</v>
      </c>
      <c r="Q3098" t="s">
        <v>8341</v>
      </c>
      <c r="R3098" t="s">
        <v>8343</v>
      </c>
      <c r="S3098" s="18">
        <f t="shared" si="96"/>
        <v>42114.575532407413</v>
      </c>
      <c r="T3098" s="18">
        <f t="shared" si="97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(E3099/D3099)*100</f>
        <v>17.150000000000002</v>
      </c>
      <c r="P3099" s="7">
        <f>IF(L3099,E3099/L3099,0)</f>
        <v>40.833333333333336</v>
      </c>
      <c r="Q3099" t="s">
        <v>8341</v>
      </c>
      <c r="R3099" t="s">
        <v>8343</v>
      </c>
      <c r="S3099" s="18">
        <f t="shared" si="96"/>
        <v>42629.253483796296</v>
      </c>
      <c r="T3099" s="18">
        <f t="shared" si="97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(E3100/D3100)*100</f>
        <v>3.6080041046690612</v>
      </c>
      <c r="P3100" s="7">
        <f>IF(L3100,E3100/L3100,0)</f>
        <v>65.111111111111114</v>
      </c>
      <c r="Q3100" t="s">
        <v>8341</v>
      </c>
      <c r="R3100" t="s">
        <v>8343</v>
      </c>
      <c r="S3100" s="18">
        <f t="shared" si="96"/>
        <v>42359.542233796295</v>
      </c>
      <c r="T3100" s="18">
        <f t="shared" si="97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(E3101/D3101)*100</f>
        <v>13.900000000000002</v>
      </c>
      <c r="P3101" s="7">
        <f>IF(L3101,E3101/L3101,0)</f>
        <v>55.6</v>
      </c>
      <c r="Q3101" t="s">
        <v>8341</v>
      </c>
      <c r="R3101" t="s">
        <v>8343</v>
      </c>
      <c r="S3101" s="18">
        <f t="shared" si="96"/>
        <v>42381.939710648148</v>
      </c>
      <c r="T3101" s="18">
        <f t="shared" si="97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(E3102/D3102)*100</f>
        <v>15.225</v>
      </c>
      <c r="P3102" s="7">
        <f>IF(L3102,E3102/L3102,0)</f>
        <v>140.53846153846155</v>
      </c>
      <c r="Q3102" t="s">
        <v>8341</v>
      </c>
      <c r="R3102" t="s">
        <v>8343</v>
      </c>
      <c r="S3102" s="18">
        <f t="shared" si="96"/>
        <v>41902.372395833336</v>
      </c>
      <c r="T3102" s="18">
        <f t="shared" si="97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(E3103/D3103)*100</f>
        <v>12</v>
      </c>
      <c r="P3103" s="7">
        <f>IF(L3103,E3103/L3103,0)</f>
        <v>25</v>
      </c>
      <c r="Q3103" t="s">
        <v>8341</v>
      </c>
      <c r="R3103" t="s">
        <v>8343</v>
      </c>
      <c r="S3103" s="18">
        <f t="shared" si="96"/>
        <v>42171.133530092593</v>
      </c>
      <c r="T3103" s="18">
        <f t="shared" si="97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(E3104/D3104)*100</f>
        <v>39.112499999999997</v>
      </c>
      <c r="P3104" s="7">
        <f>IF(L3104,E3104/L3104,0)</f>
        <v>69.533333333333331</v>
      </c>
      <c r="Q3104" t="s">
        <v>8341</v>
      </c>
      <c r="R3104" t="s">
        <v>8343</v>
      </c>
      <c r="S3104" s="18">
        <f t="shared" si="96"/>
        <v>42555.090486111112</v>
      </c>
      <c r="T3104" s="18">
        <f t="shared" si="97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(E3105/D3105)*100</f>
        <v>0.26829268292682928</v>
      </c>
      <c r="P3105" s="7">
        <f>IF(L3105,E3105/L3105,0)</f>
        <v>5.5</v>
      </c>
      <c r="Q3105" t="s">
        <v>8341</v>
      </c>
      <c r="R3105" t="s">
        <v>8343</v>
      </c>
      <c r="S3105" s="18">
        <f t="shared" si="96"/>
        <v>42106.906319444446</v>
      </c>
      <c r="T3105" s="18">
        <f t="shared" si="97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(E3106/D3106)*100</f>
        <v>29.625</v>
      </c>
      <c r="P3106" s="7">
        <f>IF(L3106,E3106/L3106,0)</f>
        <v>237</v>
      </c>
      <c r="Q3106" t="s">
        <v>8341</v>
      </c>
      <c r="R3106" t="s">
        <v>8343</v>
      </c>
      <c r="S3106" s="18">
        <f t="shared" si="96"/>
        <v>42006.658692129626</v>
      </c>
      <c r="T3106" s="18">
        <f t="shared" si="97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(E3107/D3107)*100</f>
        <v>42.360992301112063</v>
      </c>
      <c r="P3107" s="7">
        <f>IF(L3107,E3107/L3107,0)</f>
        <v>79.870967741935488</v>
      </c>
      <c r="Q3107" t="s">
        <v>8341</v>
      </c>
      <c r="R3107" t="s">
        <v>8343</v>
      </c>
      <c r="S3107" s="18">
        <f t="shared" si="96"/>
        <v>41876.468935185185</v>
      </c>
      <c r="T3107" s="18">
        <f t="shared" si="97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(E3108/D3108)*100</f>
        <v>4.1000000000000005</v>
      </c>
      <c r="P3108" s="7">
        <f>IF(L3108,E3108/L3108,0)</f>
        <v>10.25</v>
      </c>
      <c r="Q3108" t="s">
        <v>8341</v>
      </c>
      <c r="R3108" t="s">
        <v>8343</v>
      </c>
      <c r="S3108" s="18">
        <f t="shared" si="96"/>
        <v>42241.179120370369</v>
      </c>
      <c r="T3108" s="18">
        <f t="shared" si="97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(E3109/D3109)*100</f>
        <v>19.762499999999999</v>
      </c>
      <c r="P3109" s="7">
        <f>IF(L3109,E3109/L3109,0)</f>
        <v>272.58620689655174</v>
      </c>
      <c r="Q3109" t="s">
        <v>8341</v>
      </c>
      <c r="R3109" t="s">
        <v>8343</v>
      </c>
      <c r="S3109" s="18">
        <f t="shared" si="96"/>
        <v>42128.564247685186</v>
      </c>
      <c r="T3109" s="18">
        <f t="shared" si="97"/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(E3110/D3110)*100</f>
        <v>5.1999999999999998E-2</v>
      </c>
      <c r="P3110" s="7">
        <f>IF(L3110,E3110/L3110,0)</f>
        <v>13</v>
      </c>
      <c r="Q3110" t="s">
        <v>8341</v>
      </c>
      <c r="R3110" t="s">
        <v>8343</v>
      </c>
      <c r="S3110" s="18">
        <f t="shared" si="96"/>
        <v>42062.430486111116</v>
      </c>
      <c r="T3110" s="18">
        <f t="shared" si="97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(E3111/D3111)*100</f>
        <v>25.030188679245285</v>
      </c>
      <c r="P3111" s="7">
        <f>IF(L3111,E3111/L3111,0)</f>
        <v>58.184210526315788</v>
      </c>
      <c r="Q3111" t="s">
        <v>8341</v>
      </c>
      <c r="R3111" t="s">
        <v>8343</v>
      </c>
      <c r="S3111" s="18">
        <f t="shared" si="96"/>
        <v>41843.875115740739</v>
      </c>
      <c r="T3111" s="18">
        <f t="shared" si="97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(E3112/D3112)*100</f>
        <v>0.04</v>
      </c>
      <c r="P3112" s="7">
        <f>IF(L3112,E3112/L3112,0)</f>
        <v>10</v>
      </c>
      <c r="Q3112" t="s">
        <v>8341</v>
      </c>
      <c r="R3112" t="s">
        <v>8343</v>
      </c>
      <c r="S3112" s="18">
        <f t="shared" si="96"/>
        <v>42744.781469907408</v>
      </c>
      <c r="T3112" s="18">
        <f t="shared" si="97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(E3113/D3113)*100</f>
        <v>26.640000000000004</v>
      </c>
      <c r="P3113" s="7">
        <f>IF(L3113,E3113/L3113,0)</f>
        <v>70.10526315789474</v>
      </c>
      <c r="Q3113" t="s">
        <v>8341</v>
      </c>
      <c r="R3113" t="s">
        <v>8343</v>
      </c>
      <c r="S3113" s="18">
        <f t="shared" si="96"/>
        <v>41885.345138888893</v>
      </c>
      <c r="T3113" s="18">
        <f t="shared" si="97"/>
        <v>41916.345138888893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(E3114/D3114)*100</f>
        <v>4.7363636363636363</v>
      </c>
      <c r="P3114" s="7">
        <f>IF(L3114,E3114/L3114,0)</f>
        <v>57.888888888888886</v>
      </c>
      <c r="Q3114" t="s">
        <v>8341</v>
      </c>
      <c r="R3114" t="s">
        <v>8343</v>
      </c>
      <c r="S3114" s="18">
        <f t="shared" si="96"/>
        <v>42614.871921296297</v>
      </c>
      <c r="T3114" s="18">
        <f t="shared" si="97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(E3115/D3115)*100</f>
        <v>4.2435339894712749</v>
      </c>
      <c r="P3115" s="7">
        <f>IF(L3115,E3115/L3115,0)</f>
        <v>125.27027027027027</v>
      </c>
      <c r="Q3115" t="s">
        <v>8341</v>
      </c>
      <c r="R3115" t="s">
        <v>8343</v>
      </c>
      <c r="S3115" s="18">
        <f t="shared" si="96"/>
        <v>42081.481273148151</v>
      </c>
      <c r="T3115" s="18">
        <f t="shared" si="97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(E3116/D3116)*100</f>
        <v>0</v>
      </c>
      <c r="P3116" s="7">
        <f>IF(L3116,E3116/L3116,0)</f>
        <v>0</v>
      </c>
      <c r="Q3116" t="s">
        <v>8341</v>
      </c>
      <c r="R3116" t="s">
        <v>8343</v>
      </c>
      <c r="S3116" s="18">
        <f t="shared" si="96"/>
        <v>41843.382523148146</v>
      </c>
      <c r="T3116" s="18">
        <f t="shared" si="97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(E3117/D3117)*100</f>
        <v>3</v>
      </c>
      <c r="P3117" s="7">
        <f>IF(L3117,E3117/L3117,0)</f>
        <v>300</v>
      </c>
      <c r="Q3117" t="s">
        <v>8341</v>
      </c>
      <c r="R3117" t="s">
        <v>8343</v>
      </c>
      <c r="S3117" s="18">
        <f t="shared" si="96"/>
        <v>42496.197071759263</v>
      </c>
      <c r="T3117" s="18">
        <f t="shared" si="97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(E3118/D3118)*100</f>
        <v>57.333333333333336</v>
      </c>
      <c r="P3118" s="7">
        <f>IF(L3118,E3118/L3118,0)</f>
        <v>43</v>
      </c>
      <c r="Q3118" t="s">
        <v>8341</v>
      </c>
      <c r="R3118" t="s">
        <v>8343</v>
      </c>
      <c r="S3118" s="18">
        <f t="shared" si="96"/>
        <v>42081.265335648146</v>
      </c>
      <c r="T3118" s="18">
        <f t="shared" si="97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(E3119/D3119)*100</f>
        <v>0.1</v>
      </c>
      <c r="P3119" s="7">
        <f>IF(L3119,E3119/L3119,0)</f>
        <v>1</v>
      </c>
      <c r="Q3119" t="s">
        <v>8341</v>
      </c>
      <c r="R3119" t="s">
        <v>8343</v>
      </c>
      <c r="S3119" s="18">
        <f t="shared" si="96"/>
        <v>42509.124537037038</v>
      </c>
      <c r="T3119" s="18">
        <f t="shared" si="97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(E3120/D3120)*100</f>
        <v>0.31</v>
      </c>
      <c r="P3120" s="7">
        <f>IF(L3120,E3120/L3120,0)</f>
        <v>775</v>
      </c>
      <c r="Q3120" t="s">
        <v>8341</v>
      </c>
      <c r="R3120" t="s">
        <v>8343</v>
      </c>
      <c r="S3120" s="18">
        <f t="shared" si="96"/>
        <v>42534.399571759262</v>
      </c>
      <c r="T3120" s="18">
        <f t="shared" si="97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(E3121/D3121)*100</f>
        <v>0.05</v>
      </c>
      <c r="P3121" s="7">
        <f>IF(L3121,E3121/L3121,0)</f>
        <v>5</v>
      </c>
      <c r="Q3121" t="s">
        <v>8341</v>
      </c>
      <c r="R3121" t="s">
        <v>8343</v>
      </c>
      <c r="S3121" s="18">
        <f t="shared" si="96"/>
        <v>42059.79550925926</v>
      </c>
      <c r="T3121" s="18">
        <f t="shared" si="97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(E3122/D3122)*100</f>
        <v>9.8461538461538465E-3</v>
      </c>
      <c r="P3122" s="7">
        <f>IF(L3122,E3122/L3122,0)</f>
        <v>12.8</v>
      </c>
      <c r="Q3122" t="s">
        <v>8341</v>
      </c>
      <c r="R3122" t="s">
        <v>8343</v>
      </c>
      <c r="S3122" s="18">
        <f t="shared" si="96"/>
        <v>42435.692083333328</v>
      </c>
      <c r="T3122" s="18">
        <f t="shared" si="97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(E3123/D3123)*100</f>
        <v>0.66666666666666674</v>
      </c>
      <c r="P3123" s="7">
        <f>IF(L3123,E3123/L3123,0)</f>
        <v>10</v>
      </c>
      <c r="Q3123" t="s">
        <v>8341</v>
      </c>
      <c r="R3123" t="s">
        <v>8343</v>
      </c>
      <c r="S3123" s="18">
        <f t="shared" si="96"/>
        <v>41848.429803240739</v>
      </c>
      <c r="T3123" s="18">
        <f t="shared" si="97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(E3124/D3124)*100</f>
        <v>58.291457286432156</v>
      </c>
      <c r="P3124" s="7">
        <f>IF(L3124,E3124/L3124,0)</f>
        <v>58</v>
      </c>
      <c r="Q3124" t="s">
        <v>8341</v>
      </c>
      <c r="R3124" t="s">
        <v>8343</v>
      </c>
      <c r="S3124" s="18">
        <f t="shared" si="96"/>
        <v>42678.682083333333</v>
      </c>
      <c r="T3124" s="18">
        <f t="shared" si="97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(E3125/D3125)*100</f>
        <v>68.153599999999997</v>
      </c>
      <c r="P3125" s="7">
        <f>IF(L3125,E3125/L3125,0)</f>
        <v>244.80459770114942</v>
      </c>
      <c r="Q3125" t="s">
        <v>8341</v>
      </c>
      <c r="R3125" t="s">
        <v>8343</v>
      </c>
      <c r="S3125" s="18">
        <f t="shared" si="96"/>
        <v>42530.743032407408</v>
      </c>
      <c r="T3125" s="18">
        <f t="shared" si="97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(E3126/D3126)*100</f>
        <v>3.2499999999999999E-3</v>
      </c>
      <c r="P3126" s="7">
        <f>IF(L3126,E3126/L3126,0)</f>
        <v>6.5</v>
      </c>
      <c r="Q3126" t="s">
        <v>8341</v>
      </c>
      <c r="R3126" t="s">
        <v>8343</v>
      </c>
      <c r="S3126" s="18">
        <f t="shared" si="96"/>
        <v>41977.530104166668</v>
      </c>
      <c r="T3126" s="18">
        <f t="shared" si="97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(E3127/D3127)*100</f>
        <v>0</v>
      </c>
      <c r="P3127" s="7">
        <f>IF(L3127,E3127/L3127,0)</f>
        <v>0</v>
      </c>
      <c r="Q3127" t="s">
        <v>8341</v>
      </c>
      <c r="R3127" t="s">
        <v>8343</v>
      </c>
      <c r="S3127" s="18">
        <f t="shared" si="96"/>
        <v>42345.95685185185</v>
      </c>
      <c r="T3127" s="18">
        <f t="shared" si="97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(E3128/D3128)*100</f>
        <v>4.16</v>
      </c>
      <c r="P3128" s="7">
        <f>IF(L3128,E3128/L3128,0)</f>
        <v>61.176470588235297</v>
      </c>
      <c r="Q3128" t="s">
        <v>8341</v>
      </c>
      <c r="R3128" t="s">
        <v>8343</v>
      </c>
      <c r="S3128" s="18">
        <f t="shared" si="96"/>
        <v>42426.768078703702</v>
      </c>
      <c r="T3128" s="18">
        <f t="shared" si="97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(E3129/D3129)*100</f>
        <v>0</v>
      </c>
      <c r="P3129" s="7">
        <f>IF(L3129,E3129/L3129,0)</f>
        <v>0</v>
      </c>
      <c r="Q3129" t="s">
        <v>8341</v>
      </c>
      <c r="R3129" t="s">
        <v>8343</v>
      </c>
      <c r="S3129" s="18">
        <f t="shared" si="96"/>
        <v>42034.606817129628</v>
      </c>
      <c r="T3129" s="18">
        <f t="shared" si="97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(E3130/D3130)*100</f>
        <v>108.60666666666667</v>
      </c>
      <c r="P3130" s="7">
        <f>IF(L3130,E3130/L3130,0)</f>
        <v>139.23931623931625</v>
      </c>
      <c r="Q3130" t="s">
        <v>8341</v>
      </c>
      <c r="R3130" t="s">
        <v>8342</v>
      </c>
      <c r="S3130" s="18">
        <f t="shared" si="96"/>
        <v>42780.575706018513</v>
      </c>
      <c r="T3130" s="18">
        <f t="shared" si="97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(E3131/D3131)*100</f>
        <v>0.8</v>
      </c>
      <c r="P3131" s="7">
        <f>IF(L3131,E3131/L3131,0)</f>
        <v>10</v>
      </c>
      <c r="Q3131" t="s">
        <v>8341</v>
      </c>
      <c r="R3131" t="s">
        <v>8342</v>
      </c>
      <c r="S3131" s="18">
        <f t="shared" si="96"/>
        <v>42803.592812499999</v>
      </c>
      <c r="T3131" s="18">
        <f t="shared" si="97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(E3132/D3132)*100</f>
        <v>3.75</v>
      </c>
      <c r="P3132" s="7">
        <f>IF(L3132,E3132/L3132,0)</f>
        <v>93.75</v>
      </c>
      <c r="Q3132" t="s">
        <v>8341</v>
      </c>
      <c r="R3132" t="s">
        <v>8342</v>
      </c>
      <c r="S3132" s="18">
        <f t="shared" si="96"/>
        <v>42808.390231481477</v>
      </c>
      <c r="T3132" s="18">
        <f t="shared" si="97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(E3133/D3133)*100</f>
        <v>15.731707317073171</v>
      </c>
      <c r="P3133" s="7">
        <f>IF(L3133,E3133/L3133,0)</f>
        <v>53.75</v>
      </c>
      <c r="Q3133" t="s">
        <v>8341</v>
      </c>
      <c r="R3133" t="s">
        <v>8342</v>
      </c>
      <c r="S3133" s="18">
        <f t="shared" si="96"/>
        <v>42803.329224537039</v>
      </c>
      <c r="T3133" s="18">
        <f t="shared" si="97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(E3134/D3134)*100</f>
        <v>3.3333333333333333E-2</v>
      </c>
      <c r="P3134" s="7">
        <f>IF(L3134,E3134/L3134,0)</f>
        <v>10</v>
      </c>
      <c r="Q3134" t="s">
        <v>8341</v>
      </c>
      <c r="R3134" t="s">
        <v>8342</v>
      </c>
      <c r="S3134" s="18">
        <f t="shared" si="96"/>
        <v>42786.100231481483</v>
      </c>
      <c r="T3134" s="18">
        <f t="shared" si="97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(E3135/D3135)*100</f>
        <v>108</v>
      </c>
      <c r="P3135" s="7">
        <f>IF(L3135,E3135/L3135,0)</f>
        <v>33.75</v>
      </c>
      <c r="Q3135" t="s">
        <v>8341</v>
      </c>
      <c r="R3135" t="s">
        <v>8342</v>
      </c>
      <c r="S3135" s="18">
        <f t="shared" si="96"/>
        <v>42788.315208333333</v>
      </c>
      <c r="T3135" s="18">
        <f t="shared" si="97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(E3136/D3136)*100</f>
        <v>22.5</v>
      </c>
      <c r="P3136" s="7">
        <f>IF(L3136,E3136/L3136,0)</f>
        <v>18.75</v>
      </c>
      <c r="Q3136" t="s">
        <v>8341</v>
      </c>
      <c r="R3136" t="s">
        <v>8342</v>
      </c>
      <c r="S3136" s="18">
        <f t="shared" si="96"/>
        <v>42800.470127314809</v>
      </c>
      <c r="T3136" s="18">
        <f t="shared" si="97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(E3137/D3137)*100</f>
        <v>20.849420849420849</v>
      </c>
      <c r="P3137" s="7">
        <f>IF(L3137,E3137/L3137,0)</f>
        <v>23.142857142857142</v>
      </c>
      <c r="Q3137" t="s">
        <v>8341</v>
      </c>
      <c r="R3137" t="s">
        <v>8342</v>
      </c>
      <c r="S3137" s="18">
        <f t="shared" si="96"/>
        <v>42806.901863425926</v>
      </c>
      <c r="T3137" s="18">
        <f t="shared" si="97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(E3138/D3138)*100</f>
        <v>127.8</v>
      </c>
      <c r="P3138" s="7">
        <f>IF(L3138,E3138/L3138,0)</f>
        <v>29.045454545454547</v>
      </c>
      <c r="Q3138" t="s">
        <v>8341</v>
      </c>
      <c r="R3138" t="s">
        <v>8342</v>
      </c>
      <c r="S3138" s="18">
        <f t="shared" ref="S3138:S3201" si="98">(J3138/86400)+25569+(-6/24)</f>
        <v>42789.212430555555</v>
      </c>
      <c r="T3138" s="18">
        <f t="shared" ref="T3138:T3201" si="99">(I3138/86400)+25569+(-6/24)</f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(E3139/D3139)*100</f>
        <v>3.3333333333333335</v>
      </c>
      <c r="P3139" s="7">
        <f>IF(L3139,E3139/L3139,0)</f>
        <v>50</v>
      </c>
      <c r="Q3139" t="s">
        <v>8341</v>
      </c>
      <c r="R3139" t="s">
        <v>8342</v>
      </c>
      <c r="S3139" s="18">
        <f t="shared" si="98"/>
        <v>42807.635057870371</v>
      </c>
      <c r="T3139" s="18">
        <f t="shared" si="99"/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(E3140/D3140)*100</f>
        <v>0</v>
      </c>
      <c r="P3140" s="7">
        <f>IF(L3140,E3140/L3140,0)</f>
        <v>0</v>
      </c>
      <c r="Q3140" t="s">
        <v>8341</v>
      </c>
      <c r="R3140" t="s">
        <v>8342</v>
      </c>
      <c r="S3140" s="18">
        <f t="shared" si="98"/>
        <v>42809.395914351851</v>
      </c>
      <c r="T3140" s="18">
        <f t="shared" si="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(E3141/D3141)*100</f>
        <v>5.4</v>
      </c>
      <c r="P3141" s="7">
        <f>IF(L3141,E3141/L3141,0)</f>
        <v>450</v>
      </c>
      <c r="Q3141" t="s">
        <v>8341</v>
      </c>
      <c r="R3141" t="s">
        <v>8342</v>
      </c>
      <c r="S3141" s="18">
        <f t="shared" si="98"/>
        <v>42785.020370370374</v>
      </c>
      <c r="T3141" s="18">
        <f t="shared" si="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(E3142/D3142)*100</f>
        <v>0.96</v>
      </c>
      <c r="P3142" s="7">
        <f>IF(L3142,E3142/L3142,0)</f>
        <v>24</v>
      </c>
      <c r="Q3142" t="s">
        <v>8341</v>
      </c>
      <c r="R3142" t="s">
        <v>8342</v>
      </c>
      <c r="S3142" s="18">
        <f t="shared" si="98"/>
        <v>42802.468784722223</v>
      </c>
      <c r="T3142" s="18">
        <f t="shared" si="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(E3143/D3143)*100</f>
        <v>51.6</v>
      </c>
      <c r="P3143" s="7">
        <f>IF(L3143,E3143/L3143,0)</f>
        <v>32.25</v>
      </c>
      <c r="Q3143" t="s">
        <v>8341</v>
      </c>
      <c r="R3143" t="s">
        <v>8342</v>
      </c>
      <c r="S3143" s="18">
        <f t="shared" si="98"/>
        <v>42800.503333333334</v>
      </c>
      <c r="T3143" s="18">
        <f t="shared" si="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(E3144/D3144)*100</f>
        <v>1.6363636363636365</v>
      </c>
      <c r="P3144" s="7">
        <f>IF(L3144,E3144/L3144,0)</f>
        <v>15</v>
      </c>
      <c r="Q3144" t="s">
        <v>8341</v>
      </c>
      <c r="R3144" t="s">
        <v>8342</v>
      </c>
      <c r="S3144" s="18">
        <f t="shared" si="98"/>
        <v>42783.263182870374</v>
      </c>
      <c r="T3144" s="18">
        <f t="shared" si="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(E3145/D3145)*100</f>
        <v>0</v>
      </c>
      <c r="P3145" s="7">
        <f>IF(L3145,E3145/L3145,0)</f>
        <v>0</v>
      </c>
      <c r="Q3145" t="s">
        <v>8341</v>
      </c>
      <c r="R3145" t="s">
        <v>8342</v>
      </c>
      <c r="S3145" s="18">
        <f t="shared" si="98"/>
        <v>42808.108287037037</v>
      </c>
      <c r="T3145" s="18">
        <f t="shared" si="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(E3146/D3146)*100</f>
        <v>75.400000000000006</v>
      </c>
      <c r="P3146" s="7">
        <f>IF(L3146,E3146/L3146,0)</f>
        <v>251.33333333333334</v>
      </c>
      <c r="Q3146" t="s">
        <v>8341</v>
      </c>
      <c r="R3146" t="s">
        <v>8342</v>
      </c>
      <c r="S3146" s="18">
        <f t="shared" si="98"/>
        <v>42796.288275462968</v>
      </c>
      <c r="T3146" s="18">
        <f t="shared" si="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(E3147/D3147)*100</f>
        <v>0</v>
      </c>
      <c r="P3147" s="7">
        <f>IF(L3147,E3147/L3147,0)</f>
        <v>0</v>
      </c>
      <c r="Q3147" t="s">
        <v>8341</v>
      </c>
      <c r="R3147" t="s">
        <v>8342</v>
      </c>
      <c r="S3147" s="18">
        <f t="shared" si="98"/>
        <v>42761.790902777779</v>
      </c>
      <c r="T3147" s="18">
        <f t="shared" si="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(E3148/D3148)*100</f>
        <v>10.5</v>
      </c>
      <c r="P3148" s="7">
        <f>IF(L3148,E3148/L3148,0)</f>
        <v>437.5</v>
      </c>
      <c r="Q3148" t="s">
        <v>8341</v>
      </c>
      <c r="R3148" t="s">
        <v>8342</v>
      </c>
      <c r="S3148" s="18">
        <f t="shared" si="98"/>
        <v>42796.432476851856</v>
      </c>
      <c r="T3148" s="18">
        <f t="shared" si="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>(E3149/D3149)*100</f>
        <v>117.52499999999999</v>
      </c>
      <c r="P3149" s="7">
        <f>IF(L3149,E3149/L3149,0)</f>
        <v>110.35211267605634</v>
      </c>
      <c r="Q3149" t="s">
        <v>8341</v>
      </c>
      <c r="R3149" t="s">
        <v>8342</v>
      </c>
      <c r="S3149" s="18">
        <f t="shared" si="98"/>
        <v>41909.71938657407</v>
      </c>
      <c r="T3149" s="18">
        <f t="shared" si="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>(E3150/D3150)*100</f>
        <v>131.16666666666669</v>
      </c>
      <c r="P3150" s="7">
        <f>IF(L3150,E3150/L3150,0)</f>
        <v>41.421052631578945</v>
      </c>
      <c r="Q3150" t="s">
        <v>8341</v>
      </c>
      <c r="R3150" t="s">
        <v>8342</v>
      </c>
      <c r="S3150" s="18">
        <f t="shared" si="98"/>
        <v>41891.415324074071</v>
      </c>
      <c r="T3150" s="18">
        <f t="shared" si="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>(E3151/D3151)*100</f>
        <v>104</v>
      </c>
      <c r="P3151" s="7">
        <f>IF(L3151,E3151/L3151,0)</f>
        <v>52</v>
      </c>
      <c r="Q3151" t="s">
        <v>8341</v>
      </c>
      <c r="R3151" t="s">
        <v>8342</v>
      </c>
      <c r="S3151" s="18">
        <f t="shared" si="98"/>
        <v>41225.767361111109</v>
      </c>
      <c r="T3151" s="18">
        <f t="shared" si="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>(E3152/D3152)*100</f>
        <v>101</v>
      </c>
      <c r="P3152" s="7">
        <f>IF(L3152,E3152/L3152,0)</f>
        <v>33.990384615384613</v>
      </c>
      <c r="Q3152" t="s">
        <v>8341</v>
      </c>
      <c r="R3152" t="s">
        <v>8342</v>
      </c>
      <c r="S3152" s="18">
        <f t="shared" si="98"/>
        <v>40478.013923611114</v>
      </c>
      <c r="T3152" s="18">
        <f t="shared" si="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>(E3153/D3153)*100</f>
        <v>100.4</v>
      </c>
      <c r="P3153" s="7">
        <f>IF(L3153,E3153/L3153,0)</f>
        <v>103.35294117647059</v>
      </c>
      <c r="Q3153" t="s">
        <v>8341</v>
      </c>
      <c r="R3153" t="s">
        <v>8342</v>
      </c>
      <c r="S3153" s="18">
        <f t="shared" si="98"/>
        <v>41862.58997685185</v>
      </c>
      <c r="T3153" s="18">
        <f t="shared" si="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>(E3154/D3154)*100</f>
        <v>105.95454545454545</v>
      </c>
      <c r="P3154" s="7">
        <f>IF(L3154,E3154/L3154,0)</f>
        <v>34.791044776119406</v>
      </c>
      <c r="Q3154" t="s">
        <v>8341</v>
      </c>
      <c r="R3154" t="s">
        <v>8342</v>
      </c>
      <c r="S3154" s="18">
        <f t="shared" si="98"/>
        <v>41550.617673611108</v>
      </c>
      <c r="T3154" s="18">
        <f t="shared" si="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>(E3155/D3155)*100</f>
        <v>335.58333333333337</v>
      </c>
      <c r="P3155" s="7">
        <f>IF(L3155,E3155/L3155,0)</f>
        <v>41.773858921161825</v>
      </c>
      <c r="Q3155" t="s">
        <v>8341</v>
      </c>
      <c r="R3155" t="s">
        <v>8342</v>
      </c>
      <c r="S3155" s="18">
        <f t="shared" si="98"/>
        <v>40632.904363425929</v>
      </c>
      <c r="T3155" s="18">
        <f t="shared" si="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>(E3156/D3156)*100</f>
        <v>112.92857142857142</v>
      </c>
      <c r="P3156" s="7">
        <f>IF(L3156,E3156/L3156,0)</f>
        <v>64.268292682926827</v>
      </c>
      <c r="Q3156" t="s">
        <v>8341</v>
      </c>
      <c r="R3156" t="s">
        <v>8342</v>
      </c>
      <c r="S3156" s="18">
        <f t="shared" si="98"/>
        <v>40970.625671296293</v>
      </c>
      <c r="T3156" s="18">
        <f t="shared" si="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>(E3157/D3157)*100</f>
        <v>188.50460000000001</v>
      </c>
      <c r="P3157" s="7">
        <f>IF(L3157,E3157/L3157,0)</f>
        <v>31.209370860927152</v>
      </c>
      <c r="Q3157" t="s">
        <v>8341</v>
      </c>
      <c r="R3157" t="s">
        <v>8342</v>
      </c>
      <c r="S3157" s="18">
        <f t="shared" si="98"/>
        <v>41233.249131944445</v>
      </c>
      <c r="T3157" s="18">
        <f t="shared" si="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>(E3158/D3158)*100</f>
        <v>101.81818181818181</v>
      </c>
      <c r="P3158" s="7">
        <f>IF(L3158,E3158/L3158,0)</f>
        <v>62.921348314606739</v>
      </c>
      <c r="Q3158" t="s">
        <v>8341</v>
      </c>
      <c r="R3158" t="s">
        <v>8342</v>
      </c>
      <c r="S3158" s="18">
        <f t="shared" si="98"/>
        <v>41026.703055555554</v>
      </c>
      <c r="T3158" s="18">
        <f t="shared" si="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>(E3159/D3159)*100</f>
        <v>101</v>
      </c>
      <c r="P3159" s="7">
        <f>IF(L3159,E3159/L3159,0)</f>
        <v>98.536585365853654</v>
      </c>
      <c r="Q3159" t="s">
        <v>8341</v>
      </c>
      <c r="R3159" t="s">
        <v>8342</v>
      </c>
      <c r="S3159" s="18">
        <f t="shared" si="98"/>
        <v>41829.538252314815</v>
      </c>
      <c r="T3159" s="18">
        <f t="shared" si="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>(E3160/D3160)*100</f>
        <v>113.99999999999999</v>
      </c>
      <c r="P3160" s="7">
        <f>IF(L3160,E3160/L3160,0)</f>
        <v>82.608695652173907</v>
      </c>
      <c r="Q3160" t="s">
        <v>8341</v>
      </c>
      <c r="R3160" t="s">
        <v>8342</v>
      </c>
      <c r="S3160" s="18">
        <f t="shared" si="98"/>
        <v>41447.589722222227</v>
      </c>
      <c r="T3160" s="18">
        <f t="shared" si="99"/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>(E3161/D3161)*100</f>
        <v>133.48133333333334</v>
      </c>
      <c r="P3161" s="7">
        <f>IF(L3161,E3161/L3161,0)</f>
        <v>38.504230769230773</v>
      </c>
      <c r="Q3161" t="s">
        <v>8341</v>
      </c>
      <c r="R3161" t="s">
        <v>8342</v>
      </c>
      <c r="S3161" s="18">
        <f t="shared" si="98"/>
        <v>40883.816678240742</v>
      </c>
      <c r="T3161" s="18">
        <f t="shared" si="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>(E3162/D3162)*100</f>
        <v>101.53333333333335</v>
      </c>
      <c r="P3162" s="7">
        <f>IF(L3162,E3162/L3162,0)</f>
        <v>80.15789473684211</v>
      </c>
      <c r="Q3162" t="s">
        <v>8341</v>
      </c>
      <c r="R3162" t="s">
        <v>8342</v>
      </c>
      <c r="S3162" s="18">
        <f t="shared" si="98"/>
        <v>41841.01489583333</v>
      </c>
      <c r="T3162" s="18">
        <f t="shared" si="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>(E3163/D3163)*100</f>
        <v>105.1</v>
      </c>
      <c r="P3163" s="7">
        <f>IF(L3163,E3163/L3163,0)</f>
        <v>28.405405405405407</v>
      </c>
      <c r="Q3163" t="s">
        <v>8341</v>
      </c>
      <c r="R3163" t="s">
        <v>8342</v>
      </c>
      <c r="S3163" s="18">
        <f t="shared" si="98"/>
        <v>41897.286134259259</v>
      </c>
      <c r="T3163" s="18">
        <f t="shared" si="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>(E3164/D3164)*100</f>
        <v>127.15</v>
      </c>
      <c r="P3164" s="7">
        <f>IF(L3164,E3164/L3164,0)</f>
        <v>80.730158730158735</v>
      </c>
      <c r="Q3164" t="s">
        <v>8341</v>
      </c>
      <c r="R3164" t="s">
        <v>8342</v>
      </c>
      <c r="S3164" s="18">
        <f t="shared" si="98"/>
        <v>41799.435902777775</v>
      </c>
      <c r="T3164" s="18">
        <f t="shared" si="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>(E3165/D3165)*100</f>
        <v>111.15384615384616</v>
      </c>
      <c r="P3165" s="7">
        <f>IF(L3165,E3165/L3165,0)</f>
        <v>200.69444444444446</v>
      </c>
      <c r="Q3165" t="s">
        <v>8341</v>
      </c>
      <c r="R3165" t="s">
        <v>8342</v>
      </c>
      <c r="S3165" s="18">
        <f t="shared" si="98"/>
        <v>41775.503761574073</v>
      </c>
      <c r="T3165" s="18">
        <f t="shared" si="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>(E3166/D3166)*100</f>
        <v>106.76</v>
      </c>
      <c r="P3166" s="7">
        <f>IF(L3166,E3166/L3166,0)</f>
        <v>37.591549295774648</v>
      </c>
      <c r="Q3166" t="s">
        <v>8341</v>
      </c>
      <c r="R3166" t="s">
        <v>8342</v>
      </c>
      <c r="S3166" s="18">
        <f t="shared" si="98"/>
        <v>41766.555729166663</v>
      </c>
      <c r="T3166" s="18">
        <f t="shared" si="99"/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>(E3167/D3167)*100</f>
        <v>162.66666666666666</v>
      </c>
      <c r="P3167" s="7">
        <f>IF(L3167,E3167/L3167,0)</f>
        <v>58.095238095238095</v>
      </c>
      <c r="Q3167" t="s">
        <v>8341</v>
      </c>
      <c r="R3167" t="s">
        <v>8342</v>
      </c>
      <c r="S3167" s="18">
        <f t="shared" si="98"/>
        <v>40643.909259259257</v>
      </c>
      <c r="T3167" s="18">
        <f t="shared" si="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>(E3168/D3168)*100</f>
        <v>160.22808571428573</v>
      </c>
      <c r="P3168" s="7">
        <f>IF(L3168,E3168/L3168,0)</f>
        <v>60.300892473118282</v>
      </c>
      <c r="Q3168" t="s">
        <v>8341</v>
      </c>
      <c r="R3168" t="s">
        <v>8342</v>
      </c>
      <c r="S3168" s="18">
        <f t="shared" si="98"/>
        <v>41940.44158564815</v>
      </c>
      <c r="T3168" s="18">
        <f t="shared" si="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>(E3169/D3169)*100</f>
        <v>116.16666666666666</v>
      </c>
      <c r="P3169" s="7">
        <f>IF(L3169,E3169/L3169,0)</f>
        <v>63.363636363636367</v>
      </c>
      <c r="Q3169" t="s">
        <v>8341</v>
      </c>
      <c r="R3169" t="s">
        <v>8342</v>
      </c>
      <c r="S3169" s="18">
        <f t="shared" si="98"/>
        <v>41838.925706018519</v>
      </c>
      <c r="T3169" s="18">
        <f t="shared" si="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>(E3170/D3170)*100</f>
        <v>124.2</v>
      </c>
      <c r="P3170" s="7">
        <f>IF(L3170,E3170/L3170,0)</f>
        <v>50.901639344262293</v>
      </c>
      <c r="Q3170" t="s">
        <v>8341</v>
      </c>
      <c r="R3170" t="s">
        <v>8342</v>
      </c>
      <c r="S3170" s="18">
        <f t="shared" si="98"/>
        <v>41771.855937500004</v>
      </c>
      <c r="T3170" s="18">
        <f t="shared" si="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>(E3171/D3171)*100</f>
        <v>103.01249999999999</v>
      </c>
      <c r="P3171" s="7">
        <f>IF(L3171,E3171/L3171,0)</f>
        <v>100.5</v>
      </c>
      <c r="Q3171" t="s">
        <v>8341</v>
      </c>
      <c r="R3171" t="s">
        <v>8342</v>
      </c>
      <c r="S3171" s="18">
        <f t="shared" si="98"/>
        <v>41591.487974537034</v>
      </c>
      <c r="T3171" s="18">
        <f t="shared" si="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>(E3172/D3172)*100</f>
        <v>112.25</v>
      </c>
      <c r="P3172" s="7">
        <f>IF(L3172,E3172/L3172,0)</f>
        <v>31.619718309859156</v>
      </c>
      <c r="Q3172" t="s">
        <v>8341</v>
      </c>
      <c r="R3172" t="s">
        <v>8342</v>
      </c>
      <c r="S3172" s="18">
        <f t="shared" si="98"/>
        <v>41788.830370370371</v>
      </c>
      <c r="T3172" s="18">
        <f t="shared" si="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>(E3173/D3173)*100</f>
        <v>108.8142857142857</v>
      </c>
      <c r="P3173" s="7">
        <f>IF(L3173,E3173/L3173,0)</f>
        <v>65.102564102564102</v>
      </c>
      <c r="Q3173" t="s">
        <v>8341</v>
      </c>
      <c r="R3173" t="s">
        <v>8342</v>
      </c>
      <c r="S3173" s="18">
        <f t="shared" si="98"/>
        <v>42466.358310185184</v>
      </c>
      <c r="T3173" s="18">
        <f t="shared" si="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>(E3174/D3174)*100</f>
        <v>114.99999999999999</v>
      </c>
      <c r="P3174" s="7">
        <f>IF(L3174,E3174/L3174,0)</f>
        <v>79.310344827586206</v>
      </c>
      <c r="Q3174" t="s">
        <v>8341</v>
      </c>
      <c r="R3174" t="s">
        <v>8342</v>
      </c>
      <c r="S3174" s="18">
        <f t="shared" si="98"/>
        <v>40923.479953703703</v>
      </c>
      <c r="T3174" s="18">
        <f t="shared" si="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>(E3175/D3175)*100</f>
        <v>103</v>
      </c>
      <c r="P3175" s="7">
        <f>IF(L3175,E3175/L3175,0)</f>
        <v>139.18918918918919</v>
      </c>
      <c r="Q3175" t="s">
        <v>8341</v>
      </c>
      <c r="R3175" t="s">
        <v>8342</v>
      </c>
      <c r="S3175" s="18">
        <f t="shared" si="98"/>
        <v>41878.628379629634</v>
      </c>
      <c r="T3175" s="18">
        <f t="shared" si="99"/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>(E3176/D3176)*100</f>
        <v>101.13333333333334</v>
      </c>
      <c r="P3176" s="7">
        <f>IF(L3176,E3176/L3176,0)</f>
        <v>131.91304347826087</v>
      </c>
      <c r="Q3176" t="s">
        <v>8341</v>
      </c>
      <c r="R3176" t="s">
        <v>8342</v>
      </c>
      <c r="S3176" s="18">
        <f t="shared" si="98"/>
        <v>41862.614675925928</v>
      </c>
      <c r="T3176" s="18">
        <f t="shared" si="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>(E3177/D3177)*100</f>
        <v>109.55999999999999</v>
      </c>
      <c r="P3177" s="7">
        <f>IF(L3177,E3177/L3177,0)</f>
        <v>91.3</v>
      </c>
      <c r="Q3177" t="s">
        <v>8341</v>
      </c>
      <c r="R3177" t="s">
        <v>8342</v>
      </c>
      <c r="S3177" s="18">
        <f t="shared" si="98"/>
        <v>40531.636886574073</v>
      </c>
      <c r="T3177" s="18">
        <f t="shared" si="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>(E3178/D3178)*100</f>
        <v>114.8421052631579</v>
      </c>
      <c r="P3178" s="7">
        <f>IF(L3178,E3178/L3178,0)</f>
        <v>39.672727272727272</v>
      </c>
      <c r="Q3178" t="s">
        <v>8341</v>
      </c>
      <c r="R3178" t="s">
        <v>8342</v>
      </c>
      <c r="S3178" s="18">
        <f t="shared" si="98"/>
        <v>41477.680914351848</v>
      </c>
      <c r="T3178" s="18">
        <f t="shared" si="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>(E3179/D3179)*100</f>
        <v>117.39999999999999</v>
      </c>
      <c r="P3179" s="7">
        <f>IF(L3179,E3179/L3179,0)</f>
        <v>57.549019607843135</v>
      </c>
      <c r="Q3179" t="s">
        <v>8341</v>
      </c>
      <c r="R3179" t="s">
        <v>8342</v>
      </c>
      <c r="S3179" s="18">
        <f t="shared" si="98"/>
        <v>41781.416770833333</v>
      </c>
      <c r="T3179" s="18">
        <f t="shared" si="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>(E3180/D3180)*100</f>
        <v>171.73333333333335</v>
      </c>
      <c r="P3180" s="7">
        <f>IF(L3180,E3180/L3180,0)</f>
        <v>33.025641025641029</v>
      </c>
      <c r="Q3180" t="s">
        <v>8341</v>
      </c>
      <c r="R3180" t="s">
        <v>8342</v>
      </c>
      <c r="S3180" s="18">
        <f t="shared" si="98"/>
        <v>41806.355034722219</v>
      </c>
      <c r="T3180" s="18">
        <f t="shared" si="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>(E3181/D3181)*100</f>
        <v>114.16238095238094</v>
      </c>
      <c r="P3181" s="7">
        <f>IF(L3181,E3181/L3181,0)</f>
        <v>77.335806451612896</v>
      </c>
      <c r="Q3181" t="s">
        <v>8341</v>
      </c>
      <c r="R3181" t="s">
        <v>8342</v>
      </c>
      <c r="S3181" s="18">
        <f t="shared" si="98"/>
        <v>41375.452210648145</v>
      </c>
      <c r="T3181" s="18">
        <f t="shared" si="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>(E3182/D3182)*100</f>
        <v>119.75</v>
      </c>
      <c r="P3182" s="7">
        <f>IF(L3182,E3182/L3182,0)</f>
        <v>31.933333333333334</v>
      </c>
      <c r="Q3182" t="s">
        <v>8341</v>
      </c>
      <c r="R3182" t="s">
        <v>8342</v>
      </c>
      <c r="S3182" s="18">
        <f t="shared" si="98"/>
        <v>41780.162604166668</v>
      </c>
      <c r="T3182" s="18">
        <f t="shared" si="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>(E3183/D3183)*100</f>
        <v>109.00000000000001</v>
      </c>
      <c r="P3183" s="7">
        <f>IF(L3183,E3183/L3183,0)</f>
        <v>36.333333333333336</v>
      </c>
      <c r="Q3183" t="s">
        <v>8341</v>
      </c>
      <c r="R3183" t="s">
        <v>8342</v>
      </c>
      <c r="S3183" s="18">
        <f t="shared" si="98"/>
        <v>41779.060034722221</v>
      </c>
      <c r="T3183" s="18">
        <f t="shared" si="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>(E3184/D3184)*100</f>
        <v>100.88571428571429</v>
      </c>
      <c r="P3184" s="7">
        <f>IF(L3184,E3184/L3184,0)</f>
        <v>46.768211920529801</v>
      </c>
      <c r="Q3184" t="s">
        <v>8341</v>
      </c>
      <c r="R3184" t="s">
        <v>8342</v>
      </c>
      <c r="S3184" s="18">
        <f t="shared" si="98"/>
        <v>40883.699317129627</v>
      </c>
      <c r="T3184" s="18">
        <f t="shared" si="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>(E3185/D3185)*100</f>
        <v>109.00000000000001</v>
      </c>
      <c r="P3185" s="7">
        <f>IF(L3185,E3185/L3185,0)</f>
        <v>40.073529411764703</v>
      </c>
      <c r="Q3185" t="s">
        <v>8341</v>
      </c>
      <c r="R3185" t="s">
        <v>8342</v>
      </c>
      <c r="S3185" s="18">
        <f t="shared" si="98"/>
        <v>41491.54478009259</v>
      </c>
      <c r="T3185" s="18">
        <f t="shared" si="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>(E3186/D3186)*100</f>
        <v>107.20930232558139</v>
      </c>
      <c r="P3186" s="7">
        <f>IF(L3186,E3186/L3186,0)</f>
        <v>100.21739130434783</v>
      </c>
      <c r="Q3186" t="s">
        <v>8341</v>
      </c>
      <c r="R3186" t="s">
        <v>8342</v>
      </c>
      <c r="S3186" s="18">
        <f t="shared" si="98"/>
        <v>41791.743414351848</v>
      </c>
      <c r="T3186" s="18">
        <f t="shared" si="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>(E3187/D3187)*100</f>
        <v>100</v>
      </c>
      <c r="P3187" s="7">
        <f>IF(L3187,E3187/L3187,0)</f>
        <v>41.666666666666664</v>
      </c>
      <c r="Q3187" t="s">
        <v>8341</v>
      </c>
      <c r="R3187" t="s">
        <v>8342</v>
      </c>
      <c r="S3187" s="18">
        <f t="shared" si="98"/>
        <v>41829.727326388893</v>
      </c>
      <c r="T3187" s="18">
        <f t="shared" si="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>(E3188/D3188)*100</f>
        <v>102.18750000000001</v>
      </c>
      <c r="P3188" s="7">
        <f>IF(L3188,E3188/L3188,0)</f>
        <v>46.714285714285715</v>
      </c>
      <c r="Q3188" t="s">
        <v>8341</v>
      </c>
      <c r="R3188" t="s">
        <v>8342</v>
      </c>
      <c r="S3188" s="18">
        <f t="shared" si="98"/>
        <v>41868.674050925925</v>
      </c>
      <c r="T3188" s="18">
        <f t="shared" si="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>(E3189/D3189)*100</f>
        <v>116.29333333333334</v>
      </c>
      <c r="P3189" s="7">
        <f>IF(L3189,E3189/L3189,0)</f>
        <v>71.491803278688522</v>
      </c>
      <c r="Q3189" t="s">
        <v>8341</v>
      </c>
      <c r="R3189" t="s">
        <v>8342</v>
      </c>
      <c r="S3189" s="18">
        <f t="shared" si="98"/>
        <v>41835.416354166664</v>
      </c>
      <c r="T3189" s="18">
        <f t="shared" si="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(E3190/D3190)*100</f>
        <v>65</v>
      </c>
      <c r="P3190" s="7">
        <f>IF(L3190,E3190/L3190,0)</f>
        <v>14.444444444444445</v>
      </c>
      <c r="Q3190" t="s">
        <v>8341</v>
      </c>
      <c r="R3190" t="s">
        <v>8344</v>
      </c>
      <c r="S3190" s="18">
        <f t="shared" si="98"/>
        <v>42144.165532407409</v>
      </c>
      <c r="T3190" s="18">
        <f t="shared" si="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(E3191/D3191)*100</f>
        <v>12.327272727272726</v>
      </c>
      <c r="P3191" s="7">
        <f>IF(L3191,E3191/L3191,0)</f>
        <v>356.84210526315792</v>
      </c>
      <c r="Q3191" t="s">
        <v>8341</v>
      </c>
      <c r="R3191" t="s">
        <v>8344</v>
      </c>
      <c r="S3191" s="18">
        <f t="shared" si="98"/>
        <v>42118.096435185187</v>
      </c>
      <c r="T3191" s="18">
        <f t="shared" si="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(E3192/D3192)*100</f>
        <v>0</v>
      </c>
      <c r="P3192" s="7">
        <f>IF(L3192,E3192/L3192,0)</f>
        <v>0</v>
      </c>
      <c r="Q3192" t="s">
        <v>8341</v>
      </c>
      <c r="R3192" t="s">
        <v>8344</v>
      </c>
      <c r="S3192" s="18">
        <f t="shared" si="98"/>
        <v>42682.901331018518</v>
      </c>
      <c r="T3192" s="18">
        <f t="shared" si="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(E3193/D3193)*100</f>
        <v>4.0266666666666664</v>
      </c>
      <c r="P3193" s="7">
        <f>IF(L3193,E3193/L3193,0)</f>
        <v>37.75</v>
      </c>
      <c r="Q3193" t="s">
        <v>8341</v>
      </c>
      <c r="R3193" t="s">
        <v>8344</v>
      </c>
      <c r="S3193" s="18">
        <f t="shared" si="98"/>
        <v>42538.505428240736</v>
      </c>
      <c r="T3193" s="18">
        <f t="shared" si="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(E3194/D3194)*100</f>
        <v>1.02</v>
      </c>
      <c r="P3194" s="7">
        <f>IF(L3194,E3194/L3194,0)</f>
        <v>12.75</v>
      </c>
      <c r="Q3194" t="s">
        <v>8341</v>
      </c>
      <c r="R3194" t="s">
        <v>8344</v>
      </c>
      <c r="S3194" s="18">
        <f t="shared" si="98"/>
        <v>42018.69049768518</v>
      </c>
      <c r="T3194" s="18">
        <f t="shared" si="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(E3195/D3195)*100</f>
        <v>11.74</v>
      </c>
      <c r="P3195" s="7">
        <f>IF(L3195,E3195/L3195,0)</f>
        <v>24.458333333333332</v>
      </c>
      <c r="Q3195" t="s">
        <v>8341</v>
      </c>
      <c r="R3195" t="s">
        <v>8344</v>
      </c>
      <c r="S3195" s="18">
        <f t="shared" si="98"/>
        <v>42010.718240740738</v>
      </c>
      <c r="T3195" s="18">
        <f t="shared" si="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(E3196/D3196)*100</f>
        <v>0</v>
      </c>
      <c r="P3196" s="7">
        <f>IF(L3196,E3196/L3196,0)</f>
        <v>0</v>
      </c>
      <c r="Q3196" t="s">
        <v>8341</v>
      </c>
      <c r="R3196" t="s">
        <v>8344</v>
      </c>
      <c r="S3196" s="18">
        <f t="shared" si="98"/>
        <v>42181.812476851846</v>
      </c>
      <c r="T3196" s="18">
        <f t="shared" si="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(E3197/D3197)*100</f>
        <v>59.142857142857139</v>
      </c>
      <c r="P3197" s="7">
        <f>IF(L3197,E3197/L3197,0)</f>
        <v>53.07692307692308</v>
      </c>
      <c r="Q3197" t="s">
        <v>8341</v>
      </c>
      <c r="R3197" t="s">
        <v>8344</v>
      </c>
      <c r="S3197" s="18">
        <f t="shared" si="98"/>
        <v>42017.344236111108</v>
      </c>
      <c r="T3197" s="18">
        <f t="shared" si="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(E3198/D3198)*100</f>
        <v>0.06</v>
      </c>
      <c r="P3198" s="7">
        <f>IF(L3198,E3198/L3198,0)</f>
        <v>300</v>
      </c>
      <c r="Q3198" t="s">
        <v>8341</v>
      </c>
      <c r="R3198" t="s">
        <v>8344</v>
      </c>
      <c r="S3198" s="18">
        <f t="shared" si="98"/>
        <v>42157.348090277781</v>
      </c>
      <c r="T3198" s="18">
        <f t="shared" si="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(E3199/D3199)*100</f>
        <v>11.450000000000001</v>
      </c>
      <c r="P3199" s="7">
        <f>IF(L3199,E3199/L3199,0)</f>
        <v>286.25</v>
      </c>
      <c r="Q3199" t="s">
        <v>8341</v>
      </c>
      <c r="R3199" t="s">
        <v>8344</v>
      </c>
      <c r="S3199" s="18">
        <f t="shared" si="98"/>
        <v>42009.243263888886</v>
      </c>
      <c r="T3199" s="18">
        <f t="shared" si="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(E3200/D3200)*100</f>
        <v>0.36666666666666664</v>
      </c>
      <c r="P3200" s="7">
        <f>IF(L3200,E3200/L3200,0)</f>
        <v>36.666666666666664</v>
      </c>
      <c r="Q3200" t="s">
        <v>8341</v>
      </c>
      <c r="R3200" t="s">
        <v>8344</v>
      </c>
      <c r="S3200" s="18">
        <f t="shared" si="98"/>
        <v>42013.174502314811</v>
      </c>
      <c r="T3200" s="18">
        <f t="shared" si="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(E3201/D3201)*100</f>
        <v>52.16</v>
      </c>
      <c r="P3201" s="7">
        <f>IF(L3201,E3201/L3201,0)</f>
        <v>49.20754716981132</v>
      </c>
      <c r="Q3201" t="s">
        <v>8341</v>
      </c>
      <c r="R3201" t="s">
        <v>8344</v>
      </c>
      <c r="S3201" s="18">
        <f t="shared" si="98"/>
        <v>41858.511782407411</v>
      </c>
      <c r="T3201" s="18">
        <f t="shared" si="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(E3202/D3202)*100</f>
        <v>2E-3</v>
      </c>
      <c r="P3202" s="7">
        <f>IF(L3202,E3202/L3202,0)</f>
        <v>1</v>
      </c>
      <c r="Q3202" t="s">
        <v>8341</v>
      </c>
      <c r="R3202" t="s">
        <v>8344</v>
      </c>
      <c r="S3202" s="18">
        <f t="shared" ref="S3202:S3265" si="100">(J3202/86400)+25569+(-6/24)</f>
        <v>42460.070613425924</v>
      </c>
      <c r="T3202" s="18">
        <f t="shared" ref="T3202:T3265" si="101">(I3202/86400)+25569+(-6/24)</f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(E3203/D3203)*100</f>
        <v>1.25</v>
      </c>
      <c r="P3203" s="7">
        <f>IF(L3203,E3203/L3203,0)</f>
        <v>12.5</v>
      </c>
      <c r="Q3203" t="s">
        <v>8341</v>
      </c>
      <c r="R3203" t="s">
        <v>8344</v>
      </c>
      <c r="S3203" s="18">
        <f t="shared" si="100"/>
        <v>41861.517094907409</v>
      </c>
      <c r="T3203" s="18">
        <f t="shared" si="101"/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(E3204/D3204)*100</f>
        <v>54.52</v>
      </c>
      <c r="P3204" s="7">
        <f>IF(L3204,E3204/L3204,0)</f>
        <v>109.04</v>
      </c>
      <c r="Q3204" t="s">
        <v>8341</v>
      </c>
      <c r="R3204" t="s">
        <v>8344</v>
      </c>
      <c r="S3204" s="18">
        <f t="shared" si="100"/>
        <v>42293.603541666671</v>
      </c>
      <c r="T3204" s="18">
        <f t="shared" si="101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(E3205/D3205)*100</f>
        <v>25</v>
      </c>
      <c r="P3205" s="7">
        <f>IF(L3205,E3205/L3205,0)</f>
        <v>41.666666666666664</v>
      </c>
      <c r="Q3205" t="s">
        <v>8341</v>
      </c>
      <c r="R3205" t="s">
        <v>8344</v>
      </c>
      <c r="S3205" s="18">
        <f t="shared" si="100"/>
        <v>42242.738680555558</v>
      </c>
      <c r="T3205" s="18">
        <f t="shared" si="101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(E3206/D3206)*100</f>
        <v>0</v>
      </c>
      <c r="P3206" s="7">
        <f>IF(L3206,E3206/L3206,0)</f>
        <v>0</v>
      </c>
      <c r="Q3206" t="s">
        <v>8341</v>
      </c>
      <c r="R3206" t="s">
        <v>8344</v>
      </c>
      <c r="S3206" s="18">
        <f t="shared" si="100"/>
        <v>42172.436099537037</v>
      </c>
      <c r="T3206" s="18">
        <f t="shared" si="101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(E3207/D3207)*100</f>
        <v>3.4125000000000001</v>
      </c>
      <c r="P3207" s="7">
        <f>IF(L3207,E3207/L3207,0)</f>
        <v>22.75</v>
      </c>
      <c r="Q3207" t="s">
        <v>8341</v>
      </c>
      <c r="R3207" t="s">
        <v>8344</v>
      </c>
      <c r="S3207" s="18">
        <f t="shared" si="100"/>
        <v>42095.124675925923</v>
      </c>
      <c r="T3207" s="18">
        <f t="shared" si="101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(E3208/D3208)*100</f>
        <v>0</v>
      </c>
      <c r="P3208" s="7">
        <f>IF(L3208,E3208/L3208,0)</f>
        <v>0</v>
      </c>
      <c r="Q3208" t="s">
        <v>8341</v>
      </c>
      <c r="R3208" t="s">
        <v>8344</v>
      </c>
      <c r="S3208" s="18">
        <f t="shared" si="100"/>
        <v>42236.026053240741</v>
      </c>
      <c r="T3208" s="18">
        <f t="shared" si="101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(E3209/D3209)*100</f>
        <v>46.36363636363636</v>
      </c>
      <c r="P3209" s="7">
        <f>IF(L3209,E3209/L3209,0)</f>
        <v>70.833333333333329</v>
      </c>
      <c r="Q3209" t="s">
        <v>8341</v>
      </c>
      <c r="R3209" t="s">
        <v>8344</v>
      </c>
      <c r="S3209" s="18">
        <f t="shared" si="100"/>
        <v>42057.027858796297</v>
      </c>
      <c r="T3209" s="18">
        <f t="shared" si="101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>(E3210/D3210)*100</f>
        <v>103.49999999999999</v>
      </c>
      <c r="P3210" s="7">
        <f>IF(L3210,E3210/L3210,0)</f>
        <v>63.109756097560975</v>
      </c>
      <c r="Q3210" t="s">
        <v>8341</v>
      </c>
      <c r="R3210" t="s">
        <v>8342</v>
      </c>
      <c r="S3210" s="18">
        <f t="shared" si="100"/>
        <v>41827.355057870373</v>
      </c>
      <c r="T3210" s="18">
        <f t="shared" si="101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>(E3211/D3211)*100</f>
        <v>119.32315789473684</v>
      </c>
      <c r="P3211" s="7">
        <f>IF(L3211,E3211/L3211,0)</f>
        <v>50.157964601769912</v>
      </c>
      <c r="Q3211" t="s">
        <v>8341</v>
      </c>
      <c r="R3211" t="s">
        <v>8342</v>
      </c>
      <c r="S3211" s="18">
        <f t="shared" si="100"/>
        <v>41778.387245370366</v>
      </c>
      <c r="T3211" s="18">
        <f t="shared" si="101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>(E3212/D3212)*100</f>
        <v>125.76666666666667</v>
      </c>
      <c r="P3212" s="7">
        <f>IF(L3212,E3212/L3212,0)</f>
        <v>62.883333333333333</v>
      </c>
      <c r="Q3212" t="s">
        <v>8341</v>
      </c>
      <c r="R3212" t="s">
        <v>8342</v>
      </c>
      <c r="S3212" s="18">
        <f t="shared" si="100"/>
        <v>41013.686562499999</v>
      </c>
      <c r="T3212" s="18">
        <f t="shared" si="101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>(E3213/D3213)*100</f>
        <v>119.74347826086958</v>
      </c>
      <c r="P3213" s="7">
        <f>IF(L3213,E3213/L3213,0)</f>
        <v>85.531055900621112</v>
      </c>
      <c r="Q3213" t="s">
        <v>8341</v>
      </c>
      <c r="R3213" t="s">
        <v>8342</v>
      </c>
      <c r="S3213" s="18">
        <f t="shared" si="100"/>
        <v>41834.33657407407</v>
      </c>
      <c r="T3213" s="18">
        <f t="shared" si="101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>(E3214/D3214)*100</f>
        <v>126.25</v>
      </c>
      <c r="P3214" s="7">
        <f>IF(L3214,E3214/L3214,0)</f>
        <v>53.723404255319146</v>
      </c>
      <c r="Q3214" t="s">
        <v>8341</v>
      </c>
      <c r="R3214" t="s">
        <v>8342</v>
      </c>
      <c r="S3214" s="18">
        <f t="shared" si="100"/>
        <v>41829.545729166668</v>
      </c>
      <c r="T3214" s="18">
        <f t="shared" si="101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>(E3215/D3215)*100</f>
        <v>100.11666666666667</v>
      </c>
      <c r="P3215" s="7">
        <f>IF(L3215,E3215/L3215,0)</f>
        <v>127.80851063829788</v>
      </c>
      <c r="Q3215" t="s">
        <v>8341</v>
      </c>
      <c r="R3215" t="s">
        <v>8342</v>
      </c>
      <c r="S3215" s="18">
        <f t="shared" si="100"/>
        <v>42171.513414351852</v>
      </c>
      <c r="T3215" s="18">
        <f t="shared" si="101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>(E3216/D3216)*100</f>
        <v>102.13333333333334</v>
      </c>
      <c r="P3216" s="7">
        <f>IF(L3216,E3216/L3216,0)</f>
        <v>106.57391304347826</v>
      </c>
      <c r="Q3216" t="s">
        <v>8341</v>
      </c>
      <c r="R3216" t="s">
        <v>8342</v>
      </c>
      <c r="S3216" s="18">
        <f t="shared" si="100"/>
        <v>42337.542511574073</v>
      </c>
      <c r="T3216" s="18">
        <f t="shared" si="101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>(E3217/D3217)*100</f>
        <v>100.35142857142858</v>
      </c>
      <c r="P3217" s="7">
        <f>IF(L3217,E3217/L3217,0)</f>
        <v>262.11194029850748</v>
      </c>
      <c r="Q3217" t="s">
        <v>8341</v>
      </c>
      <c r="R3217" t="s">
        <v>8342</v>
      </c>
      <c r="S3217" s="18">
        <f t="shared" si="100"/>
        <v>42219.415173611109</v>
      </c>
      <c r="T3217" s="18">
        <f t="shared" si="101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>(E3218/D3218)*100</f>
        <v>100.05</v>
      </c>
      <c r="P3218" s="7">
        <f>IF(L3218,E3218/L3218,0)</f>
        <v>57.171428571428571</v>
      </c>
      <c r="Q3218" t="s">
        <v>8341</v>
      </c>
      <c r="R3218" t="s">
        <v>8342</v>
      </c>
      <c r="S3218" s="18">
        <f t="shared" si="100"/>
        <v>42165.212627314817</v>
      </c>
      <c r="T3218" s="18">
        <f t="shared" si="101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>(E3219/D3219)*100</f>
        <v>116.02222222222223</v>
      </c>
      <c r="P3219" s="7">
        <f>IF(L3219,E3219/L3219,0)</f>
        <v>50.20192307692308</v>
      </c>
      <c r="Q3219" t="s">
        <v>8341</v>
      </c>
      <c r="R3219" t="s">
        <v>8342</v>
      </c>
      <c r="S3219" s="18">
        <f t="shared" si="100"/>
        <v>42648.296111111107</v>
      </c>
      <c r="T3219" s="18">
        <f t="shared" si="101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>(E3220/D3220)*100</f>
        <v>102.1</v>
      </c>
      <c r="P3220" s="7">
        <f>IF(L3220,E3220/L3220,0)</f>
        <v>66.586956521739125</v>
      </c>
      <c r="Q3220" t="s">
        <v>8341</v>
      </c>
      <c r="R3220" t="s">
        <v>8342</v>
      </c>
      <c r="S3220" s="18">
        <f t="shared" si="100"/>
        <v>41970.752152777779</v>
      </c>
      <c r="T3220" s="18">
        <f t="shared" si="101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>(E3221/D3221)*100</f>
        <v>100.11000000000001</v>
      </c>
      <c r="P3221" s="7">
        <f>IF(L3221,E3221/L3221,0)</f>
        <v>168.25210084033614</v>
      </c>
      <c r="Q3221" t="s">
        <v>8341</v>
      </c>
      <c r="R3221" t="s">
        <v>8342</v>
      </c>
      <c r="S3221" s="18">
        <f t="shared" si="100"/>
        <v>42050.733182870375</v>
      </c>
      <c r="T3221" s="18">
        <f t="shared" si="101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>(E3222/D3222)*100</f>
        <v>100.84</v>
      </c>
      <c r="P3222" s="7">
        <f>IF(L3222,E3222/L3222,0)</f>
        <v>256.37288135593218</v>
      </c>
      <c r="Q3222" t="s">
        <v>8341</v>
      </c>
      <c r="R3222" t="s">
        <v>8342</v>
      </c>
      <c r="S3222" s="18">
        <f t="shared" si="100"/>
        <v>42772.583379629628</v>
      </c>
      <c r="T3222" s="18">
        <f t="shared" si="101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>(E3223/D3223)*100</f>
        <v>103.42499999999998</v>
      </c>
      <c r="P3223" s="7">
        <f>IF(L3223,E3223/L3223,0)</f>
        <v>36.610619469026545</v>
      </c>
      <c r="Q3223" t="s">
        <v>8341</v>
      </c>
      <c r="R3223" t="s">
        <v>8342</v>
      </c>
      <c r="S3223" s="18">
        <f t="shared" si="100"/>
        <v>42155.446793981479</v>
      </c>
      <c r="T3223" s="18">
        <f t="shared" si="101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>(E3224/D3224)*100</f>
        <v>124.8</v>
      </c>
      <c r="P3224" s="7">
        <f>IF(L3224,E3224/L3224,0)</f>
        <v>37.142857142857146</v>
      </c>
      <c r="Q3224" t="s">
        <v>8341</v>
      </c>
      <c r="R3224" t="s">
        <v>8342</v>
      </c>
      <c r="S3224" s="18">
        <f t="shared" si="100"/>
        <v>42270.332141203704</v>
      </c>
      <c r="T3224" s="18">
        <f t="shared" si="101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>(E3225/D3225)*100</f>
        <v>109.51612903225806</v>
      </c>
      <c r="P3225" s="7">
        <f>IF(L3225,E3225/L3225,0)</f>
        <v>45.878378378378379</v>
      </c>
      <c r="Q3225" t="s">
        <v>8341</v>
      </c>
      <c r="R3225" t="s">
        <v>8342</v>
      </c>
      <c r="S3225" s="18">
        <f t="shared" si="100"/>
        <v>42206.585370370369</v>
      </c>
      <c r="T3225" s="18">
        <f t="shared" si="101"/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>(E3226/D3226)*100</f>
        <v>102.03333333333333</v>
      </c>
      <c r="P3226" s="7">
        <f>IF(L3226,E3226/L3226,0)</f>
        <v>141.71296296296296</v>
      </c>
      <c r="Q3226" t="s">
        <v>8341</v>
      </c>
      <c r="R3226" t="s">
        <v>8342</v>
      </c>
      <c r="S3226" s="18">
        <f t="shared" si="100"/>
        <v>42697.600844907407</v>
      </c>
      <c r="T3226" s="18">
        <f t="shared" si="101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>(E3227/D3227)*100</f>
        <v>102.35000000000001</v>
      </c>
      <c r="P3227" s="7">
        <f>IF(L3227,E3227/L3227,0)</f>
        <v>52.487179487179489</v>
      </c>
      <c r="Q3227" t="s">
        <v>8341</v>
      </c>
      <c r="R3227" t="s">
        <v>8342</v>
      </c>
      <c r="S3227" s="18">
        <f t="shared" si="100"/>
        <v>42503.309467592597</v>
      </c>
      <c r="T3227" s="18">
        <f t="shared" si="101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>(E3228/D3228)*100</f>
        <v>104.16666666666667</v>
      </c>
      <c r="P3228" s="7">
        <f>IF(L3228,E3228/L3228,0)</f>
        <v>59.523809523809526</v>
      </c>
      <c r="Q3228" t="s">
        <v>8341</v>
      </c>
      <c r="R3228" t="s">
        <v>8342</v>
      </c>
      <c r="S3228" s="18">
        <f t="shared" si="100"/>
        <v>42277.333472222221</v>
      </c>
      <c r="T3228" s="18">
        <f t="shared" si="101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>(E3229/D3229)*100</f>
        <v>125</v>
      </c>
      <c r="P3229" s="7">
        <f>IF(L3229,E3229/L3229,0)</f>
        <v>50</v>
      </c>
      <c r="Q3229" t="s">
        <v>8341</v>
      </c>
      <c r="R3229" t="s">
        <v>8342</v>
      </c>
      <c r="S3229" s="18">
        <f t="shared" si="100"/>
        <v>42722.632361111115</v>
      </c>
      <c r="T3229" s="18">
        <f t="shared" si="101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>(E3230/D3230)*100</f>
        <v>102.34285714285714</v>
      </c>
      <c r="P3230" s="7">
        <f>IF(L3230,E3230/L3230,0)</f>
        <v>193.62162162162161</v>
      </c>
      <c r="Q3230" t="s">
        <v>8341</v>
      </c>
      <c r="R3230" t="s">
        <v>8342</v>
      </c>
      <c r="S3230" s="18">
        <f t="shared" si="100"/>
        <v>42323.45930555556</v>
      </c>
      <c r="T3230" s="18">
        <f t="shared" si="101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>(E3231/D3231)*100</f>
        <v>107.86500000000001</v>
      </c>
      <c r="P3231" s="7">
        <f>IF(L3231,E3231/L3231,0)</f>
        <v>106.79702970297029</v>
      </c>
      <c r="Q3231" t="s">
        <v>8341</v>
      </c>
      <c r="R3231" t="s">
        <v>8342</v>
      </c>
      <c r="S3231" s="18">
        <f t="shared" si="100"/>
        <v>41933.041643518518</v>
      </c>
      <c r="T3231" s="18">
        <f t="shared" si="101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>(E3232/D3232)*100</f>
        <v>109.88461538461539</v>
      </c>
      <c r="P3232" s="7">
        <f>IF(L3232,E3232/L3232,0)</f>
        <v>77.21621621621621</v>
      </c>
      <c r="Q3232" t="s">
        <v>8341</v>
      </c>
      <c r="R3232" t="s">
        <v>8342</v>
      </c>
      <c r="S3232" s="18">
        <f t="shared" si="100"/>
        <v>41897.918124999997</v>
      </c>
      <c r="T3232" s="18">
        <f t="shared" si="101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>(E3233/D3233)*100</f>
        <v>161</v>
      </c>
      <c r="P3233" s="7">
        <f>IF(L3233,E3233/L3233,0)</f>
        <v>57.5</v>
      </c>
      <c r="Q3233" t="s">
        <v>8341</v>
      </c>
      <c r="R3233" t="s">
        <v>8342</v>
      </c>
      <c r="S3233" s="18">
        <f t="shared" si="100"/>
        <v>42446.693831018521</v>
      </c>
      <c r="T3233" s="18">
        <f t="shared" si="101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>(E3234/D3234)*100</f>
        <v>131.20000000000002</v>
      </c>
      <c r="P3234" s="7">
        <f>IF(L3234,E3234/L3234,0)</f>
        <v>50.46153846153846</v>
      </c>
      <c r="Q3234" t="s">
        <v>8341</v>
      </c>
      <c r="R3234" t="s">
        <v>8342</v>
      </c>
      <c r="S3234" s="18">
        <f t="shared" si="100"/>
        <v>42463.56385416667</v>
      </c>
      <c r="T3234" s="18">
        <f t="shared" si="101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>(E3235/D3235)*100</f>
        <v>118.8</v>
      </c>
      <c r="P3235" s="7">
        <f>IF(L3235,E3235/L3235,0)</f>
        <v>97.377049180327873</v>
      </c>
      <c r="Q3235" t="s">
        <v>8341</v>
      </c>
      <c r="R3235" t="s">
        <v>8342</v>
      </c>
      <c r="S3235" s="18">
        <f t="shared" si="100"/>
        <v>42766.555034722223</v>
      </c>
      <c r="T3235" s="18">
        <f t="shared" si="101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>(E3236/D3236)*100</f>
        <v>100.39275000000001</v>
      </c>
      <c r="P3236" s="7">
        <f>IF(L3236,E3236/L3236,0)</f>
        <v>34.91921739130435</v>
      </c>
      <c r="Q3236" t="s">
        <v>8341</v>
      </c>
      <c r="R3236" t="s">
        <v>8342</v>
      </c>
      <c r="S3236" s="18">
        <f t="shared" si="100"/>
        <v>42734.539444444439</v>
      </c>
      <c r="T3236" s="18">
        <f t="shared" si="101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>(E3237/D3237)*100</f>
        <v>103.20666666666666</v>
      </c>
      <c r="P3237" s="7">
        <f>IF(L3237,E3237/L3237,0)</f>
        <v>85.530386740331494</v>
      </c>
      <c r="Q3237" t="s">
        <v>8341</v>
      </c>
      <c r="R3237" t="s">
        <v>8342</v>
      </c>
      <c r="S3237" s="18">
        <f t="shared" si="100"/>
        <v>42522.097812499997</v>
      </c>
      <c r="T3237" s="18">
        <f t="shared" si="101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>(E3238/D3238)*100</f>
        <v>100.6</v>
      </c>
      <c r="P3238" s="7">
        <f>IF(L3238,E3238/L3238,0)</f>
        <v>182.90909090909091</v>
      </c>
      <c r="Q3238" t="s">
        <v>8341</v>
      </c>
      <c r="R3238" t="s">
        <v>8342</v>
      </c>
      <c r="S3238" s="18">
        <f t="shared" si="100"/>
        <v>42702.667048611111</v>
      </c>
      <c r="T3238" s="18">
        <f t="shared" si="101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>(E3239/D3239)*100</f>
        <v>100.78754285714287</v>
      </c>
      <c r="P3239" s="7">
        <f>IF(L3239,E3239/L3239,0)</f>
        <v>131.13620817843866</v>
      </c>
      <c r="Q3239" t="s">
        <v>8341</v>
      </c>
      <c r="R3239" t="s">
        <v>8342</v>
      </c>
      <c r="S3239" s="18">
        <f t="shared" si="100"/>
        <v>42252.224351851852</v>
      </c>
      <c r="T3239" s="18">
        <f t="shared" si="101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>(E3240/D3240)*100</f>
        <v>112.32142857142857</v>
      </c>
      <c r="P3240" s="7">
        <f>IF(L3240,E3240/L3240,0)</f>
        <v>39.810126582278478</v>
      </c>
      <c r="Q3240" t="s">
        <v>8341</v>
      </c>
      <c r="R3240" t="s">
        <v>8342</v>
      </c>
      <c r="S3240" s="18">
        <f t="shared" si="100"/>
        <v>42156.260393518518</v>
      </c>
      <c r="T3240" s="18">
        <f t="shared" si="101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>(E3241/D3241)*100</f>
        <v>105.91914022517912</v>
      </c>
      <c r="P3241" s="7">
        <f>IF(L3241,E3241/L3241,0)</f>
        <v>59.701730769230764</v>
      </c>
      <c r="Q3241" t="s">
        <v>8341</v>
      </c>
      <c r="R3241" t="s">
        <v>8342</v>
      </c>
      <c r="S3241" s="18">
        <f t="shared" si="100"/>
        <v>42277.839039351849</v>
      </c>
      <c r="T3241" s="18">
        <f t="shared" si="101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>(E3242/D3242)*100</f>
        <v>100.56666666666668</v>
      </c>
      <c r="P3242" s="7">
        <f>IF(L3242,E3242/L3242,0)</f>
        <v>88.735294117647058</v>
      </c>
      <c r="Q3242" t="s">
        <v>8341</v>
      </c>
      <c r="R3242" t="s">
        <v>8342</v>
      </c>
      <c r="S3242" s="18">
        <f t="shared" si="100"/>
        <v>42754.443842592591</v>
      </c>
      <c r="T3242" s="18">
        <f t="shared" si="101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>(E3243/D3243)*100</f>
        <v>115.30588235294117</v>
      </c>
      <c r="P3243" s="7">
        <f>IF(L3243,E3243/L3243,0)</f>
        <v>58.688622754491021</v>
      </c>
      <c r="Q3243" t="s">
        <v>8341</v>
      </c>
      <c r="R3243" t="s">
        <v>8342</v>
      </c>
      <c r="S3243" s="18">
        <f t="shared" si="100"/>
        <v>41893.074884259258</v>
      </c>
      <c r="T3243" s="18">
        <f t="shared" si="101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>(E3244/D3244)*100</f>
        <v>127.30419999999999</v>
      </c>
      <c r="P3244" s="7">
        <f>IF(L3244,E3244/L3244,0)</f>
        <v>69.56513661202186</v>
      </c>
      <c r="Q3244" t="s">
        <v>8341</v>
      </c>
      <c r="R3244" t="s">
        <v>8342</v>
      </c>
      <c r="S3244" s="18">
        <f t="shared" si="100"/>
        <v>41871.505694444444</v>
      </c>
      <c r="T3244" s="18">
        <f t="shared" si="101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>(E3245/D3245)*100</f>
        <v>102.83750000000001</v>
      </c>
      <c r="P3245" s="7">
        <f>IF(L3245,E3245/L3245,0)</f>
        <v>115.87323943661971</v>
      </c>
      <c r="Q3245" t="s">
        <v>8341</v>
      </c>
      <c r="R3245" t="s">
        <v>8342</v>
      </c>
      <c r="S3245" s="18">
        <f t="shared" si="100"/>
        <v>42261.846782407403</v>
      </c>
      <c r="T3245" s="18">
        <f t="shared" si="101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>(E3246/D3246)*100</f>
        <v>102.9375</v>
      </c>
      <c r="P3246" s="7">
        <f>IF(L3246,E3246/L3246,0)</f>
        <v>23.869565217391305</v>
      </c>
      <c r="Q3246" t="s">
        <v>8341</v>
      </c>
      <c r="R3246" t="s">
        <v>8342</v>
      </c>
      <c r="S3246" s="18">
        <f t="shared" si="100"/>
        <v>42675.444236111114</v>
      </c>
      <c r="T3246" s="18">
        <f t="shared" si="101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>(E3247/D3247)*100</f>
        <v>104.3047619047619</v>
      </c>
      <c r="P3247" s="7">
        <f>IF(L3247,E3247/L3247,0)</f>
        <v>81.125925925925927</v>
      </c>
      <c r="Q3247" t="s">
        <v>8341</v>
      </c>
      <c r="R3247" t="s">
        <v>8342</v>
      </c>
      <c r="S3247" s="18">
        <f t="shared" si="100"/>
        <v>42135.35020833333</v>
      </c>
      <c r="T3247" s="18">
        <f t="shared" si="101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>(E3248/D3248)*100</f>
        <v>111.22000000000001</v>
      </c>
      <c r="P3248" s="7">
        <f>IF(L3248,E3248/L3248,0)</f>
        <v>57.626943005181346</v>
      </c>
      <c r="Q3248" t="s">
        <v>8341</v>
      </c>
      <c r="R3248" t="s">
        <v>8342</v>
      </c>
      <c r="S3248" s="18">
        <f t="shared" si="100"/>
        <v>42230.222222222219</v>
      </c>
      <c r="T3248" s="18">
        <f t="shared" si="101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>(E3249/D3249)*100</f>
        <v>105.86</v>
      </c>
      <c r="P3249" s="7">
        <f>IF(L3249,E3249/L3249,0)</f>
        <v>46.429824561403507</v>
      </c>
      <c r="Q3249" t="s">
        <v>8341</v>
      </c>
      <c r="R3249" t="s">
        <v>8342</v>
      </c>
      <c r="S3249" s="18">
        <f t="shared" si="100"/>
        <v>42167.184166666666</v>
      </c>
      <c r="T3249" s="18">
        <f t="shared" si="101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>(E3250/D3250)*100</f>
        <v>100.79166666666666</v>
      </c>
      <c r="P3250" s="7">
        <f>IF(L3250,E3250/L3250,0)</f>
        <v>60.475000000000001</v>
      </c>
      <c r="Q3250" t="s">
        <v>8341</v>
      </c>
      <c r="R3250" t="s">
        <v>8342</v>
      </c>
      <c r="S3250" s="18">
        <f t="shared" si="100"/>
        <v>42068.638391203705</v>
      </c>
      <c r="T3250" s="18">
        <f t="shared" si="101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>(E3251/D3251)*100</f>
        <v>104.92727272727274</v>
      </c>
      <c r="P3251" s="7">
        <f>IF(L3251,E3251/L3251,0)</f>
        <v>65.579545454545453</v>
      </c>
      <c r="Q3251" t="s">
        <v>8341</v>
      </c>
      <c r="R3251" t="s">
        <v>8342</v>
      </c>
      <c r="S3251" s="18">
        <f t="shared" si="100"/>
        <v>42145.496689814812</v>
      </c>
      <c r="T3251" s="18">
        <f t="shared" si="101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>(E3252/D3252)*100</f>
        <v>101.55199999999999</v>
      </c>
      <c r="P3252" s="7">
        <f>IF(L3252,E3252/L3252,0)</f>
        <v>119.1924882629108</v>
      </c>
      <c r="Q3252" t="s">
        <v>8341</v>
      </c>
      <c r="R3252" t="s">
        <v>8342</v>
      </c>
      <c r="S3252" s="18">
        <f t="shared" si="100"/>
        <v>41918.492175925923</v>
      </c>
      <c r="T3252" s="18">
        <f t="shared" si="101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>(E3253/D3253)*100</f>
        <v>110.73333333333333</v>
      </c>
      <c r="P3253" s="7">
        <f>IF(L3253,E3253/L3253,0)</f>
        <v>83.05</v>
      </c>
      <c r="Q3253" t="s">
        <v>8341</v>
      </c>
      <c r="R3253" t="s">
        <v>8342</v>
      </c>
      <c r="S3253" s="18">
        <f t="shared" si="100"/>
        <v>42146.481087962966</v>
      </c>
      <c r="T3253" s="18">
        <f t="shared" si="101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>(E3254/D3254)*100</f>
        <v>127.82222222222221</v>
      </c>
      <c r="P3254" s="7">
        <f>IF(L3254,E3254/L3254,0)</f>
        <v>57.52</v>
      </c>
      <c r="Q3254" t="s">
        <v>8341</v>
      </c>
      <c r="R3254" t="s">
        <v>8342</v>
      </c>
      <c r="S3254" s="18">
        <f t="shared" si="100"/>
        <v>42590.222685185188</v>
      </c>
      <c r="T3254" s="18">
        <f t="shared" si="101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>(E3255/D3255)*100</f>
        <v>101.82500000000002</v>
      </c>
      <c r="P3255" s="7">
        <f>IF(L3255,E3255/L3255,0)</f>
        <v>177.08695652173913</v>
      </c>
      <c r="Q3255" t="s">
        <v>8341</v>
      </c>
      <c r="R3255" t="s">
        <v>8342</v>
      </c>
      <c r="S3255" s="18">
        <f t="shared" si="100"/>
        <v>42602.326712962968</v>
      </c>
      <c r="T3255" s="18">
        <f t="shared" si="101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>(E3256/D3256)*100</f>
        <v>101.25769230769231</v>
      </c>
      <c r="P3256" s="7">
        <f>IF(L3256,E3256/L3256,0)</f>
        <v>70.771505376344081</v>
      </c>
      <c r="Q3256" t="s">
        <v>8341</v>
      </c>
      <c r="R3256" t="s">
        <v>8342</v>
      </c>
      <c r="S3256" s="18">
        <f t="shared" si="100"/>
        <v>42058.835752314815</v>
      </c>
      <c r="T3256" s="18">
        <f t="shared" si="101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>(E3257/D3257)*100</f>
        <v>175</v>
      </c>
      <c r="P3257" s="7">
        <f>IF(L3257,E3257/L3257,0)</f>
        <v>29.166666666666668</v>
      </c>
      <c r="Q3257" t="s">
        <v>8341</v>
      </c>
      <c r="R3257" t="s">
        <v>8342</v>
      </c>
      <c r="S3257" s="18">
        <f t="shared" si="100"/>
        <v>41889.518229166664</v>
      </c>
      <c r="T3257" s="18">
        <f t="shared" si="101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>(E3258/D3258)*100</f>
        <v>128.06</v>
      </c>
      <c r="P3258" s="7">
        <f>IF(L3258,E3258/L3258,0)</f>
        <v>72.76136363636364</v>
      </c>
      <c r="Q3258" t="s">
        <v>8341</v>
      </c>
      <c r="R3258" t="s">
        <v>8342</v>
      </c>
      <c r="S3258" s="18">
        <f t="shared" si="100"/>
        <v>42144.323807870373</v>
      </c>
      <c r="T3258" s="18">
        <f t="shared" si="101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>(E3259/D3259)*100</f>
        <v>106.29949999999999</v>
      </c>
      <c r="P3259" s="7">
        <f>IF(L3259,E3259/L3259,0)</f>
        <v>51.853414634146333</v>
      </c>
      <c r="Q3259" t="s">
        <v>8341</v>
      </c>
      <c r="R3259" t="s">
        <v>8342</v>
      </c>
      <c r="S3259" s="18">
        <f t="shared" si="100"/>
        <v>42758.309629629628</v>
      </c>
      <c r="T3259" s="18">
        <f t="shared" si="101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>(E3260/D3260)*100</f>
        <v>105.21428571428571</v>
      </c>
      <c r="P3260" s="7">
        <f>IF(L3260,E3260/L3260,0)</f>
        <v>98.2</v>
      </c>
      <c r="Q3260" t="s">
        <v>8341</v>
      </c>
      <c r="R3260" t="s">
        <v>8342</v>
      </c>
      <c r="S3260" s="18">
        <f t="shared" si="100"/>
        <v>41982.637280092589</v>
      </c>
      <c r="T3260" s="18">
        <f t="shared" si="101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>(E3261/D3261)*100</f>
        <v>106.16782608695652</v>
      </c>
      <c r="P3261" s="7">
        <f>IF(L3261,E3261/L3261,0)</f>
        <v>251.7381443298969</v>
      </c>
      <c r="Q3261" t="s">
        <v>8341</v>
      </c>
      <c r="R3261" t="s">
        <v>8342</v>
      </c>
      <c r="S3261" s="18">
        <f t="shared" si="100"/>
        <v>42614.510937500003</v>
      </c>
      <c r="T3261" s="18">
        <f t="shared" si="101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>(E3262/D3262)*100</f>
        <v>109.24000000000001</v>
      </c>
      <c r="P3262" s="7">
        <f>IF(L3262,E3262/L3262,0)</f>
        <v>74.821917808219183</v>
      </c>
      <c r="Q3262" t="s">
        <v>8341</v>
      </c>
      <c r="R3262" t="s">
        <v>8342</v>
      </c>
      <c r="S3262" s="18">
        <f t="shared" si="100"/>
        <v>42303.422662037032</v>
      </c>
      <c r="T3262" s="18">
        <f t="shared" si="101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>(E3263/D3263)*100</f>
        <v>100.45454545454547</v>
      </c>
      <c r="P3263" s="7">
        <f>IF(L3263,E3263/L3263,0)</f>
        <v>67.65306122448979</v>
      </c>
      <c r="Q3263" t="s">
        <v>8341</v>
      </c>
      <c r="R3263" t="s">
        <v>8342</v>
      </c>
      <c r="S3263" s="18">
        <f t="shared" si="100"/>
        <v>42171.475416666668</v>
      </c>
      <c r="T3263" s="18">
        <f t="shared" si="101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>(E3264/D3264)*100</f>
        <v>103.04098360655738</v>
      </c>
      <c r="P3264" s="7">
        <f>IF(L3264,E3264/L3264,0)</f>
        <v>93.81343283582089</v>
      </c>
      <c r="Q3264" t="s">
        <v>8341</v>
      </c>
      <c r="R3264" t="s">
        <v>8342</v>
      </c>
      <c r="S3264" s="18">
        <f t="shared" si="100"/>
        <v>41964.065532407403</v>
      </c>
      <c r="T3264" s="18">
        <f t="shared" si="101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>(E3265/D3265)*100</f>
        <v>112.1664</v>
      </c>
      <c r="P3265" s="7">
        <f>IF(L3265,E3265/L3265,0)</f>
        <v>41.237647058823526</v>
      </c>
      <c r="Q3265" t="s">
        <v>8341</v>
      </c>
      <c r="R3265" t="s">
        <v>8342</v>
      </c>
      <c r="S3265" s="18">
        <f t="shared" si="100"/>
        <v>42284.266064814816</v>
      </c>
      <c r="T3265" s="18">
        <f t="shared" si="101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>(E3266/D3266)*100</f>
        <v>103</v>
      </c>
      <c r="P3266" s="7">
        <f>IF(L3266,E3266/L3266,0)</f>
        <v>52.551020408163268</v>
      </c>
      <c r="Q3266" t="s">
        <v>8341</v>
      </c>
      <c r="R3266" t="s">
        <v>8342</v>
      </c>
      <c r="S3266" s="18">
        <f t="shared" ref="S3266:S3329" si="102">(J3266/86400)+25569+(-6/24)</f>
        <v>42016.550208333334</v>
      </c>
      <c r="T3266" s="18">
        <f t="shared" ref="T3266:T3329" si="103">(I3266/86400)+25569+(-6/24)</f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>(E3267/D3267)*100</f>
        <v>164</v>
      </c>
      <c r="P3267" s="7">
        <f>IF(L3267,E3267/L3267,0)</f>
        <v>70.285714285714292</v>
      </c>
      <c r="Q3267" t="s">
        <v>8341</v>
      </c>
      <c r="R3267" t="s">
        <v>8342</v>
      </c>
      <c r="S3267" s="18">
        <f t="shared" si="102"/>
        <v>42311.461979166663</v>
      </c>
      <c r="T3267" s="18">
        <f t="shared" si="103"/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>(E3268/D3268)*100</f>
        <v>131.28333333333333</v>
      </c>
      <c r="P3268" s="7">
        <f>IF(L3268,E3268/L3268,0)</f>
        <v>48.325153374233132</v>
      </c>
      <c r="Q3268" t="s">
        <v>8341</v>
      </c>
      <c r="R3268" t="s">
        <v>8342</v>
      </c>
      <c r="S3268" s="18">
        <f t="shared" si="102"/>
        <v>42136.286134259259</v>
      </c>
      <c r="T3268" s="18">
        <f t="shared" si="103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>(E3269/D3269)*100</f>
        <v>102.1</v>
      </c>
      <c r="P3269" s="7">
        <f>IF(L3269,E3269/L3269,0)</f>
        <v>53.177083333333336</v>
      </c>
      <c r="Q3269" t="s">
        <v>8341</v>
      </c>
      <c r="R3269" t="s">
        <v>8342</v>
      </c>
      <c r="S3269" s="18">
        <f t="shared" si="102"/>
        <v>42172.507638888885</v>
      </c>
      <c r="T3269" s="18">
        <f t="shared" si="103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>(E3270/D3270)*100</f>
        <v>128</v>
      </c>
      <c r="P3270" s="7">
        <f>IF(L3270,E3270/L3270,0)</f>
        <v>60.952380952380949</v>
      </c>
      <c r="Q3270" t="s">
        <v>8341</v>
      </c>
      <c r="R3270" t="s">
        <v>8342</v>
      </c>
      <c r="S3270" s="18">
        <f t="shared" si="102"/>
        <v>42590.65425925926</v>
      </c>
      <c r="T3270" s="18">
        <f t="shared" si="103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>(E3271/D3271)*100</f>
        <v>101.49999999999999</v>
      </c>
      <c r="P3271" s="7">
        <f>IF(L3271,E3271/L3271,0)</f>
        <v>116</v>
      </c>
      <c r="Q3271" t="s">
        <v>8341</v>
      </c>
      <c r="R3271" t="s">
        <v>8342</v>
      </c>
      <c r="S3271" s="18">
        <f t="shared" si="102"/>
        <v>42137.145798611113</v>
      </c>
      <c r="T3271" s="18">
        <f t="shared" si="103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>(E3272/D3272)*100</f>
        <v>101.66666666666666</v>
      </c>
      <c r="P3272" s="7">
        <f>IF(L3272,E3272/L3272,0)</f>
        <v>61</v>
      </c>
      <c r="Q3272" t="s">
        <v>8341</v>
      </c>
      <c r="R3272" t="s">
        <v>8342</v>
      </c>
      <c r="S3272" s="18">
        <f t="shared" si="102"/>
        <v>42167.283159722225</v>
      </c>
      <c r="T3272" s="18">
        <f t="shared" si="103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>(E3273/D3273)*100</f>
        <v>130</v>
      </c>
      <c r="P3273" s="7">
        <f>IF(L3273,E3273/L3273,0)</f>
        <v>38.235294117647058</v>
      </c>
      <c r="Q3273" t="s">
        <v>8341</v>
      </c>
      <c r="R3273" t="s">
        <v>8342</v>
      </c>
      <c r="S3273" s="18">
        <f t="shared" si="102"/>
        <v>41915.187210648146</v>
      </c>
      <c r="T3273" s="18">
        <f t="shared" si="103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>(E3274/D3274)*100</f>
        <v>154.43</v>
      </c>
      <c r="P3274" s="7">
        <f>IF(L3274,E3274/L3274,0)</f>
        <v>106.50344827586207</v>
      </c>
      <c r="Q3274" t="s">
        <v>8341</v>
      </c>
      <c r="R3274" t="s">
        <v>8342</v>
      </c>
      <c r="S3274" s="18">
        <f t="shared" si="102"/>
        <v>42284.250104166669</v>
      </c>
      <c r="T3274" s="18">
        <f t="shared" si="103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>(E3275/D3275)*100</f>
        <v>107.4</v>
      </c>
      <c r="P3275" s="7">
        <f>IF(L3275,E3275/L3275,0)</f>
        <v>204.57142857142858</v>
      </c>
      <c r="Q3275" t="s">
        <v>8341</v>
      </c>
      <c r="R3275" t="s">
        <v>8342</v>
      </c>
      <c r="S3275" s="18">
        <f t="shared" si="102"/>
        <v>42611.551412037035</v>
      </c>
      <c r="T3275" s="18">
        <f t="shared" si="103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>(E3276/D3276)*100</f>
        <v>101.32258064516128</v>
      </c>
      <c r="P3276" s="7">
        <f>IF(L3276,E3276/L3276,0)</f>
        <v>54.912587412587413</v>
      </c>
      <c r="Q3276" t="s">
        <v>8341</v>
      </c>
      <c r="R3276" t="s">
        <v>8342</v>
      </c>
      <c r="S3276" s="18">
        <f t="shared" si="102"/>
        <v>42400.454537037032</v>
      </c>
      <c r="T3276" s="18">
        <f t="shared" si="103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>(E3277/D3277)*100</f>
        <v>100.27777777777777</v>
      </c>
      <c r="P3277" s="7">
        <f>IF(L3277,E3277/L3277,0)</f>
        <v>150.41666666666666</v>
      </c>
      <c r="Q3277" t="s">
        <v>8341</v>
      </c>
      <c r="R3277" t="s">
        <v>8342</v>
      </c>
      <c r="S3277" s="18">
        <f t="shared" si="102"/>
        <v>42017.63045138889</v>
      </c>
      <c r="T3277" s="18">
        <f t="shared" si="103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>(E3278/D3278)*100</f>
        <v>116.84444444444443</v>
      </c>
      <c r="P3278" s="7">
        <f>IF(L3278,E3278/L3278,0)</f>
        <v>52.58</v>
      </c>
      <c r="Q3278" t="s">
        <v>8341</v>
      </c>
      <c r="R3278" t="s">
        <v>8342</v>
      </c>
      <c r="S3278" s="18">
        <f t="shared" si="102"/>
        <v>42426.699988425928</v>
      </c>
      <c r="T3278" s="18">
        <f t="shared" si="103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>(E3279/D3279)*100</f>
        <v>108.60000000000001</v>
      </c>
      <c r="P3279" s="7">
        <f>IF(L3279,E3279/L3279,0)</f>
        <v>54.3</v>
      </c>
      <c r="Q3279" t="s">
        <v>8341</v>
      </c>
      <c r="R3279" t="s">
        <v>8342</v>
      </c>
      <c r="S3279" s="18">
        <f t="shared" si="102"/>
        <v>41931.432939814811</v>
      </c>
      <c r="T3279" s="18">
        <f t="shared" si="103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>(E3280/D3280)*100</f>
        <v>103.4</v>
      </c>
      <c r="P3280" s="7">
        <f>IF(L3280,E3280/L3280,0)</f>
        <v>76.029411764705884</v>
      </c>
      <c r="Q3280" t="s">
        <v>8341</v>
      </c>
      <c r="R3280" t="s">
        <v>8342</v>
      </c>
      <c r="S3280" s="18">
        <f t="shared" si="102"/>
        <v>42124.598414351851</v>
      </c>
      <c r="T3280" s="18">
        <f t="shared" si="103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>(E3281/D3281)*100</f>
        <v>114.27586206896552</v>
      </c>
      <c r="P3281" s="7">
        <f>IF(L3281,E3281/L3281,0)</f>
        <v>105.2063492063492</v>
      </c>
      <c r="Q3281" t="s">
        <v>8341</v>
      </c>
      <c r="R3281" t="s">
        <v>8342</v>
      </c>
      <c r="S3281" s="18">
        <f t="shared" si="102"/>
        <v>42430.852534722224</v>
      </c>
      <c r="T3281" s="18">
        <f t="shared" si="103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>(E3282/D3282)*100</f>
        <v>103</v>
      </c>
      <c r="P3282" s="7">
        <f>IF(L3282,E3282/L3282,0)</f>
        <v>68.666666666666671</v>
      </c>
      <c r="Q3282" t="s">
        <v>8341</v>
      </c>
      <c r="R3282" t="s">
        <v>8342</v>
      </c>
      <c r="S3282" s="18">
        <f t="shared" si="102"/>
        <v>42121.506921296299</v>
      </c>
      <c r="T3282" s="18">
        <f t="shared" si="103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>(E3283/D3283)*100</f>
        <v>121.6</v>
      </c>
      <c r="P3283" s="7">
        <f>IF(L3283,E3283/L3283,0)</f>
        <v>129.36170212765958</v>
      </c>
      <c r="Q3283" t="s">
        <v>8341</v>
      </c>
      <c r="R3283" t="s">
        <v>8342</v>
      </c>
      <c r="S3283" s="18">
        <f t="shared" si="102"/>
        <v>42218.769733796296</v>
      </c>
      <c r="T3283" s="18">
        <f t="shared" si="103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>(E3284/D3284)*100</f>
        <v>102.6467741935484</v>
      </c>
      <c r="P3284" s="7">
        <f>IF(L3284,E3284/L3284,0)</f>
        <v>134.26371308016877</v>
      </c>
      <c r="Q3284" t="s">
        <v>8341</v>
      </c>
      <c r="R3284" t="s">
        <v>8342</v>
      </c>
      <c r="S3284" s="18">
        <f t="shared" si="102"/>
        <v>42444.94430555556</v>
      </c>
      <c r="T3284" s="18">
        <f t="shared" si="103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>(E3285/D3285)*100</f>
        <v>104.75000000000001</v>
      </c>
      <c r="P3285" s="7">
        <f>IF(L3285,E3285/L3285,0)</f>
        <v>17.829787234042552</v>
      </c>
      <c r="Q3285" t="s">
        <v>8341</v>
      </c>
      <c r="R3285" t="s">
        <v>8342</v>
      </c>
      <c r="S3285" s="18">
        <f t="shared" si="102"/>
        <v>42379.49418981481</v>
      </c>
      <c r="T3285" s="18">
        <f t="shared" si="103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>(E3286/D3286)*100</f>
        <v>101.6</v>
      </c>
      <c r="P3286" s="7">
        <f>IF(L3286,E3286/L3286,0)</f>
        <v>203.2</v>
      </c>
      <c r="Q3286" t="s">
        <v>8341</v>
      </c>
      <c r="R3286" t="s">
        <v>8342</v>
      </c>
      <c r="S3286" s="18">
        <f t="shared" si="102"/>
        <v>42380.634872685187</v>
      </c>
      <c r="T3286" s="18">
        <f t="shared" si="103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>(E3287/D3287)*100</f>
        <v>112.10242048409683</v>
      </c>
      <c r="P3287" s="7">
        <f>IF(L3287,E3287/L3287,0)</f>
        <v>69.18518518518519</v>
      </c>
      <c r="Q3287" t="s">
        <v>8341</v>
      </c>
      <c r="R3287" t="s">
        <v>8342</v>
      </c>
      <c r="S3287" s="18">
        <f t="shared" si="102"/>
        <v>42762.692430555559</v>
      </c>
      <c r="T3287" s="18">
        <f t="shared" si="103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>(E3288/D3288)*100</f>
        <v>101.76666666666667</v>
      </c>
      <c r="P3288" s="7">
        <f>IF(L3288,E3288/L3288,0)</f>
        <v>125.12295081967213</v>
      </c>
      <c r="Q3288" t="s">
        <v>8341</v>
      </c>
      <c r="R3288" t="s">
        <v>8342</v>
      </c>
      <c r="S3288" s="18">
        <f t="shared" si="102"/>
        <v>42567.590069444443</v>
      </c>
      <c r="T3288" s="18">
        <f t="shared" si="103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>(E3289/D3289)*100</f>
        <v>100</v>
      </c>
      <c r="P3289" s="7">
        <f>IF(L3289,E3289/L3289,0)</f>
        <v>73.529411764705884</v>
      </c>
      <c r="Q3289" t="s">
        <v>8341</v>
      </c>
      <c r="R3289" t="s">
        <v>8342</v>
      </c>
      <c r="S3289" s="18">
        <f t="shared" si="102"/>
        <v>42311.500324074077</v>
      </c>
      <c r="T3289" s="18">
        <f t="shared" si="103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>(E3290/D3290)*100</f>
        <v>100.26489999999998</v>
      </c>
      <c r="P3290" s="7">
        <f>IF(L3290,E3290/L3290,0)</f>
        <v>48.437149758454105</v>
      </c>
      <c r="Q3290" t="s">
        <v>8341</v>
      </c>
      <c r="R3290" t="s">
        <v>8342</v>
      </c>
      <c r="S3290" s="18">
        <f t="shared" si="102"/>
        <v>42505.524479166663</v>
      </c>
      <c r="T3290" s="18">
        <f t="shared" si="103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>(E3291/D3291)*100</f>
        <v>133.04200000000003</v>
      </c>
      <c r="P3291" s="7">
        <f>IF(L3291,E3291/L3291,0)</f>
        <v>26.608400000000003</v>
      </c>
      <c r="Q3291" t="s">
        <v>8341</v>
      </c>
      <c r="R3291" t="s">
        <v>8342</v>
      </c>
      <c r="S3291" s="18">
        <f t="shared" si="102"/>
        <v>42758.118078703701</v>
      </c>
      <c r="T3291" s="18">
        <f t="shared" si="103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>(E3292/D3292)*100</f>
        <v>121.2</v>
      </c>
      <c r="P3292" s="7">
        <f>IF(L3292,E3292/L3292,0)</f>
        <v>33.666666666666664</v>
      </c>
      <c r="Q3292" t="s">
        <v>8341</v>
      </c>
      <c r="R3292" t="s">
        <v>8342</v>
      </c>
      <c r="S3292" s="18">
        <f t="shared" si="102"/>
        <v>42775.26494212963</v>
      </c>
      <c r="T3292" s="18">
        <f t="shared" si="103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>(E3293/D3293)*100</f>
        <v>113.99999999999999</v>
      </c>
      <c r="P3293" s="7">
        <f>IF(L3293,E3293/L3293,0)</f>
        <v>40.714285714285715</v>
      </c>
      <c r="Q3293" t="s">
        <v>8341</v>
      </c>
      <c r="R3293" t="s">
        <v>8342</v>
      </c>
      <c r="S3293" s="18">
        <f t="shared" si="102"/>
        <v>42232.452546296292</v>
      </c>
      <c r="T3293" s="18">
        <f t="shared" si="103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>(E3294/D3294)*100</f>
        <v>286.13861386138615</v>
      </c>
      <c r="P3294" s="7">
        <f>IF(L3294,E3294/L3294,0)</f>
        <v>19.266666666666666</v>
      </c>
      <c r="Q3294" t="s">
        <v>8341</v>
      </c>
      <c r="R3294" t="s">
        <v>8342</v>
      </c>
      <c r="S3294" s="18">
        <f t="shared" si="102"/>
        <v>42282.520231481481</v>
      </c>
      <c r="T3294" s="18">
        <f t="shared" si="103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>(E3295/D3295)*100</f>
        <v>170.44444444444446</v>
      </c>
      <c r="P3295" s="7">
        <f>IF(L3295,E3295/L3295,0)</f>
        <v>84.285714285714292</v>
      </c>
      <c r="Q3295" t="s">
        <v>8341</v>
      </c>
      <c r="R3295" t="s">
        <v>8342</v>
      </c>
      <c r="S3295" s="18">
        <f t="shared" si="102"/>
        <v>42768.175370370373</v>
      </c>
      <c r="T3295" s="18">
        <f t="shared" si="103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>(E3296/D3296)*100</f>
        <v>118.33333333333333</v>
      </c>
      <c r="P3296" s="7">
        <f>IF(L3296,E3296/L3296,0)</f>
        <v>29.583333333333332</v>
      </c>
      <c r="Q3296" t="s">
        <v>8341</v>
      </c>
      <c r="R3296" t="s">
        <v>8342</v>
      </c>
      <c r="S3296" s="18">
        <f t="shared" si="102"/>
        <v>42141.291134259256</v>
      </c>
      <c r="T3296" s="18">
        <f t="shared" si="103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>(E3297/D3297)*100</f>
        <v>102.85857142857142</v>
      </c>
      <c r="P3297" s="7">
        <f>IF(L3297,E3297/L3297,0)</f>
        <v>26.667037037037037</v>
      </c>
      <c r="Q3297" t="s">
        <v>8341</v>
      </c>
      <c r="R3297" t="s">
        <v>8342</v>
      </c>
      <c r="S3297" s="18">
        <f t="shared" si="102"/>
        <v>42609.192465277782</v>
      </c>
      <c r="T3297" s="18">
        <f t="shared" si="103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>(E3298/D3298)*100</f>
        <v>144.06666666666666</v>
      </c>
      <c r="P3298" s="7">
        <f>IF(L3298,E3298/L3298,0)</f>
        <v>45.978723404255319</v>
      </c>
      <c r="Q3298" t="s">
        <v>8341</v>
      </c>
      <c r="R3298" t="s">
        <v>8342</v>
      </c>
      <c r="S3298" s="18">
        <f t="shared" si="102"/>
        <v>42309.506620370375</v>
      </c>
      <c r="T3298" s="18">
        <f t="shared" si="103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>(E3299/D3299)*100</f>
        <v>100.07272727272726</v>
      </c>
      <c r="P3299" s="7">
        <f>IF(L3299,E3299/L3299,0)</f>
        <v>125.09090909090909</v>
      </c>
      <c r="Q3299" t="s">
        <v>8341</v>
      </c>
      <c r="R3299" t="s">
        <v>8342</v>
      </c>
      <c r="S3299" s="18">
        <f t="shared" si="102"/>
        <v>42193.521481481483</v>
      </c>
      <c r="T3299" s="18">
        <f t="shared" si="103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>(E3300/D3300)*100</f>
        <v>101.73</v>
      </c>
      <c r="P3300" s="7">
        <f>IF(L3300,E3300/L3300,0)</f>
        <v>141.29166666666666</v>
      </c>
      <c r="Q3300" t="s">
        <v>8341</v>
      </c>
      <c r="R3300" t="s">
        <v>8342</v>
      </c>
      <c r="S3300" s="18">
        <f t="shared" si="102"/>
        <v>42239.707962962959</v>
      </c>
      <c r="T3300" s="18">
        <f t="shared" si="103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>(E3301/D3301)*100</f>
        <v>116.19999999999999</v>
      </c>
      <c r="P3301" s="7">
        <f>IF(L3301,E3301/L3301,0)</f>
        <v>55.333333333333336</v>
      </c>
      <c r="Q3301" t="s">
        <v>8341</v>
      </c>
      <c r="R3301" t="s">
        <v>8342</v>
      </c>
      <c r="S3301" s="18">
        <f t="shared" si="102"/>
        <v>42261.667395833334</v>
      </c>
      <c r="T3301" s="18">
        <f t="shared" si="103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>(E3302/D3302)*100</f>
        <v>136.16666666666666</v>
      </c>
      <c r="P3302" s="7">
        <f>IF(L3302,E3302/L3302,0)</f>
        <v>46.420454545454547</v>
      </c>
      <c r="Q3302" t="s">
        <v>8341</v>
      </c>
      <c r="R3302" t="s">
        <v>8342</v>
      </c>
      <c r="S3302" s="18">
        <f t="shared" si="102"/>
        <v>42102.493773148148</v>
      </c>
      <c r="T3302" s="18">
        <f t="shared" si="103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>(E3303/D3303)*100</f>
        <v>133.46666666666667</v>
      </c>
      <c r="P3303" s="7">
        <f>IF(L3303,E3303/L3303,0)</f>
        <v>57.2</v>
      </c>
      <c r="Q3303" t="s">
        <v>8341</v>
      </c>
      <c r="R3303" t="s">
        <v>8342</v>
      </c>
      <c r="S3303" s="18">
        <f t="shared" si="102"/>
        <v>42538.485833333332</v>
      </c>
      <c r="T3303" s="18">
        <f t="shared" si="103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>(E3304/D3304)*100</f>
        <v>103.39285714285715</v>
      </c>
      <c r="P3304" s="7">
        <f>IF(L3304,E3304/L3304,0)</f>
        <v>173.7</v>
      </c>
      <c r="Q3304" t="s">
        <v>8341</v>
      </c>
      <c r="R3304" t="s">
        <v>8342</v>
      </c>
      <c r="S3304" s="18">
        <f t="shared" si="102"/>
        <v>42681.10157407407</v>
      </c>
      <c r="T3304" s="18">
        <f t="shared" si="103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>(E3305/D3305)*100</f>
        <v>115.88888888888889</v>
      </c>
      <c r="P3305" s="7">
        <f>IF(L3305,E3305/L3305,0)</f>
        <v>59.6</v>
      </c>
      <c r="Q3305" t="s">
        <v>8341</v>
      </c>
      <c r="R3305" t="s">
        <v>8342</v>
      </c>
      <c r="S3305" s="18">
        <f t="shared" si="102"/>
        <v>42056.40143518518</v>
      </c>
      <c r="T3305" s="18">
        <f t="shared" si="103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>(E3306/D3306)*100</f>
        <v>104.51666666666665</v>
      </c>
      <c r="P3306" s="7">
        <f>IF(L3306,E3306/L3306,0)</f>
        <v>89.585714285714289</v>
      </c>
      <c r="Q3306" t="s">
        <v>8341</v>
      </c>
      <c r="R3306" t="s">
        <v>8342</v>
      </c>
      <c r="S3306" s="18">
        <f t="shared" si="102"/>
        <v>42696.374444444446</v>
      </c>
      <c r="T3306" s="18">
        <f t="shared" si="103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>(E3307/D3307)*100</f>
        <v>102.02500000000001</v>
      </c>
      <c r="P3307" s="7">
        <f>IF(L3307,E3307/L3307,0)</f>
        <v>204.05</v>
      </c>
      <c r="Q3307" t="s">
        <v>8341</v>
      </c>
      <c r="R3307" t="s">
        <v>8342</v>
      </c>
      <c r="S3307" s="18">
        <f t="shared" si="102"/>
        <v>42186.605879629627</v>
      </c>
      <c r="T3307" s="18">
        <f t="shared" si="103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>(E3308/D3308)*100</f>
        <v>175.33333333333334</v>
      </c>
      <c r="P3308" s="7">
        <f>IF(L3308,E3308/L3308,0)</f>
        <v>48.703703703703702</v>
      </c>
      <c r="Q3308" t="s">
        <v>8341</v>
      </c>
      <c r="R3308" t="s">
        <v>8342</v>
      </c>
      <c r="S3308" s="18">
        <f t="shared" si="102"/>
        <v>42492.969236111108</v>
      </c>
      <c r="T3308" s="18">
        <f t="shared" si="103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>(E3309/D3309)*100</f>
        <v>106.67999999999999</v>
      </c>
      <c r="P3309" s="7">
        <f>IF(L3309,E3309/L3309,0)</f>
        <v>53.339999999999996</v>
      </c>
      <c r="Q3309" t="s">
        <v>8341</v>
      </c>
      <c r="R3309" t="s">
        <v>8342</v>
      </c>
      <c r="S3309" s="18">
        <f t="shared" si="102"/>
        <v>42474.807164351849</v>
      </c>
      <c r="T3309" s="18">
        <f t="shared" si="103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>(E3310/D3310)*100</f>
        <v>122.28571428571429</v>
      </c>
      <c r="P3310" s="7">
        <f>IF(L3310,E3310/L3310,0)</f>
        <v>75.087719298245617</v>
      </c>
      <c r="Q3310" t="s">
        <v>8341</v>
      </c>
      <c r="R3310" t="s">
        <v>8342</v>
      </c>
      <c r="S3310" s="18">
        <f t="shared" si="102"/>
        <v>42452.626909722225</v>
      </c>
      <c r="T3310" s="18">
        <f t="shared" si="103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>(E3311/D3311)*100</f>
        <v>159.42857142857144</v>
      </c>
      <c r="P3311" s="7">
        <f>IF(L3311,E3311/L3311,0)</f>
        <v>18</v>
      </c>
      <c r="Q3311" t="s">
        <v>8341</v>
      </c>
      <c r="R3311" t="s">
        <v>8342</v>
      </c>
      <c r="S3311" s="18">
        <f t="shared" si="102"/>
        <v>42628.400208333333</v>
      </c>
      <c r="T3311" s="18">
        <f t="shared" si="103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>(E3312/D3312)*100</f>
        <v>100.07692307692308</v>
      </c>
      <c r="P3312" s="7">
        <f>IF(L3312,E3312/L3312,0)</f>
        <v>209.83870967741936</v>
      </c>
      <c r="Q3312" t="s">
        <v>8341</v>
      </c>
      <c r="R3312" t="s">
        <v>8342</v>
      </c>
      <c r="S3312" s="18">
        <f t="shared" si="102"/>
        <v>42253.678530092591</v>
      </c>
      <c r="T3312" s="18">
        <f t="shared" si="103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>(E3313/D3313)*100</f>
        <v>109.84</v>
      </c>
      <c r="P3313" s="7">
        <f>IF(L3313,E3313/L3313,0)</f>
        <v>61.022222222222226</v>
      </c>
      <c r="Q3313" t="s">
        <v>8341</v>
      </c>
      <c r="R3313" t="s">
        <v>8342</v>
      </c>
      <c r="S3313" s="18">
        <f t="shared" si="102"/>
        <v>42264.04178240741</v>
      </c>
      <c r="T3313" s="18">
        <f t="shared" si="103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>(E3314/D3314)*100</f>
        <v>100.03999999999999</v>
      </c>
      <c r="P3314" s="7">
        <f>IF(L3314,E3314/L3314,0)</f>
        <v>61</v>
      </c>
      <c r="Q3314" t="s">
        <v>8341</v>
      </c>
      <c r="R3314" t="s">
        <v>8342</v>
      </c>
      <c r="S3314" s="18">
        <f t="shared" si="102"/>
        <v>42664.559560185182</v>
      </c>
      <c r="T3314" s="18">
        <f t="shared" si="103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>(E3315/D3315)*100</f>
        <v>116.05000000000001</v>
      </c>
      <c r="P3315" s="7">
        <f>IF(L3315,E3315/L3315,0)</f>
        <v>80.034482758620683</v>
      </c>
      <c r="Q3315" t="s">
        <v>8341</v>
      </c>
      <c r="R3315" t="s">
        <v>8342</v>
      </c>
      <c r="S3315" s="18">
        <f t="shared" si="102"/>
        <v>42381.994409722218</v>
      </c>
      <c r="T3315" s="18">
        <f t="shared" si="103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>(E3316/D3316)*100</f>
        <v>210.75</v>
      </c>
      <c r="P3316" s="7">
        <f>IF(L3316,E3316/L3316,0)</f>
        <v>29.068965517241381</v>
      </c>
      <c r="Q3316" t="s">
        <v>8341</v>
      </c>
      <c r="R3316" t="s">
        <v>8342</v>
      </c>
      <c r="S3316" s="18">
        <f t="shared" si="102"/>
        <v>42105.017488425925</v>
      </c>
      <c r="T3316" s="18">
        <f t="shared" si="103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>(E3317/D3317)*100</f>
        <v>110.00000000000001</v>
      </c>
      <c r="P3317" s="7">
        <f>IF(L3317,E3317/L3317,0)</f>
        <v>49.438202247191015</v>
      </c>
      <c r="Q3317" t="s">
        <v>8341</v>
      </c>
      <c r="R3317" t="s">
        <v>8342</v>
      </c>
      <c r="S3317" s="18">
        <f t="shared" si="102"/>
        <v>42466.053715277776</v>
      </c>
      <c r="T3317" s="18">
        <f t="shared" si="103"/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>(E3318/D3318)*100</f>
        <v>100.08673425918037</v>
      </c>
      <c r="P3318" s="7">
        <f>IF(L3318,E3318/L3318,0)</f>
        <v>93.977440000000001</v>
      </c>
      <c r="Q3318" t="s">
        <v>8341</v>
      </c>
      <c r="R3318" t="s">
        <v>8342</v>
      </c>
      <c r="S3318" s="18">
        <f t="shared" si="102"/>
        <v>41826.621238425927</v>
      </c>
      <c r="T3318" s="18">
        <f t="shared" si="103"/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>(E3319/D3319)*100</f>
        <v>106.19047619047619</v>
      </c>
      <c r="P3319" s="7">
        <f>IF(L3319,E3319/L3319,0)</f>
        <v>61.944444444444443</v>
      </c>
      <c r="Q3319" t="s">
        <v>8341</v>
      </c>
      <c r="R3319" t="s">
        <v>8342</v>
      </c>
      <c r="S3319" s="18">
        <f t="shared" si="102"/>
        <v>42498.789629629631</v>
      </c>
      <c r="T3319" s="18">
        <f t="shared" si="103"/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>(E3320/D3320)*100</f>
        <v>125.6</v>
      </c>
      <c r="P3320" s="7">
        <f>IF(L3320,E3320/L3320,0)</f>
        <v>78.5</v>
      </c>
      <c r="Q3320" t="s">
        <v>8341</v>
      </c>
      <c r="R3320" t="s">
        <v>8342</v>
      </c>
      <c r="S3320" s="18">
        <f t="shared" si="102"/>
        <v>42431.052002314813</v>
      </c>
      <c r="T3320" s="18">
        <f t="shared" si="103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>(E3321/D3321)*100</f>
        <v>108</v>
      </c>
      <c r="P3321" s="7">
        <f>IF(L3321,E3321/L3321,0)</f>
        <v>33.75</v>
      </c>
      <c r="Q3321" t="s">
        <v>8341</v>
      </c>
      <c r="R3321" t="s">
        <v>8342</v>
      </c>
      <c r="S3321" s="18">
        <f t="shared" si="102"/>
        <v>41990.335486111115</v>
      </c>
      <c r="T3321" s="18">
        <f t="shared" si="103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>(E3322/D3322)*100</f>
        <v>101</v>
      </c>
      <c r="P3322" s="7">
        <f>IF(L3322,E3322/L3322,0)</f>
        <v>66.44736842105263</v>
      </c>
      <c r="Q3322" t="s">
        <v>8341</v>
      </c>
      <c r="R3322" t="s">
        <v>8342</v>
      </c>
      <c r="S3322" s="18">
        <f t="shared" si="102"/>
        <v>42512.795798611114</v>
      </c>
      <c r="T3322" s="18">
        <f t="shared" si="103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>(E3323/D3323)*100</f>
        <v>107.4</v>
      </c>
      <c r="P3323" s="7">
        <f>IF(L3323,E3323/L3323,0)</f>
        <v>35.799999999999997</v>
      </c>
      <c r="Q3323" t="s">
        <v>8341</v>
      </c>
      <c r="R3323" t="s">
        <v>8342</v>
      </c>
      <c r="S3323" s="18">
        <f t="shared" si="102"/>
        <v>41913.850289351853</v>
      </c>
      <c r="T3323" s="18">
        <f t="shared" si="103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>(E3324/D3324)*100</f>
        <v>101.51515151515152</v>
      </c>
      <c r="P3324" s="7">
        <f>IF(L3324,E3324/L3324,0)</f>
        <v>145.65217391304347</v>
      </c>
      <c r="Q3324" t="s">
        <v>8341</v>
      </c>
      <c r="R3324" t="s">
        <v>8342</v>
      </c>
      <c r="S3324" s="18">
        <f t="shared" si="102"/>
        <v>42520.760370370372</v>
      </c>
      <c r="T3324" s="18">
        <f t="shared" si="103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>(E3325/D3325)*100</f>
        <v>125.89999999999999</v>
      </c>
      <c r="P3325" s="7">
        <f>IF(L3325,E3325/L3325,0)</f>
        <v>25.693877551020407</v>
      </c>
      <c r="Q3325" t="s">
        <v>8341</v>
      </c>
      <c r="R3325" t="s">
        <v>8342</v>
      </c>
      <c r="S3325" s="18">
        <f t="shared" si="102"/>
        <v>42608.11583333333</v>
      </c>
      <c r="T3325" s="18">
        <f t="shared" si="103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>(E3326/D3326)*100</f>
        <v>101.66666666666666</v>
      </c>
      <c r="P3326" s="7">
        <f>IF(L3326,E3326/L3326,0)</f>
        <v>152.5</v>
      </c>
      <c r="Q3326" t="s">
        <v>8341</v>
      </c>
      <c r="R3326" t="s">
        <v>8342</v>
      </c>
      <c r="S3326" s="18">
        <f t="shared" si="102"/>
        <v>42512.33321759259</v>
      </c>
      <c r="T3326" s="18">
        <f t="shared" si="103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>(E3327/D3327)*100</f>
        <v>112.5</v>
      </c>
      <c r="P3327" s="7">
        <f>IF(L3327,E3327/L3327,0)</f>
        <v>30</v>
      </c>
      <c r="Q3327" t="s">
        <v>8341</v>
      </c>
      <c r="R3327" t="s">
        <v>8342</v>
      </c>
      <c r="S3327" s="18">
        <f t="shared" si="102"/>
        <v>42064.535613425927</v>
      </c>
      <c r="T3327" s="18">
        <f t="shared" si="103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>(E3328/D3328)*100</f>
        <v>101.375</v>
      </c>
      <c r="P3328" s="7">
        <f>IF(L3328,E3328/L3328,0)</f>
        <v>142.28070175438597</v>
      </c>
      <c r="Q3328" t="s">
        <v>8341</v>
      </c>
      <c r="R3328" t="s">
        <v>8342</v>
      </c>
      <c r="S3328" s="18">
        <f t="shared" si="102"/>
        <v>42041.464178240742</v>
      </c>
      <c r="T3328" s="18">
        <f t="shared" si="103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>(E3329/D3329)*100</f>
        <v>101.25</v>
      </c>
      <c r="P3329" s="7">
        <f>IF(L3329,E3329/L3329,0)</f>
        <v>24.545454545454547</v>
      </c>
      <c r="Q3329" t="s">
        <v>8341</v>
      </c>
      <c r="R3329" t="s">
        <v>8342</v>
      </c>
      <c r="S3329" s="18">
        <f t="shared" si="102"/>
        <v>42468.124606481477</v>
      </c>
      <c r="T3329" s="18">
        <f t="shared" si="103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>(E3330/D3330)*100</f>
        <v>146.38888888888889</v>
      </c>
      <c r="P3330" s="7">
        <f>IF(L3330,E3330/L3330,0)</f>
        <v>292.77777777777777</v>
      </c>
      <c r="Q3330" t="s">
        <v>8341</v>
      </c>
      <c r="R3330" t="s">
        <v>8342</v>
      </c>
      <c r="S3330" s="18">
        <f t="shared" ref="S3330:S3393" si="104">(J3330/86400)+25569+(-6/24)</f>
        <v>41822.32503472222</v>
      </c>
      <c r="T3330" s="18">
        <f t="shared" ref="T3330:T3393" si="105">(I3330/86400)+25569+(-6/24)</f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>(E3331/D3331)*100</f>
        <v>116.8</v>
      </c>
      <c r="P3331" s="7">
        <f>IF(L3331,E3331/L3331,0)</f>
        <v>44.92307692307692</v>
      </c>
      <c r="Q3331" t="s">
        <v>8341</v>
      </c>
      <c r="R3331" t="s">
        <v>8342</v>
      </c>
      <c r="S3331" s="18">
        <f t="shared" si="104"/>
        <v>41837.073009259257</v>
      </c>
      <c r="T3331" s="18">
        <f t="shared" si="105"/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>(E3332/D3332)*100</f>
        <v>106.26666666666667</v>
      </c>
      <c r="P3332" s="7">
        <f>IF(L3332,E3332/L3332,0)</f>
        <v>23.10144927536232</v>
      </c>
      <c r="Q3332" t="s">
        <v>8341</v>
      </c>
      <c r="R3332" t="s">
        <v>8342</v>
      </c>
      <c r="S3332" s="18">
        <f t="shared" si="104"/>
        <v>42065.637361111112</v>
      </c>
      <c r="T3332" s="18">
        <f t="shared" si="105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>(E3333/D3333)*100</f>
        <v>104.52</v>
      </c>
      <c r="P3333" s="7">
        <f>IF(L3333,E3333/L3333,0)</f>
        <v>80.400000000000006</v>
      </c>
      <c r="Q3333" t="s">
        <v>8341</v>
      </c>
      <c r="R3333" t="s">
        <v>8342</v>
      </c>
      <c r="S3333" s="18">
        <f t="shared" si="104"/>
        <v>42248.447754629626</v>
      </c>
      <c r="T3333" s="18">
        <f t="shared" si="105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>(E3334/D3334)*100</f>
        <v>100</v>
      </c>
      <c r="P3334" s="7">
        <f>IF(L3334,E3334/L3334,0)</f>
        <v>72.289156626506028</v>
      </c>
      <c r="Q3334" t="s">
        <v>8341</v>
      </c>
      <c r="R3334" t="s">
        <v>8342</v>
      </c>
      <c r="S3334" s="18">
        <f t="shared" si="104"/>
        <v>41809.610300925924</v>
      </c>
      <c r="T3334" s="18">
        <f t="shared" si="105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>(E3335/D3335)*100</f>
        <v>104.57142857142858</v>
      </c>
      <c r="P3335" s="7">
        <f>IF(L3335,E3335/L3335,0)</f>
        <v>32.972972972972975</v>
      </c>
      <c r="Q3335" t="s">
        <v>8341</v>
      </c>
      <c r="R3335" t="s">
        <v>8342</v>
      </c>
      <c r="S3335" s="18">
        <f t="shared" si="104"/>
        <v>42148.426851851851</v>
      </c>
      <c r="T3335" s="18">
        <f t="shared" si="105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>(E3336/D3336)*100</f>
        <v>138.62051149573753</v>
      </c>
      <c r="P3336" s="7">
        <f>IF(L3336,E3336/L3336,0)</f>
        <v>116.65217391304348</v>
      </c>
      <c r="Q3336" t="s">
        <v>8341</v>
      </c>
      <c r="R3336" t="s">
        <v>8342</v>
      </c>
      <c r="S3336" s="18">
        <f t="shared" si="104"/>
        <v>42185.271087962959</v>
      </c>
      <c r="T3336" s="18">
        <f t="shared" si="105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>(E3337/D3337)*100</f>
        <v>100.32000000000001</v>
      </c>
      <c r="P3337" s="7">
        <f>IF(L3337,E3337/L3337,0)</f>
        <v>79.61904761904762</v>
      </c>
      <c r="Q3337" t="s">
        <v>8341</v>
      </c>
      <c r="R3337" t="s">
        <v>8342</v>
      </c>
      <c r="S3337" s="18">
        <f t="shared" si="104"/>
        <v>41827.424143518518</v>
      </c>
      <c r="T3337" s="18">
        <f t="shared" si="105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>(E3338/D3338)*100</f>
        <v>100</v>
      </c>
      <c r="P3338" s="7">
        <f>IF(L3338,E3338/L3338,0)</f>
        <v>27.777777777777779</v>
      </c>
      <c r="Q3338" t="s">
        <v>8341</v>
      </c>
      <c r="R3338" t="s">
        <v>8342</v>
      </c>
      <c r="S3338" s="18">
        <f t="shared" si="104"/>
        <v>42437.148680555554</v>
      </c>
      <c r="T3338" s="18">
        <f t="shared" si="105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>(E3339/D3339)*100</f>
        <v>110.2</v>
      </c>
      <c r="P3339" s="7">
        <f>IF(L3339,E3339/L3339,0)</f>
        <v>81.029411764705884</v>
      </c>
      <c r="Q3339" t="s">
        <v>8341</v>
      </c>
      <c r="R3339" t="s">
        <v>8342</v>
      </c>
      <c r="S3339" s="18">
        <f t="shared" si="104"/>
        <v>41901.032025462962</v>
      </c>
      <c r="T3339" s="18">
        <f t="shared" si="105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>(E3340/D3340)*100</f>
        <v>102.18</v>
      </c>
      <c r="P3340" s="7">
        <f>IF(L3340,E3340/L3340,0)</f>
        <v>136.84821428571428</v>
      </c>
      <c r="Q3340" t="s">
        <v>8341</v>
      </c>
      <c r="R3340" t="s">
        <v>8342</v>
      </c>
      <c r="S3340" s="18">
        <f t="shared" si="104"/>
        <v>42769.324999999997</v>
      </c>
      <c r="T3340" s="18">
        <f t="shared" si="105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>(E3341/D3341)*100</f>
        <v>104.35000000000001</v>
      </c>
      <c r="P3341" s="7">
        <f>IF(L3341,E3341/L3341,0)</f>
        <v>177.61702127659575</v>
      </c>
      <c r="Q3341" t="s">
        <v>8341</v>
      </c>
      <c r="R3341" t="s">
        <v>8342</v>
      </c>
      <c r="S3341" s="18">
        <f t="shared" si="104"/>
        <v>42549.415717592594</v>
      </c>
      <c r="T3341" s="18">
        <f t="shared" si="105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>(E3342/D3342)*100</f>
        <v>138.16666666666666</v>
      </c>
      <c r="P3342" s="7">
        <f>IF(L3342,E3342/L3342,0)</f>
        <v>109.07894736842105</v>
      </c>
      <c r="Q3342" t="s">
        <v>8341</v>
      </c>
      <c r="R3342" t="s">
        <v>8342</v>
      </c>
      <c r="S3342" s="18">
        <f t="shared" si="104"/>
        <v>42685.724004629628</v>
      </c>
      <c r="T3342" s="18">
        <f t="shared" si="105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>(E3343/D3343)*100</f>
        <v>100</v>
      </c>
      <c r="P3343" s="7">
        <f>IF(L3343,E3343/L3343,0)</f>
        <v>119.64285714285714</v>
      </c>
      <c r="Q3343" t="s">
        <v>8341</v>
      </c>
      <c r="R3343" t="s">
        <v>8342</v>
      </c>
      <c r="S3343" s="18">
        <f t="shared" si="104"/>
        <v>42510.548854166671</v>
      </c>
      <c r="T3343" s="18">
        <f t="shared" si="105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>(E3344/D3344)*100</f>
        <v>101.66666666666666</v>
      </c>
      <c r="P3344" s="7">
        <f>IF(L3344,E3344/L3344,0)</f>
        <v>78.205128205128204</v>
      </c>
      <c r="Q3344" t="s">
        <v>8341</v>
      </c>
      <c r="R3344" t="s">
        <v>8342</v>
      </c>
      <c r="S3344" s="18">
        <f t="shared" si="104"/>
        <v>42062.046412037038</v>
      </c>
      <c r="T3344" s="18">
        <f t="shared" si="105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>(E3345/D3345)*100</f>
        <v>171.42857142857142</v>
      </c>
      <c r="P3345" s="7">
        <f>IF(L3345,E3345/L3345,0)</f>
        <v>52.173913043478258</v>
      </c>
      <c r="Q3345" t="s">
        <v>8341</v>
      </c>
      <c r="R3345" t="s">
        <v>8342</v>
      </c>
      <c r="S3345" s="18">
        <f t="shared" si="104"/>
        <v>42452.666481481487</v>
      </c>
      <c r="T3345" s="18">
        <f t="shared" si="105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>(E3346/D3346)*100</f>
        <v>101.44444444444444</v>
      </c>
      <c r="P3346" s="7">
        <f>IF(L3346,E3346/L3346,0)</f>
        <v>114.125</v>
      </c>
      <c r="Q3346" t="s">
        <v>8341</v>
      </c>
      <c r="R3346" t="s">
        <v>8342</v>
      </c>
      <c r="S3346" s="18">
        <f t="shared" si="104"/>
        <v>41850.950150462959</v>
      </c>
      <c r="T3346" s="18">
        <f t="shared" si="105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>(E3347/D3347)*100</f>
        <v>130</v>
      </c>
      <c r="P3347" s="7">
        <f>IF(L3347,E3347/L3347,0)</f>
        <v>50</v>
      </c>
      <c r="Q3347" t="s">
        <v>8341</v>
      </c>
      <c r="R3347" t="s">
        <v>8342</v>
      </c>
      <c r="S3347" s="18">
        <f t="shared" si="104"/>
        <v>42052.856111111112</v>
      </c>
      <c r="T3347" s="18">
        <f t="shared" si="105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>(E3348/D3348)*100</f>
        <v>110.00000000000001</v>
      </c>
      <c r="P3348" s="7">
        <f>IF(L3348,E3348/L3348,0)</f>
        <v>91.666666666666671</v>
      </c>
      <c r="Q3348" t="s">
        <v>8341</v>
      </c>
      <c r="R3348" t="s">
        <v>8342</v>
      </c>
      <c r="S3348" s="18">
        <f t="shared" si="104"/>
        <v>42053.774421296301</v>
      </c>
      <c r="T3348" s="18">
        <f t="shared" si="105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>(E3349/D3349)*100</f>
        <v>119.44999999999999</v>
      </c>
      <c r="P3349" s="7">
        <f>IF(L3349,E3349/L3349,0)</f>
        <v>108.59090909090909</v>
      </c>
      <c r="Q3349" t="s">
        <v>8341</v>
      </c>
      <c r="R3349" t="s">
        <v>8342</v>
      </c>
      <c r="S3349" s="18">
        <f t="shared" si="104"/>
        <v>42484.301550925928</v>
      </c>
      <c r="T3349" s="18">
        <f t="shared" si="105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>(E3350/D3350)*100</f>
        <v>100.2909090909091</v>
      </c>
      <c r="P3350" s="7">
        <f>IF(L3350,E3350/L3350,0)</f>
        <v>69.822784810126578</v>
      </c>
      <c r="Q3350" t="s">
        <v>8341</v>
      </c>
      <c r="R3350" t="s">
        <v>8342</v>
      </c>
      <c r="S3350" s="18">
        <f t="shared" si="104"/>
        <v>42466.308796296296</v>
      </c>
      <c r="T3350" s="18">
        <f t="shared" si="105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>(E3351/D3351)*100</f>
        <v>153.4</v>
      </c>
      <c r="P3351" s="7">
        <f>IF(L3351,E3351/L3351,0)</f>
        <v>109.57142857142857</v>
      </c>
      <c r="Q3351" t="s">
        <v>8341</v>
      </c>
      <c r="R3351" t="s">
        <v>8342</v>
      </c>
      <c r="S3351" s="18">
        <f t="shared" si="104"/>
        <v>42512.860787037032</v>
      </c>
      <c r="T3351" s="18">
        <f t="shared" si="105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>(E3352/D3352)*100</f>
        <v>104.42857142857143</v>
      </c>
      <c r="P3352" s="7">
        <f>IF(L3352,E3352/L3352,0)</f>
        <v>71.666666666666671</v>
      </c>
      <c r="Q3352" t="s">
        <v>8341</v>
      </c>
      <c r="R3352" t="s">
        <v>8342</v>
      </c>
      <c r="S3352" s="18">
        <f t="shared" si="104"/>
        <v>42302.451516203699</v>
      </c>
      <c r="T3352" s="18">
        <f t="shared" si="105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>(E3353/D3353)*100</f>
        <v>101.1</v>
      </c>
      <c r="P3353" s="7">
        <f>IF(L3353,E3353/L3353,0)</f>
        <v>93.611111111111114</v>
      </c>
      <c r="Q3353" t="s">
        <v>8341</v>
      </c>
      <c r="R3353" t="s">
        <v>8342</v>
      </c>
      <c r="S3353" s="18">
        <f t="shared" si="104"/>
        <v>41806.145428240743</v>
      </c>
      <c r="T3353" s="18">
        <f t="shared" si="105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>(E3354/D3354)*100</f>
        <v>107.52</v>
      </c>
      <c r="P3354" s="7">
        <f>IF(L3354,E3354/L3354,0)</f>
        <v>76.8</v>
      </c>
      <c r="Q3354" t="s">
        <v>8341</v>
      </c>
      <c r="R3354" t="s">
        <v>8342</v>
      </c>
      <c r="S3354" s="18">
        <f t="shared" si="104"/>
        <v>42495.742800925931</v>
      </c>
      <c r="T3354" s="18">
        <f t="shared" si="105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>(E3355/D3355)*100</f>
        <v>315</v>
      </c>
      <c r="P3355" s="7">
        <f>IF(L3355,E3355/L3355,0)</f>
        <v>35.795454545454547</v>
      </c>
      <c r="Q3355" t="s">
        <v>8341</v>
      </c>
      <c r="R3355" t="s">
        <v>8342</v>
      </c>
      <c r="S3355" s="18">
        <f t="shared" si="104"/>
        <v>42479.182291666672</v>
      </c>
      <c r="T3355" s="18">
        <f t="shared" si="105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>(E3356/D3356)*100</f>
        <v>101.93333333333334</v>
      </c>
      <c r="P3356" s="7">
        <f>IF(L3356,E3356/L3356,0)</f>
        <v>55.6</v>
      </c>
      <c r="Q3356" t="s">
        <v>8341</v>
      </c>
      <c r="R3356" t="s">
        <v>8342</v>
      </c>
      <c r="S3356" s="18">
        <f t="shared" si="104"/>
        <v>42270.4769212963</v>
      </c>
      <c r="T3356" s="18">
        <f t="shared" si="105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>(E3357/D3357)*100</f>
        <v>126.28571428571429</v>
      </c>
      <c r="P3357" s="7">
        <f>IF(L3357,E3357/L3357,0)</f>
        <v>147.33333333333334</v>
      </c>
      <c r="Q3357" t="s">
        <v>8341</v>
      </c>
      <c r="R3357" t="s">
        <v>8342</v>
      </c>
      <c r="S3357" s="18">
        <f t="shared" si="104"/>
        <v>42489.369525462964</v>
      </c>
      <c r="T3357" s="18">
        <f t="shared" si="105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>(E3358/D3358)*100</f>
        <v>101.4</v>
      </c>
      <c r="P3358" s="7">
        <f>IF(L3358,E3358/L3358,0)</f>
        <v>56.333333333333336</v>
      </c>
      <c r="Q3358" t="s">
        <v>8341</v>
      </c>
      <c r="R3358" t="s">
        <v>8342</v>
      </c>
      <c r="S3358" s="18">
        <f t="shared" si="104"/>
        <v>42536.565648148149</v>
      </c>
      <c r="T3358" s="18">
        <f t="shared" si="105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>(E3359/D3359)*100</f>
        <v>101</v>
      </c>
      <c r="P3359" s="7">
        <f>IF(L3359,E3359/L3359,0)</f>
        <v>96.19047619047619</v>
      </c>
      <c r="Q3359" t="s">
        <v>8341</v>
      </c>
      <c r="R3359" t="s">
        <v>8342</v>
      </c>
      <c r="S3359" s="18">
        <f t="shared" si="104"/>
        <v>41822.167939814812</v>
      </c>
      <c r="T3359" s="18">
        <f t="shared" si="105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>(E3360/D3360)*100</f>
        <v>102.99000000000001</v>
      </c>
      <c r="P3360" s="7">
        <f>IF(L3360,E3360/L3360,0)</f>
        <v>63.574074074074076</v>
      </c>
      <c r="Q3360" t="s">
        <v>8341</v>
      </c>
      <c r="R3360" t="s">
        <v>8342</v>
      </c>
      <c r="S3360" s="18">
        <f t="shared" si="104"/>
        <v>41932.061099537037</v>
      </c>
      <c r="T3360" s="18">
        <f t="shared" si="105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>(E3361/D3361)*100</f>
        <v>106.25</v>
      </c>
      <c r="P3361" s="7">
        <f>IF(L3361,E3361/L3361,0)</f>
        <v>184.78260869565219</v>
      </c>
      <c r="Q3361" t="s">
        <v>8341</v>
      </c>
      <c r="R3361" t="s">
        <v>8342</v>
      </c>
      <c r="S3361" s="18">
        <f t="shared" si="104"/>
        <v>42745.807106481487</v>
      </c>
      <c r="T3361" s="18">
        <f t="shared" si="105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>(E3362/D3362)*100</f>
        <v>101.37777777777779</v>
      </c>
      <c r="P3362" s="7">
        <f>IF(L3362,E3362/L3362,0)</f>
        <v>126.72222222222223</v>
      </c>
      <c r="Q3362" t="s">
        <v>8341</v>
      </c>
      <c r="R3362" t="s">
        <v>8342</v>
      </c>
      <c r="S3362" s="18">
        <f t="shared" si="104"/>
        <v>42696.832673611112</v>
      </c>
      <c r="T3362" s="18">
        <f t="shared" si="105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>(E3363/D3363)*100</f>
        <v>113.46000000000001</v>
      </c>
      <c r="P3363" s="7">
        <f>IF(L3363,E3363/L3363,0)</f>
        <v>83.42647058823529</v>
      </c>
      <c r="Q3363" t="s">
        <v>8341</v>
      </c>
      <c r="R3363" t="s">
        <v>8342</v>
      </c>
      <c r="S3363" s="18">
        <f t="shared" si="104"/>
        <v>41865.775347222225</v>
      </c>
      <c r="T3363" s="18">
        <f t="shared" si="105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>(E3364/D3364)*100</f>
        <v>218.00000000000003</v>
      </c>
      <c r="P3364" s="7">
        <f>IF(L3364,E3364/L3364,0)</f>
        <v>54.5</v>
      </c>
      <c r="Q3364" t="s">
        <v>8341</v>
      </c>
      <c r="R3364" t="s">
        <v>8342</v>
      </c>
      <c r="S3364" s="18">
        <f t="shared" si="104"/>
        <v>42055.841631944444</v>
      </c>
      <c r="T3364" s="18">
        <f t="shared" si="105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>(E3365/D3365)*100</f>
        <v>101.41935483870968</v>
      </c>
      <c r="P3365" s="7">
        <f>IF(L3365,E3365/L3365,0)</f>
        <v>302.30769230769232</v>
      </c>
      <c r="Q3365" t="s">
        <v>8341</v>
      </c>
      <c r="R3365" t="s">
        <v>8342</v>
      </c>
      <c r="S3365" s="18">
        <f t="shared" si="104"/>
        <v>41851.521354166667</v>
      </c>
      <c r="T3365" s="18">
        <f t="shared" si="105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>(E3366/D3366)*100</f>
        <v>105.93333333333332</v>
      </c>
      <c r="P3366" s="7">
        <f>IF(L3366,E3366/L3366,0)</f>
        <v>44.138888888888886</v>
      </c>
      <c r="Q3366" t="s">
        <v>8341</v>
      </c>
      <c r="R3366" t="s">
        <v>8342</v>
      </c>
      <c r="S3366" s="18">
        <f t="shared" si="104"/>
        <v>42422.727418981478</v>
      </c>
      <c r="T3366" s="18">
        <f t="shared" si="105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>(E3367/D3367)*100</f>
        <v>104</v>
      </c>
      <c r="P3367" s="7">
        <f>IF(L3367,E3367/L3367,0)</f>
        <v>866.66666666666663</v>
      </c>
      <c r="Q3367" t="s">
        <v>8341</v>
      </c>
      <c r="R3367" t="s">
        <v>8342</v>
      </c>
      <c r="S3367" s="18">
        <f t="shared" si="104"/>
        <v>42320.851759259254</v>
      </c>
      <c r="T3367" s="18">
        <f t="shared" si="105"/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>(E3368/D3368)*100</f>
        <v>221</v>
      </c>
      <c r="P3368" s="7">
        <f>IF(L3368,E3368/L3368,0)</f>
        <v>61.388888888888886</v>
      </c>
      <c r="Q3368" t="s">
        <v>8341</v>
      </c>
      <c r="R3368" t="s">
        <v>8342</v>
      </c>
      <c r="S3368" s="18">
        <f t="shared" si="104"/>
        <v>42106.817557870367</v>
      </c>
      <c r="T3368" s="18">
        <f t="shared" si="105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>(E3369/D3369)*100</f>
        <v>118.66666666666667</v>
      </c>
      <c r="P3369" s="7">
        <f>IF(L3369,E3369/L3369,0)</f>
        <v>29.666666666666668</v>
      </c>
      <c r="Q3369" t="s">
        <v>8341</v>
      </c>
      <c r="R3369" t="s">
        <v>8342</v>
      </c>
      <c r="S3369" s="18">
        <f t="shared" si="104"/>
        <v>42192.683958333335</v>
      </c>
      <c r="T3369" s="18">
        <f t="shared" si="105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>(E3370/D3370)*100</f>
        <v>104.60000000000001</v>
      </c>
      <c r="P3370" s="7">
        <f>IF(L3370,E3370/L3370,0)</f>
        <v>45.478260869565219</v>
      </c>
      <c r="Q3370" t="s">
        <v>8341</v>
      </c>
      <c r="R3370" t="s">
        <v>8342</v>
      </c>
      <c r="S3370" s="18">
        <f t="shared" si="104"/>
        <v>41968.949756944443</v>
      </c>
      <c r="T3370" s="18">
        <f t="shared" si="105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>(E3371/D3371)*100</f>
        <v>103.89999999999999</v>
      </c>
      <c r="P3371" s="7">
        <f>IF(L3371,E3371/L3371,0)</f>
        <v>96.203703703703709</v>
      </c>
      <c r="Q3371" t="s">
        <v>8341</v>
      </c>
      <c r="R3371" t="s">
        <v>8342</v>
      </c>
      <c r="S3371" s="18">
        <f t="shared" si="104"/>
        <v>42689.791435185187</v>
      </c>
      <c r="T3371" s="18">
        <f t="shared" si="105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>(E3372/D3372)*100</f>
        <v>117.73333333333333</v>
      </c>
      <c r="P3372" s="7">
        <f>IF(L3372,E3372/L3372,0)</f>
        <v>67.92307692307692</v>
      </c>
      <c r="Q3372" t="s">
        <v>8341</v>
      </c>
      <c r="R3372" t="s">
        <v>8342</v>
      </c>
      <c r="S3372" s="18">
        <f t="shared" si="104"/>
        <v>42690.084317129629</v>
      </c>
      <c r="T3372" s="18">
        <f t="shared" si="105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>(E3373/D3373)*100</f>
        <v>138.5</v>
      </c>
      <c r="P3373" s="7">
        <f>IF(L3373,E3373/L3373,0)</f>
        <v>30.777777777777779</v>
      </c>
      <c r="Q3373" t="s">
        <v>8341</v>
      </c>
      <c r="R3373" t="s">
        <v>8342</v>
      </c>
      <c r="S3373" s="18">
        <f t="shared" si="104"/>
        <v>42312.624594907407</v>
      </c>
      <c r="T3373" s="18">
        <f t="shared" si="105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>(E3374/D3374)*100</f>
        <v>103.49999999999999</v>
      </c>
      <c r="P3374" s="7">
        <f>IF(L3374,E3374/L3374,0)</f>
        <v>38.333333333333336</v>
      </c>
      <c r="Q3374" t="s">
        <v>8341</v>
      </c>
      <c r="R3374" t="s">
        <v>8342</v>
      </c>
      <c r="S3374" s="18">
        <f t="shared" si="104"/>
        <v>41855.298101851848</v>
      </c>
      <c r="T3374" s="18">
        <f t="shared" si="105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>(E3375/D3375)*100</f>
        <v>100.25</v>
      </c>
      <c r="P3375" s="7">
        <f>IF(L3375,E3375/L3375,0)</f>
        <v>66.833333333333329</v>
      </c>
      <c r="Q3375" t="s">
        <v>8341</v>
      </c>
      <c r="R3375" t="s">
        <v>8342</v>
      </c>
      <c r="S3375" s="18">
        <f t="shared" si="104"/>
        <v>42179.604629629626</v>
      </c>
      <c r="T3375" s="18">
        <f t="shared" si="105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>(E3376/D3376)*100</f>
        <v>106.57142857142856</v>
      </c>
      <c r="P3376" s="7">
        <f>IF(L3376,E3376/L3376,0)</f>
        <v>71.730769230769226</v>
      </c>
      <c r="Q3376" t="s">
        <v>8341</v>
      </c>
      <c r="R3376" t="s">
        <v>8342</v>
      </c>
      <c r="S3376" s="18">
        <f t="shared" si="104"/>
        <v>42275.481666666667</v>
      </c>
      <c r="T3376" s="18">
        <f t="shared" si="105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>(E3377/D3377)*100</f>
        <v>100</v>
      </c>
      <c r="P3377" s="7">
        <f>IF(L3377,E3377/L3377,0)</f>
        <v>176.47058823529412</v>
      </c>
      <c r="Q3377" t="s">
        <v>8341</v>
      </c>
      <c r="R3377" t="s">
        <v>8342</v>
      </c>
      <c r="S3377" s="18">
        <f t="shared" si="104"/>
        <v>41765.360798611109</v>
      </c>
      <c r="T3377" s="18">
        <f t="shared" si="105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>(E3378/D3378)*100</f>
        <v>100.01249999999999</v>
      </c>
      <c r="P3378" s="7">
        <f>IF(L3378,E3378/L3378,0)</f>
        <v>421.10526315789474</v>
      </c>
      <c r="Q3378" t="s">
        <v>8341</v>
      </c>
      <c r="R3378" t="s">
        <v>8342</v>
      </c>
      <c r="S3378" s="18">
        <f t="shared" si="104"/>
        <v>42059.451319444444</v>
      </c>
      <c r="T3378" s="18">
        <f t="shared" si="105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>(E3379/D3379)*100</f>
        <v>101.05</v>
      </c>
      <c r="P3379" s="7">
        <f>IF(L3379,E3379/L3379,0)</f>
        <v>104.98701298701299</v>
      </c>
      <c r="Q3379" t="s">
        <v>8341</v>
      </c>
      <c r="R3379" t="s">
        <v>8342</v>
      </c>
      <c r="S3379" s="18">
        <f t="shared" si="104"/>
        <v>42053.482627314814</v>
      </c>
      <c r="T3379" s="18">
        <f t="shared" si="105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>(E3380/D3380)*100</f>
        <v>107.63636363636364</v>
      </c>
      <c r="P3380" s="7">
        <f>IF(L3380,E3380/L3380,0)</f>
        <v>28.19047619047619</v>
      </c>
      <c r="Q3380" t="s">
        <v>8341</v>
      </c>
      <c r="R3380" t="s">
        <v>8342</v>
      </c>
      <c r="S3380" s="18">
        <f t="shared" si="104"/>
        <v>41858.105393518519</v>
      </c>
      <c r="T3380" s="18">
        <f t="shared" si="105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>(E3381/D3381)*100</f>
        <v>103.64999999999999</v>
      </c>
      <c r="P3381" s="7">
        <f>IF(L3381,E3381/L3381,0)</f>
        <v>54.55263157894737</v>
      </c>
      <c r="Q3381" t="s">
        <v>8341</v>
      </c>
      <c r="R3381" t="s">
        <v>8342</v>
      </c>
      <c r="S3381" s="18">
        <f t="shared" si="104"/>
        <v>42225.263888888891</v>
      </c>
      <c r="T3381" s="18">
        <f t="shared" si="105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>(E3382/D3382)*100</f>
        <v>104.43333333333334</v>
      </c>
      <c r="P3382" s="7">
        <f>IF(L3382,E3382/L3382,0)</f>
        <v>111.89285714285714</v>
      </c>
      <c r="Q3382" t="s">
        <v>8341</v>
      </c>
      <c r="R3382" t="s">
        <v>8342</v>
      </c>
      <c r="S3382" s="18">
        <f t="shared" si="104"/>
        <v>41937.703449074077</v>
      </c>
      <c r="T3382" s="18">
        <f t="shared" si="105"/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>(E3383/D3383)*100</f>
        <v>102.25</v>
      </c>
      <c r="P3383" s="7">
        <f>IF(L3383,E3383/L3383,0)</f>
        <v>85.208333333333329</v>
      </c>
      <c r="Q3383" t="s">
        <v>8341</v>
      </c>
      <c r="R3383" t="s">
        <v>8342</v>
      </c>
      <c r="S3383" s="18">
        <f t="shared" si="104"/>
        <v>42043.934988425928</v>
      </c>
      <c r="T3383" s="18">
        <f t="shared" si="105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>(E3384/D3384)*100</f>
        <v>100.74285714285713</v>
      </c>
      <c r="P3384" s="7">
        <f>IF(L3384,E3384/L3384,0)</f>
        <v>76.652173913043484</v>
      </c>
      <c r="Q3384" t="s">
        <v>8341</v>
      </c>
      <c r="R3384" t="s">
        <v>8342</v>
      </c>
      <c r="S3384" s="18">
        <f t="shared" si="104"/>
        <v>42559.181203703702</v>
      </c>
      <c r="T3384" s="18">
        <f t="shared" si="105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>(E3385/D3385)*100</f>
        <v>111.71428571428572</v>
      </c>
      <c r="P3385" s="7">
        <f>IF(L3385,E3385/L3385,0)</f>
        <v>65.166666666666671</v>
      </c>
      <c r="Q3385" t="s">
        <v>8341</v>
      </c>
      <c r="R3385" t="s">
        <v>8342</v>
      </c>
      <c r="S3385" s="18">
        <f t="shared" si="104"/>
        <v>42524.532638888893</v>
      </c>
      <c r="T3385" s="18">
        <f t="shared" si="105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>(E3386/D3386)*100</f>
        <v>100.01100000000001</v>
      </c>
      <c r="P3386" s="7">
        <f>IF(L3386,E3386/L3386,0)</f>
        <v>93.760312499999998</v>
      </c>
      <c r="Q3386" t="s">
        <v>8341</v>
      </c>
      <c r="R3386" t="s">
        <v>8342</v>
      </c>
      <c r="S3386" s="18">
        <f t="shared" si="104"/>
        <v>42291.837592592594</v>
      </c>
      <c r="T3386" s="18">
        <f t="shared" si="105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>(E3387/D3387)*100</f>
        <v>100</v>
      </c>
      <c r="P3387" s="7">
        <f>IF(L3387,E3387/L3387,0)</f>
        <v>133.33333333333334</v>
      </c>
      <c r="Q3387" t="s">
        <v>8341</v>
      </c>
      <c r="R3387" t="s">
        <v>8342</v>
      </c>
      <c r="S3387" s="18">
        <f t="shared" si="104"/>
        <v>41953.6175</v>
      </c>
      <c r="T3387" s="18">
        <f t="shared" si="105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>(E3388/D3388)*100</f>
        <v>105</v>
      </c>
      <c r="P3388" s="7">
        <f>IF(L3388,E3388/L3388,0)</f>
        <v>51.219512195121951</v>
      </c>
      <c r="Q3388" t="s">
        <v>8341</v>
      </c>
      <c r="R3388" t="s">
        <v>8342</v>
      </c>
      <c r="S3388" s="18">
        <f t="shared" si="104"/>
        <v>41946.394745370373</v>
      </c>
      <c r="T3388" s="18">
        <f t="shared" si="105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>(E3389/D3389)*100</f>
        <v>116.86666666666667</v>
      </c>
      <c r="P3389" s="7">
        <f>IF(L3389,E3389/L3389,0)</f>
        <v>100.17142857142858</v>
      </c>
      <c r="Q3389" t="s">
        <v>8341</v>
      </c>
      <c r="R3389" t="s">
        <v>8342</v>
      </c>
      <c r="S3389" s="18">
        <f t="shared" si="104"/>
        <v>41947.512592592597</v>
      </c>
      <c r="T3389" s="18">
        <f t="shared" si="105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>(E3390/D3390)*100</f>
        <v>103.8</v>
      </c>
      <c r="P3390" s="7">
        <f>IF(L3390,E3390/L3390,0)</f>
        <v>34.6</v>
      </c>
      <c r="Q3390" t="s">
        <v>8341</v>
      </c>
      <c r="R3390" t="s">
        <v>8342</v>
      </c>
      <c r="S3390" s="18">
        <f t="shared" si="104"/>
        <v>42143.211122685185</v>
      </c>
      <c r="T3390" s="18">
        <f t="shared" si="105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>(E3391/D3391)*100</f>
        <v>114.5</v>
      </c>
      <c r="P3391" s="7">
        <f>IF(L3391,E3391/L3391,0)</f>
        <v>184.67741935483872</v>
      </c>
      <c r="Q3391" t="s">
        <v>8341</v>
      </c>
      <c r="R3391" t="s">
        <v>8342</v>
      </c>
      <c r="S3391" s="18">
        <f t="shared" si="104"/>
        <v>42494.313449074078</v>
      </c>
      <c r="T3391" s="18">
        <f t="shared" si="105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>(E3392/D3392)*100</f>
        <v>102.4</v>
      </c>
      <c r="P3392" s="7">
        <f>IF(L3392,E3392/L3392,0)</f>
        <v>69.818181818181813</v>
      </c>
      <c r="Q3392" t="s">
        <v>8341</v>
      </c>
      <c r="R3392" t="s">
        <v>8342</v>
      </c>
      <c r="S3392" s="18">
        <f t="shared" si="104"/>
        <v>41815.524826388893</v>
      </c>
      <c r="T3392" s="18">
        <f t="shared" si="105"/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>(E3393/D3393)*100</f>
        <v>223</v>
      </c>
      <c r="P3393" s="7">
        <f>IF(L3393,E3393/L3393,0)</f>
        <v>61.944444444444443</v>
      </c>
      <c r="Q3393" t="s">
        <v>8341</v>
      </c>
      <c r="R3393" t="s">
        <v>8342</v>
      </c>
      <c r="S3393" s="18">
        <f t="shared" si="104"/>
        <v>41830.295694444445</v>
      </c>
      <c r="T3393" s="18">
        <f t="shared" si="105"/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>(E3394/D3394)*100</f>
        <v>100</v>
      </c>
      <c r="P3394" s="7">
        <f>IF(L3394,E3394/L3394,0)</f>
        <v>41.666666666666664</v>
      </c>
      <c r="Q3394" t="s">
        <v>8341</v>
      </c>
      <c r="R3394" t="s">
        <v>8342</v>
      </c>
      <c r="S3394" s="18">
        <f t="shared" ref="S3394:S3457" si="106">(J3394/86400)+25569+(-6/24)</f>
        <v>42446.595543981486</v>
      </c>
      <c r="T3394" s="18">
        <f t="shared" ref="T3394:T3457" si="107">(I3394/86400)+25569+(-6/24)</f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>(E3395/D3395)*100</f>
        <v>105.80000000000001</v>
      </c>
      <c r="P3395" s="7">
        <f>IF(L3395,E3395/L3395,0)</f>
        <v>36.06818181818182</v>
      </c>
      <c r="Q3395" t="s">
        <v>8341</v>
      </c>
      <c r="R3395" t="s">
        <v>8342</v>
      </c>
      <c r="S3395" s="18">
        <f t="shared" si="106"/>
        <v>41923.671643518523</v>
      </c>
      <c r="T3395" s="18">
        <f t="shared" si="107"/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>(E3396/D3396)*100</f>
        <v>142.36363636363635</v>
      </c>
      <c r="P3396" s="7">
        <f>IF(L3396,E3396/L3396,0)</f>
        <v>29</v>
      </c>
      <c r="Q3396" t="s">
        <v>8341</v>
      </c>
      <c r="R3396" t="s">
        <v>8342</v>
      </c>
      <c r="S3396" s="18">
        <f t="shared" si="106"/>
        <v>41817.34542824074</v>
      </c>
      <c r="T3396" s="18">
        <f t="shared" si="107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>(E3397/D3397)*100</f>
        <v>184</v>
      </c>
      <c r="P3397" s="7">
        <f>IF(L3397,E3397/L3397,0)</f>
        <v>24.210526315789473</v>
      </c>
      <c r="Q3397" t="s">
        <v>8341</v>
      </c>
      <c r="R3397" t="s">
        <v>8342</v>
      </c>
      <c r="S3397" s="18">
        <f t="shared" si="106"/>
        <v>42140.462314814809</v>
      </c>
      <c r="T3397" s="18">
        <f t="shared" si="107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>(E3398/D3398)*100</f>
        <v>104.33333333333333</v>
      </c>
      <c r="P3398" s="7">
        <f>IF(L3398,E3398/L3398,0)</f>
        <v>55.892857142857146</v>
      </c>
      <c r="Q3398" t="s">
        <v>8341</v>
      </c>
      <c r="R3398" t="s">
        <v>8342</v>
      </c>
      <c r="S3398" s="18">
        <f t="shared" si="106"/>
        <v>41764.196631944447</v>
      </c>
      <c r="T3398" s="18">
        <f t="shared" si="107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>(E3399/D3399)*100</f>
        <v>112.00000000000001</v>
      </c>
      <c r="P3399" s="7">
        <f>IF(L3399,E3399/L3399,0)</f>
        <v>11.666666666666666</v>
      </c>
      <c r="Q3399" t="s">
        <v>8341</v>
      </c>
      <c r="R3399" t="s">
        <v>8342</v>
      </c>
      <c r="S3399" s="18">
        <f t="shared" si="106"/>
        <v>42378.228344907402</v>
      </c>
      <c r="T3399" s="18">
        <f t="shared" si="107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>(E3400/D3400)*100</f>
        <v>111.07499999999999</v>
      </c>
      <c r="P3400" s="7">
        <f>IF(L3400,E3400/L3400,0)</f>
        <v>68.353846153846149</v>
      </c>
      <c r="Q3400" t="s">
        <v>8341</v>
      </c>
      <c r="R3400" t="s">
        <v>8342</v>
      </c>
      <c r="S3400" s="18">
        <f t="shared" si="106"/>
        <v>41941.502037037033</v>
      </c>
      <c r="T3400" s="18">
        <f t="shared" si="107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>(E3401/D3401)*100</f>
        <v>103.75000000000001</v>
      </c>
      <c r="P3401" s="7">
        <f>IF(L3401,E3401/L3401,0)</f>
        <v>27.065217391304348</v>
      </c>
      <c r="Q3401" t="s">
        <v>8341</v>
      </c>
      <c r="R3401" t="s">
        <v>8342</v>
      </c>
      <c r="S3401" s="18">
        <f t="shared" si="106"/>
        <v>42026.670428240745</v>
      </c>
      <c r="T3401" s="18">
        <f t="shared" si="107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>(E3402/D3402)*100</f>
        <v>100.41</v>
      </c>
      <c r="P3402" s="7">
        <f>IF(L3402,E3402/L3402,0)</f>
        <v>118.12941176470588</v>
      </c>
      <c r="Q3402" t="s">
        <v>8341</v>
      </c>
      <c r="R3402" t="s">
        <v>8342</v>
      </c>
      <c r="S3402" s="18">
        <f t="shared" si="106"/>
        <v>41834.703865740739</v>
      </c>
      <c r="T3402" s="18">
        <f t="shared" si="107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>(E3403/D3403)*100</f>
        <v>101.86206896551724</v>
      </c>
      <c r="P3403" s="7">
        <f>IF(L3403,E3403/L3403,0)</f>
        <v>44.757575757575758</v>
      </c>
      <c r="Q3403" t="s">
        <v>8341</v>
      </c>
      <c r="R3403" t="s">
        <v>8342</v>
      </c>
      <c r="S3403" s="18">
        <f t="shared" si="106"/>
        <v>42193.473912037036</v>
      </c>
      <c r="T3403" s="18">
        <f t="shared" si="107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>(E3404/D3404)*100</f>
        <v>109.76666666666665</v>
      </c>
      <c r="P3404" s="7">
        <f>IF(L3404,E3404/L3404,0)</f>
        <v>99.787878787878782</v>
      </c>
      <c r="Q3404" t="s">
        <v>8341</v>
      </c>
      <c r="R3404" t="s">
        <v>8342</v>
      </c>
      <c r="S3404" s="18">
        <f t="shared" si="106"/>
        <v>42290.36855324074</v>
      </c>
      <c r="T3404" s="18">
        <f t="shared" si="107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>(E3405/D3405)*100</f>
        <v>100</v>
      </c>
      <c r="P3405" s="7">
        <f>IF(L3405,E3405/L3405,0)</f>
        <v>117.64705882352941</v>
      </c>
      <c r="Q3405" t="s">
        <v>8341</v>
      </c>
      <c r="R3405" t="s">
        <v>8342</v>
      </c>
      <c r="S3405" s="18">
        <f t="shared" si="106"/>
        <v>42150.212083333332</v>
      </c>
      <c r="T3405" s="18">
        <f t="shared" si="107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>(E3406/D3406)*100</f>
        <v>122</v>
      </c>
      <c r="P3406" s="7">
        <f>IF(L3406,E3406/L3406,0)</f>
        <v>203.33333333333334</v>
      </c>
      <c r="Q3406" t="s">
        <v>8341</v>
      </c>
      <c r="R3406" t="s">
        <v>8342</v>
      </c>
      <c r="S3406" s="18">
        <f t="shared" si="106"/>
        <v>42152.253495370373</v>
      </c>
      <c r="T3406" s="18">
        <f t="shared" si="107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>(E3407/D3407)*100</f>
        <v>137.57142857142856</v>
      </c>
      <c r="P3407" s="7">
        <f>IF(L3407,E3407/L3407,0)</f>
        <v>28.323529411764707</v>
      </c>
      <c r="Q3407" t="s">
        <v>8341</v>
      </c>
      <c r="R3407" t="s">
        <v>8342</v>
      </c>
      <c r="S3407" s="18">
        <f t="shared" si="106"/>
        <v>42409.767199074078</v>
      </c>
      <c r="T3407" s="18">
        <f t="shared" si="107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>(E3408/D3408)*100</f>
        <v>100.31000000000002</v>
      </c>
      <c r="P3408" s="7">
        <f>IF(L3408,E3408/L3408,0)</f>
        <v>110.23076923076923</v>
      </c>
      <c r="Q3408" t="s">
        <v>8341</v>
      </c>
      <c r="R3408" t="s">
        <v>8342</v>
      </c>
      <c r="S3408" s="18">
        <f t="shared" si="106"/>
        <v>41791.242777777778</v>
      </c>
      <c r="T3408" s="18">
        <f t="shared" si="107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>(E3409/D3409)*100</f>
        <v>107.1</v>
      </c>
      <c r="P3409" s="7">
        <f>IF(L3409,E3409/L3409,0)</f>
        <v>31.970149253731343</v>
      </c>
      <c r="Q3409" t="s">
        <v>8341</v>
      </c>
      <c r="R3409" t="s">
        <v>8342</v>
      </c>
      <c r="S3409" s="18">
        <f t="shared" si="106"/>
        <v>41796.172326388885</v>
      </c>
      <c r="T3409" s="18">
        <f t="shared" si="107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>(E3410/D3410)*100</f>
        <v>211</v>
      </c>
      <c r="P3410" s="7">
        <f>IF(L3410,E3410/L3410,0)</f>
        <v>58.611111111111114</v>
      </c>
      <c r="Q3410" t="s">
        <v>8341</v>
      </c>
      <c r="R3410" t="s">
        <v>8342</v>
      </c>
      <c r="S3410" s="18">
        <f t="shared" si="106"/>
        <v>41808.741944444446</v>
      </c>
      <c r="T3410" s="18">
        <f t="shared" si="107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>(E3411/D3411)*100</f>
        <v>123.6</v>
      </c>
      <c r="P3411" s="7">
        <f>IF(L3411,E3411/L3411,0)</f>
        <v>29.428571428571427</v>
      </c>
      <c r="Q3411" t="s">
        <v>8341</v>
      </c>
      <c r="R3411" t="s">
        <v>8342</v>
      </c>
      <c r="S3411" s="18">
        <f t="shared" si="106"/>
        <v>42544.564328703702</v>
      </c>
      <c r="T3411" s="18">
        <f t="shared" si="107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>(E3412/D3412)*100</f>
        <v>108.5</v>
      </c>
      <c r="P3412" s="7">
        <f>IF(L3412,E3412/L3412,0)</f>
        <v>81.375</v>
      </c>
      <c r="Q3412" t="s">
        <v>8341</v>
      </c>
      <c r="R3412" t="s">
        <v>8342</v>
      </c>
      <c r="S3412" s="18">
        <f t="shared" si="106"/>
        <v>42499.791550925926</v>
      </c>
      <c r="T3412" s="18">
        <f t="shared" si="107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>(E3413/D3413)*100</f>
        <v>103.56666666666668</v>
      </c>
      <c r="P3413" s="7">
        <f>IF(L3413,E3413/L3413,0)</f>
        <v>199.16666666666666</v>
      </c>
      <c r="Q3413" t="s">
        <v>8341</v>
      </c>
      <c r="R3413" t="s">
        <v>8342</v>
      </c>
      <c r="S3413" s="18">
        <f t="shared" si="106"/>
        <v>42264.772824074069</v>
      </c>
      <c r="T3413" s="18">
        <f t="shared" si="107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>(E3414/D3414)*100</f>
        <v>100</v>
      </c>
      <c r="P3414" s="7">
        <f>IF(L3414,E3414/L3414,0)</f>
        <v>115.38461538461539</v>
      </c>
      <c r="Q3414" t="s">
        <v>8341</v>
      </c>
      <c r="R3414" t="s">
        <v>8342</v>
      </c>
      <c r="S3414" s="18">
        <f t="shared" si="106"/>
        <v>41879.709050925929</v>
      </c>
      <c r="T3414" s="18">
        <f t="shared" si="107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>(E3415/D3415)*100</f>
        <v>130</v>
      </c>
      <c r="P3415" s="7">
        <f>IF(L3415,E3415/L3415,0)</f>
        <v>46.428571428571431</v>
      </c>
      <c r="Q3415" t="s">
        <v>8341</v>
      </c>
      <c r="R3415" t="s">
        <v>8342</v>
      </c>
      <c r="S3415" s="18">
        <f t="shared" si="106"/>
        <v>42053.483078703706</v>
      </c>
      <c r="T3415" s="18">
        <f t="shared" si="107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>(E3416/D3416)*100</f>
        <v>103.49999999999999</v>
      </c>
      <c r="P3416" s="7">
        <f>IF(L3416,E3416/L3416,0)</f>
        <v>70.568181818181813</v>
      </c>
      <c r="Q3416" t="s">
        <v>8341</v>
      </c>
      <c r="R3416" t="s">
        <v>8342</v>
      </c>
      <c r="S3416" s="18">
        <f t="shared" si="106"/>
        <v>42675.582465277781</v>
      </c>
      <c r="T3416" s="18">
        <f t="shared" si="107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>(E3417/D3417)*100</f>
        <v>100</v>
      </c>
      <c r="P3417" s="7">
        <f>IF(L3417,E3417/L3417,0)</f>
        <v>22.222222222222221</v>
      </c>
      <c r="Q3417" t="s">
        <v>8341</v>
      </c>
      <c r="R3417" t="s">
        <v>8342</v>
      </c>
      <c r="S3417" s="18">
        <f t="shared" si="106"/>
        <v>42466.894166666665</v>
      </c>
      <c r="T3417" s="18">
        <f t="shared" si="107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>(E3418/D3418)*100</f>
        <v>119.6</v>
      </c>
      <c r="P3418" s="7">
        <f>IF(L3418,E3418/L3418,0)</f>
        <v>159.46666666666667</v>
      </c>
      <c r="Q3418" t="s">
        <v>8341</v>
      </c>
      <c r="R3418" t="s">
        <v>8342</v>
      </c>
      <c r="S3418" s="18">
        <f t="shared" si="106"/>
        <v>42089.162557870368</v>
      </c>
      <c r="T3418" s="18">
        <f t="shared" si="107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>(E3419/D3419)*100</f>
        <v>100.00058823529412</v>
      </c>
      <c r="P3419" s="7">
        <f>IF(L3419,E3419/L3419,0)</f>
        <v>37.777999999999999</v>
      </c>
      <c r="Q3419" t="s">
        <v>8341</v>
      </c>
      <c r="R3419" t="s">
        <v>8342</v>
      </c>
      <c r="S3419" s="18">
        <f t="shared" si="106"/>
        <v>41894.66375</v>
      </c>
      <c r="T3419" s="18">
        <f t="shared" si="107"/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>(E3420/D3420)*100</f>
        <v>100.875</v>
      </c>
      <c r="P3420" s="7">
        <f>IF(L3420,E3420/L3420,0)</f>
        <v>72.053571428571431</v>
      </c>
      <c r="Q3420" t="s">
        <v>8341</v>
      </c>
      <c r="R3420" t="s">
        <v>8342</v>
      </c>
      <c r="S3420" s="18">
        <f t="shared" si="106"/>
        <v>41752.58457175926</v>
      </c>
      <c r="T3420" s="18">
        <f t="shared" si="107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>(E3421/D3421)*100</f>
        <v>106.54545454545455</v>
      </c>
      <c r="P3421" s="7">
        <f>IF(L3421,E3421/L3421,0)</f>
        <v>63.695652173913047</v>
      </c>
      <c r="Q3421" t="s">
        <v>8341</v>
      </c>
      <c r="R3421" t="s">
        <v>8342</v>
      </c>
      <c r="S3421" s="18">
        <f t="shared" si="106"/>
        <v>42448.571585648147</v>
      </c>
      <c r="T3421" s="18">
        <f t="shared" si="107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>(E3422/D3422)*100</f>
        <v>138</v>
      </c>
      <c r="P3422" s="7">
        <f>IF(L3422,E3422/L3422,0)</f>
        <v>28.411764705882351</v>
      </c>
      <c r="Q3422" t="s">
        <v>8341</v>
      </c>
      <c r="R3422" t="s">
        <v>8342</v>
      </c>
      <c r="S3422" s="18">
        <f t="shared" si="106"/>
        <v>42404.840300925927</v>
      </c>
      <c r="T3422" s="18">
        <f t="shared" si="107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>(E3423/D3423)*100</f>
        <v>101.15</v>
      </c>
      <c r="P3423" s="7">
        <f>IF(L3423,E3423/L3423,0)</f>
        <v>103.21428571428571</v>
      </c>
      <c r="Q3423" t="s">
        <v>8341</v>
      </c>
      <c r="R3423" t="s">
        <v>8342</v>
      </c>
      <c r="S3423" s="18">
        <f t="shared" si="106"/>
        <v>42037.541238425925</v>
      </c>
      <c r="T3423" s="18">
        <f t="shared" si="107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>(E3424/D3424)*100</f>
        <v>109.1</v>
      </c>
      <c r="P3424" s="7">
        <f>IF(L3424,E3424/L3424,0)</f>
        <v>71.152173913043484</v>
      </c>
      <c r="Q3424" t="s">
        <v>8341</v>
      </c>
      <c r="R3424" t="s">
        <v>8342</v>
      </c>
      <c r="S3424" s="18">
        <f t="shared" si="106"/>
        <v>42323.312222222223</v>
      </c>
      <c r="T3424" s="18">
        <f t="shared" si="107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>(E3425/D3425)*100</f>
        <v>140</v>
      </c>
      <c r="P3425" s="7">
        <f>IF(L3425,E3425/L3425,0)</f>
        <v>35</v>
      </c>
      <c r="Q3425" t="s">
        <v>8341</v>
      </c>
      <c r="R3425" t="s">
        <v>8342</v>
      </c>
      <c r="S3425" s="18">
        <f t="shared" si="106"/>
        <v>42088.661354166667</v>
      </c>
      <c r="T3425" s="18">
        <f t="shared" si="107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>(E3426/D3426)*100</f>
        <v>103.58333333333334</v>
      </c>
      <c r="P3426" s="7">
        <f>IF(L3426,E3426/L3426,0)</f>
        <v>81.776315789473685</v>
      </c>
      <c r="Q3426" t="s">
        <v>8341</v>
      </c>
      <c r="R3426" t="s">
        <v>8342</v>
      </c>
      <c r="S3426" s="18">
        <f t="shared" si="106"/>
        <v>42018.426898148144</v>
      </c>
      <c r="T3426" s="18">
        <f t="shared" si="107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>(E3427/D3427)*100</f>
        <v>102.97033333333331</v>
      </c>
      <c r="P3427" s="7">
        <f>IF(L3427,E3427/L3427,0)</f>
        <v>297.02980769230766</v>
      </c>
      <c r="Q3427" t="s">
        <v>8341</v>
      </c>
      <c r="R3427" t="s">
        <v>8342</v>
      </c>
      <c r="S3427" s="18">
        <f t="shared" si="106"/>
        <v>41884.367314814815</v>
      </c>
      <c r="T3427" s="18">
        <f t="shared" si="107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>(E3428/D3428)*100</f>
        <v>108.13333333333333</v>
      </c>
      <c r="P3428" s="7">
        <f>IF(L3428,E3428/L3428,0)</f>
        <v>46.609195402298852</v>
      </c>
      <c r="Q3428" t="s">
        <v>8341</v>
      </c>
      <c r="R3428" t="s">
        <v>8342</v>
      </c>
      <c r="S3428" s="18">
        <f t="shared" si="106"/>
        <v>41883.806747685187</v>
      </c>
      <c r="T3428" s="18">
        <f t="shared" si="107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>(E3429/D3429)*100</f>
        <v>100</v>
      </c>
      <c r="P3429" s="7">
        <f>IF(L3429,E3429/L3429,0)</f>
        <v>51.724137931034484</v>
      </c>
      <c r="Q3429" t="s">
        <v>8341</v>
      </c>
      <c r="R3429" t="s">
        <v>8342</v>
      </c>
      <c r="S3429" s="18">
        <f t="shared" si="106"/>
        <v>41792.395277777774</v>
      </c>
      <c r="T3429" s="18">
        <f t="shared" si="107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>(E3430/D3430)*100</f>
        <v>102.75000000000001</v>
      </c>
      <c r="P3430" s="7">
        <f>IF(L3430,E3430/L3430,0)</f>
        <v>40.294117647058826</v>
      </c>
      <c r="Q3430" t="s">
        <v>8341</v>
      </c>
      <c r="R3430" t="s">
        <v>8342</v>
      </c>
      <c r="S3430" s="18">
        <f t="shared" si="106"/>
        <v>42038.470451388886</v>
      </c>
      <c r="T3430" s="18">
        <f t="shared" si="107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>(E3431/D3431)*100</f>
        <v>130</v>
      </c>
      <c r="P3431" s="7">
        <f>IF(L3431,E3431/L3431,0)</f>
        <v>16.25</v>
      </c>
      <c r="Q3431" t="s">
        <v>8341</v>
      </c>
      <c r="R3431" t="s">
        <v>8342</v>
      </c>
      <c r="S3431" s="18">
        <f t="shared" si="106"/>
        <v>42661.771539351852</v>
      </c>
      <c r="T3431" s="18">
        <f t="shared" si="107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>(E3432/D3432)*100</f>
        <v>108.54949999999999</v>
      </c>
      <c r="P3432" s="7">
        <f>IF(L3432,E3432/L3432,0)</f>
        <v>30.152638888888887</v>
      </c>
      <c r="Q3432" t="s">
        <v>8341</v>
      </c>
      <c r="R3432" t="s">
        <v>8342</v>
      </c>
      <c r="S3432" s="18">
        <f t="shared" si="106"/>
        <v>41820.695613425924</v>
      </c>
      <c r="T3432" s="18">
        <f t="shared" si="107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>(E3433/D3433)*100</f>
        <v>100</v>
      </c>
      <c r="P3433" s="7">
        <f>IF(L3433,E3433/L3433,0)</f>
        <v>95.238095238095241</v>
      </c>
      <c r="Q3433" t="s">
        <v>8341</v>
      </c>
      <c r="R3433" t="s">
        <v>8342</v>
      </c>
      <c r="S3433" s="18">
        <f t="shared" si="106"/>
        <v>41839.480937500004</v>
      </c>
      <c r="T3433" s="18">
        <f t="shared" si="107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>(E3434/D3434)*100</f>
        <v>109.65</v>
      </c>
      <c r="P3434" s="7">
        <f>IF(L3434,E3434/L3434,0)</f>
        <v>52.214285714285715</v>
      </c>
      <c r="Q3434" t="s">
        <v>8341</v>
      </c>
      <c r="R3434" t="s">
        <v>8342</v>
      </c>
      <c r="S3434" s="18">
        <f t="shared" si="106"/>
        <v>42380.331180555557</v>
      </c>
      <c r="T3434" s="18">
        <f t="shared" si="107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>(E3435/D3435)*100</f>
        <v>100.26315789473684</v>
      </c>
      <c r="P3435" s="7">
        <f>IF(L3435,E3435/L3435,0)</f>
        <v>134.1549295774648</v>
      </c>
      <c r="Q3435" t="s">
        <v>8341</v>
      </c>
      <c r="R3435" t="s">
        <v>8342</v>
      </c>
      <c r="S3435" s="18">
        <f t="shared" si="106"/>
        <v>41775.81313657407</v>
      </c>
      <c r="T3435" s="18">
        <f t="shared" si="107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>(E3436/D3436)*100</f>
        <v>105.55000000000001</v>
      </c>
      <c r="P3436" s="7">
        <f>IF(L3436,E3436/L3436,0)</f>
        <v>62.827380952380949</v>
      </c>
      <c r="Q3436" t="s">
        <v>8341</v>
      </c>
      <c r="R3436" t="s">
        <v>8342</v>
      </c>
      <c r="S3436" s="18">
        <f t="shared" si="106"/>
        <v>41800.130428240736</v>
      </c>
      <c r="T3436" s="18">
        <f t="shared" si="107"/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>(E3437/D3437)*100</f>
        <v>112.00000000000001</v>
      </c>
      <c r="P3437" s="7">
        <f>IF(L3437,E3437/L3437,0)</f>
        <v>58.94736842105263</v>
      </c>
      <c r="Q3437" t="s">
        <v>8341</v>
      </c>
      <c r="R3437" t="s">
        <v>8342</v>
      </c>
      <c r="S3437" s="18">
        <f t="shared" si="106"/>
        <v>42572.36681712963</v>
      </c>
      <c r="T3437" s="18">
        <f t="shared" si="107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>(E3438/D3438)*100</f>
        <v>105.89999999999999</v>
      </c>
      <c r="P3438" s="7">
        <f>IF(L3438,E3438/L3438,0)</f>
        <v>143.1081081081081</v>
      </c>
      <c r="Q3438" t="s">
        <v>8341</v>
      </c>
      <c r="R3438" t="s">
        <v>8342</v>
      </c>
      <c r="S3438" s="18">
        <f t="shared" si="106"/>
        <v>41851.291585648149</v>
      </c>
      <c r="T3438" s="18">
        <f t="shared" si="107"/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>(E3439/D3439)*100</f>
        <v>101</v>
      </c>
      <c r="P3439" s="7">
        <f>IF(L3439,E3439/L3439,0)</f>
        <v>84.166666666666671</v>
      </c>
      <c r="Q3439" t="s">
        <v>8341</v>
      </c>
      <c r="R3439" t="s">
        <v>8342</v>
      </c>
      <c r="S3439" s="18">
        <f t="shared" si="106"/>
        <v>42205.460879629631</v>
      </c>
      <c r="T3439" s="18">
        <f t="shared" si="107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>(E3440/D3440)*100</f>
        <v>104.2</v>
      </c>
      <c r="P3440" s="7">
        <f>IF(L3440,E3440/L3440,0)</f>
        <v>186.07142857142858</v>
      </c>
      <c r="Q3440" t="s">
        <v>8341</v>
      </c>
      <c r="R3440" t="s">
        <v>8342</v>
      </c>
      <c r="S3440" s="18">
        <f t="shared" si="106"/>
        <v>42100.677858796298</v>
      </c>
      <c r="T3440" s="18">
        <f t="shared" si="107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>(E3441/D3441)*100</f>
        <v>134.67833333333334</v>
      </c>
      <c r="P3441" s="7">
        <f>IF(L3441,E3441/L3441,0)</f>
        <v>89.785555555555561</v>
      </c>
      <c r="Q3441" t="s">
        <v>8341</v>
      </c>
      <c r="R3441" t="s">
        <v>8342</v>
      </c>
      <c r="S3441" s="18">
        <f t="shared" si="106"/>
        <v>42374.661226851851</v>
      </c>
      <c r="T3441" s="18">
        <f t="shared" si="107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>(E3442/D3442)*100</f>
        <v>105.2184</v>
      </c>
      <c r="P3442" s="7">
        <f>IF(L3442,E3442/L3442,0)</f>
        <v>64.157560975609755</v>
      </c>
      <c r="Q3442" t="s">
        <v>8341</v>
      </c>
      <c r="R3442" t="s">
        <v>8342</v>
      </c>
      <c r="S3442" s="18">
        <f t="shared" si="106"/>
        <v>41808.87300925926</v>
      </c>
      <c r="T3442" s="18">
        <f t="shared" si="107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>(E3443/D3443)*100</f>
        <v>102.60000000000001</v>
      </c>
      <c r="P3443" s="7">
        <f>IF(L3443,E3443/L3443,0)</f>
        <v>59.651162790697676</v>
      </c>
      <c r="Q3443" t="s">
        <v>8341</v>
      </c>
      <c r="R3443" t="s">
        <v>8342</v>
      </c>
      <c r="S3443" s="18">
        <f t="shared" si="106"/>
        <v>42294.179641203707</v>
      </c>
      <c r="T3443" s="18">
        <f t="shared" si="107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>(E3444/D3444)*100</f>
        <v>100</v>
      </c>
      <c r="P3444" s="7">
        <f>IF(L3444,E3444/L3444,0)</f>
        <v>31.25</v>
      </c>
      <c r="Q3444" t="s">
        <v>8341</v>
      </c>
      <c r="R3444" t="s">
        <v>8342</v>
      </c>
      <c r="S3444" s="18">
        <f t="shared" si="106"/>
        <v>42124.591111111113</v>
      </c>
      <c r="T3444" s="18">
        <f t="shared" si="107"/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>(E3445/D3445)*100</f>
        <v>185.5</v>
      </c>
      <c r="P3445" s="7">
        <f>IF(L3445,E3445/L3445,0)</f>
        <v>41.222222222222221</v>
      </c>
      <c r="Q3445" t="s">
        <v>8341</v>
      </c>
      <c r="R3445" t="s">
        <v>8342</v>
      </c>
      <c r="S3445" s="18">
        <f t="shared" si="106"/>
        <v>41861.274837962963</v>
      </c>
      <c r="T3445" s="18">
        <f t="shared" si="107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>(E3446/D3446)*100</f>
        <v>289</v>
      </c>
      <c r="P3446" s="7">
        <f>IF(L3446,E3446/L3446,0)</f>
        <v>43.35</v>
      </c>
      <c r="Q3446" t="s">
        <v>8341</v>
      </c>
      <c r="R3446" t="s">
        <v>8342</v>
      </c>
      <c r="S3446" s="18">
        <f t="shared" si="106"/>
        <v>42521.041504629626</v>
      </c>
      <c r="T3446" s="18">
        <f t="shared" si="107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>(E3447/D3447)*100</f>
        <v>100</v>
      </c>
      <c r="P3447" s="7">
        <f>IF(L3447,E3447/L3447,0)</f>
        <v>64.516129032258064</v>
      </c>
      <c r="Q3447" t="s">
        <v>8341</v>
      </c>
      <c r="R3447" t="s">
        <v>8342</v>
      </c>
      <c r="S3447" s="18">
        <f t="shared" si="106"/>
        <v>42272.280509259261</v>
      </c>
      <c r="T3447" s="18">
        <f t="shared" si="107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>(E3448/D3448)*100</f>
        <v>108.2</v>
      </c>
      <c r="P3448" s="7">
        <f>IF(L3448,E3448/L3448,0)</f>
        <v>43.28</v>
      </c>
      <c r="Q3448" t="s">
        <v>8341</v>
      </c>
      <c r="R3448" t="s">
        <v>8342</v>
      </c>
      <c r="S3448" s="18">
        <f t="shared" si="106"/>
        <v>42016.582465277781</v>
      </c>
      <c r="T3448" s="18">
        <f t="shared" si="107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>(E3449/D3449)*100</f>
        <v>107.80000000000001</v>
      </c>
      <c r="P3449" s="7">
        <f>IF(L3449,E3449/L3449,0)</f>
        <v>77</v>
      </c>
      <c r="Q3449" t="s">
        <v>8341</v>
      </c>
      <c r="R3449" t="s">
        <v>8342</v>
      </c>
      <c r="S3449" s="18">
        <f t="shared" si="106"/>
        <v>42402.639027777783</v>
      </c>
      <c r="T3449" s="18">
        <f t="shared" si="107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>(E3450/D3450)*100</f>
        <v>109.76190476190477</v>
      </c>
      <c r="P3450" s="7">
        <f>IF(L3450,E3450/L3450,0)</f>
        <v>51.222222222222221</v>
      </c>
      <c r="Q3450" t="s">
        <v>8341</v>
      </c>
      <c r="R3450" t="s">
        <v>8342</v>
      </c>
      <c r="S3450" s="18">
        <f t="shared" si="106"/>
        <v>41959.869085648148</v>
      </c>
      <c r="T3450" s="18">
        <f t="shared" si="107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>(E3451/D3451)*100</f>
        <v>170.625</v>
      </c>
      <c r="P3451" s="7">
        <f>IF(L3451,E3451/L3451,0)</f>
        <v>68.25</v>
      </c>
      <c r="Q3451" t="s">
        <v>8341</v>
      </c>
      <c r="R3451" t="s">
        <v>8342</v>
      </c>
      <c r="S3451" s="18">
        <f t="shared" si="106"/>
        <v>42531.802523148144</v>
      </c>
      <c r="T3451" s="18">
        <f t="shared" si="107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>(E3452/D3452)*100</f>
        <v>152</v>
      </c>
      <c r="P3452" s="7">
        <f>IF(L3452,E3452/L3452,0)</f>
        <v>19.487179487179485</v>
      </c>
      <c r="Q3452" t="s">
        <v>8341</v>
      </c>
      <c r="R3452" t="s">
        <v>8342</v>
      </c>
      <c r="S3452" s="18">
        <f t="shared" si="106"/>
        <v>42036.454525462963</v>
      </c>
      <c r="T3452" s="18">
        <f t="shared" si="107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>(E3453/D3453)*100</f>
        <v>101.23076923076924</v>
      </c>
      <c r="P3453" s="7">
        <f>IF(L3453,E3453/L3453,0)</f>
        <v>41.125</v>
      </c>
      <c r="Q3453" t="s">
        <v>8341</v>
      </c>
      <c r="R3453" t="s">
        <v>8342</v>
      </c>
      <c r="S3453" s="18">
        <f t="shared" si="106"/>
        <v>42088.473692129628</v>
      </c>
      <c r="T3453" s="18">
        <f t="shared" si="107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>(E3454/D3454)*100</f>
        <v>153.19999999999999</v>
      </c>
      <c r="P3454" s="7">
        <f>IF(L3454,E3454/L3454,0)</f>
        <v>41.405405405405403</v>
      </c>
      <c r="Q3454" t="s">
        <v>8341</v>
      </c>
      <c r="R3454" t="s">
        <v>8342</v>
      </c>
      <c r="S3454" s="18">
        <f t="shared" si="106"/>
        <v>41820.389189814814</v>
      </c>
      <c r="T3454" s="18">
        <f t="shared" si="107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>(E3455/D3455)*100</f>
        <v>128.33333333333334</v>
      </c>
      <c r="P3455" s="7">
        <f>IF(L3455,E3455/L3455,0)</f>
        <v>27.5</v>
      </c>
      <c r="Q3455" t="s">
        <v>8341</v>
      </c>
      <c r="R3455" t="s">
        <v>8342</v>
      </c>
      <c r="S3455" s="18">
        <f t="shared" si="106"/>
        <v>42535.72865740741</v>
      </c>
      <c r="T3455" s="18">
        <f t="shared" si="107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>(E3456/D3456)*100</f>
        <v>100.71428571428571</v>
      </c>
      <c r="P3456" s="7">
        <f>IF(L3456,E3456/L3456,0)</f>
        <v>33.571428571428569</v>
      </c>
      <c r="Q3456" t="s">
        <v>8341</v>
      </c>
      <c r="R3456" t="s">
        <v>8342</v>
      </c>
      <c r="S3456" s="18">
        <f t="shared" si="106"/>
        <v>41821.448599537034</v>
      </c>
      <c r="T3456" s="18">
        <f t="shared" si="107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>(E3457/D3457)*100</f>
        <v>100.64999999999999</v>
      </c>
      <c r="P3457" s="7">
        <f>IF(L3457,E3457/L3457,0)</f>
        <v>145.86956521739131</v>
      </c>
      <c r="Q3457" t="s">
        <v>8341</v>
      </c>
      <c r="R3457" t="s">
        <v>8342</v>
      </c>
      <c r="S3457" s="18">
        <f t="shared" si="106"/>
        <v>42626.5003125</v>
      </c>
      <c r="T3457" s="18">
        <f t="shared" si="107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>(E3458/D3458)*100</f>
        <v>191.3</v>
      </c>
      <c r="P3458" s="7">
        <f>IF(L3458,E3458/L3458,0)</f>
        <v>358.6875</v>
      </c>
      <c r="Q3458" t="s">
        <v>8341</v>
      </c>
      <c r="R3458" t="s">
        <v>8342</v>
      </c>
      <c r="S3458" s="18">
        <f t="shared" ref="S3458:S3521" si="108">(J3458/86400)+25569+(-6/24)</f>
        <v>41820.955636574072</v>
      </c>
      <c r="T3458" s="18">
        <f t="shared" ref="T3458:T3521" si="109">(I3458/86400)+25569+(-6/24)</f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>(E3459/D3459)*100</f>
        <v>140.19999999999999</v>
      </c>
      <c r="P3459" s="7">
        <f>IF(L3459,E3459/L3459,0)</f>
        <v>50.981818181818184</v>
      </c>
      <c r="Q3459" t="s">
        <v>8341</v>
      </c>
      <c r="R3459" t="s">
        <v>8342</v>
      </c>
      <c r="S3459" s="18">
        <f t="shared" si="108"/>
        <v>42016.456678240742</v>
      </c>
      <c r="T3459" s="18">
        <f t="shared" si="109"/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>(E3460/D3460)*100</f>
        <v>124.33537832310839</v>
      </c>
      <c r="P3460" s="7">
        <f>IF(L3460,E3460/L3460,0)</f>
        <v>45.037037037037038</v>
      </c>
      <c r="Q3460" t="s">
        <v>8341</v>
      </c>
      <c r="R3460" t="s">
        <v>8342</v>
      </c>
      <c r="S3460" s="18">
        <f t="shared" si="108"/>
        <v>42010.952581018515</v>
      </c>
      <c r="T3460" s="18">
        <f t="shared" si="10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>(E3461/D3461)*100</f>
        <v>126.2</v>
      </c>
      <c r="P3461" s="7">
        <f>IF(L3461,E3461/L3461,0)</f>
        <v>17.527777777777779</v>
      </c>
      <c r="Q3461" t="s">
        <v>8341</v>
      </c>
      <c r="R3461" t="s">
        <v>8342</v>
      </c>
      <c r="S3461" s="18">
        <f t="shared" si="108"/>
        <v>42480.229861111111</v>
      </c>
      <c r="T3461" s="18">
        <f t="shared" si="10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>(E3462/D3462)*100</f>
        <v>190</v>
      </c>
      <c r="P3462" s="7">
        <f>IF(L3462,E3462/L3462,0)</f>
        <v>50</v>
      </c>
      <c r="Q3462" t="s">
        <v>8341</v>
      </c>
      <c r="R3462" t="s">
        <v>8342</v>
      </c>
      <c r="S3462" s="18">
        <f t="shared" si="108"/>
        <v>41852.277222222227</v>
      </c>
      <c r="T3462" s="18">
        <f t="shared" si="109"/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>(E3463/D3463)*100</f>
        <v>139</v>
      </c>
      <c r="P3463" s="7">
        <f>IF(L3463,E3463/L3463,0)</f>
        <v>57.916666666666664</v>
      </c>
      <c r="Q3463" t="s">
        <v>8341</v>
      </c>
      <c r="R3463" t="s">
        <v>8342</v>
      </c>
      <c r="S3463" s="18">
        <f t="shared" si="108"/>
        <v>42643.382858796293</v>
      </c>
      <c r="T3463" s="18">
        <f t="shared" si="10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>(E3464/D3464)*100</f>
        <v>202</v>
      </c>
      <c r="P3464" s="7">
        <f>IF(L3464,E3464/L3464,0)</f>
        <v>29.705882352941178</v>
      </c>
      <c r="Q3464" t="s">
        <v>8341</v>
      </c>
      <c r="R3464" t="s">
        <v>8342</v>
      </c>
      <c r="S3464" s="18">
        <f t="shared" si="108"/>
        <v>42179.648472222223</v>
      </c>
      <c r="T3464" s="18">
        <f t="shared" si="10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>(E3465/D3465)*100</f>
        <v>103.38000000000001</v>
      </c>
      <c r="P3465" s="7">
        <f>IF(L3465,E3465/L3465,0)</f>
        <v>90.684210526315795</v>
      </c>
      <c r="Q3465" t="s">
        <v>8341</v>
      </c>
      <c r="R3465" t="s">
        <v>8342</v>
      </c>
      <c r="S3465" s="18">
        <f t="shared" si="108"/>
        <v>42612.668807870374</v>
      </c>
      <c r="T3465" s="18">
        <f t="shared" si="10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>(E3466/D3466)*100</f>
        <v>102.3236</v>
      </c>
      <c r="P3466" s="7">
        <f>IF(L3466,E3466/L3466,0)</f>
        <v>55.012688172043013</v>
      </c>
      <c r="Q3466" t="s">
        <v>8341</v>
      </c>
      <c r="R3466" t="s">
        <v>8342</v>
      </c>
      <c r="S3466" s="18">
        <f t="shared" si="108"/>
        <v>42574.880057870367</v>
      </c>
      <c r="T3466" s="18">
        <f t="shared" si="10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>(E3467/D3467)*100</f>
        <v>103</v>
      </c>
      <c r="P3467" s="7">
        <f>IF(L3467,E3467/L3467,0)</f>
        <v>57.222222222222221</v>
      </c>
      <c r="Q3467" t="s">
        <v>8341</v>
      </c>
      <c r="R3467" t="s">
        <v>8342</v>
      </c>
      <c r="S3467" s="18">
        <f t="shared" si="108"/>
        <v>42200.375833333332</v>
      </c>
      <c r="T3467" s="18">
        <f t="shared" si="10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>(E3468/D3468)*100</f>
        <v>127.14285714285714</v>
      </c>
      <c r="P3468" s="7">
        <f>IF(L3468,E3468/L3468,0)</f>
        <v>72.950819672131146</v>
      </c>
      <c r="Q3468" t="s">
        <v>8341</v>
      </c>
      <c r="R3468" t="s">
        <v>8342</v>
      </c>
      <c r="S3468" s="18">
        <f t="shared" si="108"/>
        <v>42419.769097222219</v>
      </c>
      <c r="T3468" s="18">
        <f t="shared" si="10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>(E3469/D3469)*100</f>
        <v>101</v>
      </c>
      <c r="P3469" s="7">
        <f>IF(L3469,E3469/L3469,0)</f>
        <v>64.468085106382972</v>
      </c>
      <c r="Q3469" t="s">
        <v>8341</v>
      </c>
      <c r="R3469" t="s">
        <v>8342</v>
      </c>
      <c r="S3469" s="18">
        <f t="shared" si="108"/>
        <v>42053.421666666662</v>
      </c>
      <c r="T3469" s="18">
        <f t="shared" si="10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>(E3470/D3470)*100</f>
        <v>121.78</v>
      </c>
      <c r="P3470" s="7">
        <f>IF(L3470,E3470/L3470,0)</f>
        <v>716.35294117647061</v>
      </c>
      <c r="Q3470" t="s">
        <v>8341</v>
      </c>
      <c r="R3470" t="s">
        <v>8342</v>
      </c>
      <c r="S3470" s="18">
        <f t="shared" si="108"/>
        <v>42605.515381944446</v>
      </c>
      <c r="T3470" s="18">
        <f t="shared" si="10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>(E3471/D3471)*100</f>
        <v>113.39285714285714</v>
      </c>
      <c r="P3471" s="7">
        <f>IF(L3471,E3471/L3471,0)</f>
        <v>50.396825396825399</v>
      </c>
      <c r="Q3471" t="s">
        <v>8341</v>
      </c>
      <c r="R3471" t="s">
        <v>8342</v>
      </c>
      <c r="S3471" s="18">
        <f t="shared" si="108"/>
        <v>42458.391724537039</v>
      </c>
      <c r="T3471" s="18">
        <f t="shared" si="10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>(E3472/D3472)*100</f>
        <v>150</v>
      </c>
      <c r="P3472" s="7">
        <f>IF(L3472,E3472/L3472,0)</f>
        <v>41.666666666666664</v>
      </c>
      <c r="Q3472" t="s">
        <v>8341</v>
      </c>
      <c r="R3472" t="s">
        <v>8342</v>
      </c>
      <c r="S3472" s="18">
        <f t="shared" si="108"/>
        <v>42528.772013888884</v>
      </c>
      <c r="T3472" s="18">
        <f t="shared" si="10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>(E3473/D3473)*100</f>
        <v>214.6</v>
      </c>
      <c r="P3473" s="7">
        <f>IF(L3473,E3473/L3473,0)</f>
        <v>35.766666666666666</v>
      </c>
      <c r="Q3473" t="s">
        <v>8341</v>
      </c>
      <c r="R3473" t="s">
        <v>8342</v>
      </c>
      <c r="S3473" s="18">
        <f t="shared" si="108"/>
        <v>41841.570486111115</v>
      </c>
      <c r="T3473" s="18">
        <f t="shared" si="10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>(E3474/D3474)*100</f>
        <v>102.05</v>
      </c>
      <c r="P3474" s="7">
        <f>IF(L3474,E3474/L3474,0)</f>
        <v>88.739130434782609</v>
      </c>
      <c r="Q3474" t="s">
        <v>8341</v>
      </c>
      <c r="R3474" t="s">
        <v>8342</v>
      </c>
      <c r="S3474" s="18">
        <f t="shared" si="108"/>
        <v>41927.920497685183</v>
      </c>
      <c r="T3474" s="18">
        <f t="shared" si="10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>(E3475/D3475)*100</f>
        <v>100</v>
      </c>
      <c r="P3475" s="7">
        <f>IF(L3475,E3475/L3475,0)</f>
        <v>148.4848484848485</v>
      </c>
      <c r="Q3475" t="s">
        <v>8341</v>
      </c>
      <c r="R3475" t="s">
        <v>8342</v>
      </c>
      <c r="S3475" s="18">
        <f t="shared" si="108"/>
        <v>42062.584444444445</v>
      </c>
      <c r="T3475" s="18">
        <f t="shared" si="10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>(E3476/D3476)*100</f>
        <v>101</v>
      </c>
      <c r="P3476" s="7">
        <f>IF(L3476,E3476/L3476,0)</f>
        <v>51.794871794871796</v>
      </c>
      <c r="Q3476" t="s">
        <v>8341</v>
      </c>
      <c r="R3476" t="s">
        <v>8342</v>
      </c>
      <c r="S3476" s="18">
        <f t="shared" si="108"/>
        <v>42541.251516203702</v>
      </c>
      <c r="T3476" s="18">
        <f t="shared" si="10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>(E3477/D3477)*100</f>
        <v>113.33333333333333</v>
      </c>
      <c r="P3477" s="7">
        <f>IF(L3477,E3477/L3477,0)</f>
        <v>20</v>
      </c>
      <c r="Q3477" t="s">
        <v>8341</v>
      </c>
      <c r="R3477" t="s">
        <v>8342</v>
      </c>
      <c r="S3477" s="18">
        <f t="shared" si="108"/>
        <v>41918.630833333329</v>
      </c>
      <c r="T3477" s="18">
        <f t="shared" si="10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>(E3478/D3478)*100</f>
        <v>104</v>
      </c>
      <c r="P3478" s="7">
        <f>IF(L3478,E3478/L3478,0)</f>
        <v>52</v>
      </c>
      <c r="Q3478" t="s">
        <v>8341</v>
      </c>
      <c r="R3478" t="s">
        <v>8342</v>
      </c>
      <c r="S3478" s="18">
        <f t="shared" si="108"/>
        <v>41921.029976851853</v>
      </c>
      <c r="T3478" s="18">
        <f t="shared" si="10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>(E3479/D3479)*100</f>
        <v>115.33333333333333</v>
      </c>
      <c r="P3479" s="7">
        <f>IF(L3479,E3479/L3479,0)</f>
        <v>53.230769230769234</v>
      </c>
      <c r="Q3479" t="s">
        <v>8341</v>
      </c>
      <c r="R3479" t="s">
        <v>8342</v>
      </c>
      <c r="S3479" s="18">
        <f t="shared" si="108"/>
        <v>42128.486608796295</v>
      </c>
      <c r="T3479" s="18">
        <f t="shared" si="10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>(E3480/D3480)*100</f>
        <v>112.85000000000001</v>
      </c>
      <c r="P3480" s="7">
        <f>IF(L3480,E3480/L3480,0)</f>
        <v>39.596491228070178</v>
      </c>
      <c r="Q3480" t="s">
        <v>8341</v>
      </c>
      <c r="R3480" t="s">
        <v>8342</v>
      </c>
      <c r="S3480" s="18">
        <f t="shared" si="108"/>
        <v>42053.666921296295</v>
      </c>
      <c r="T3480" s="18">
        <f t="shared" si="10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>(E3481/D3481)*100</f>
        <v>127.86666666666666</v>
      </c>
      <c r="P3481" s="7">
        <f>IF(L3481,E3481/L3481,0)</f>
        <v>34.25</v>
      </c>
      <c r="Q3481" t="s">
        <v>8341</v>
      </c>
      <c r="R3481" t="s">
        <v>8342</v>
      </c>
      <c r="S3481" s="18">
        <f t="shared" si="108"/>
        <v>41781.605092592596</v>
      </c>
      <c r="T3481" s="18">
        <f t="shared" si="109"/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>(E3482/D3482)*100</f>
        <v>142.66666666666669</v>
      </c>
      <c r="P3482" s="7">
        <f>IF(L3482,E3482/L3482,0)</f>
        <v>164.61538461538461</v>
      </c>
      <c r="Q3482" t="s">
        <v>8341</v>
      </c>
      <c r="R3482" t="s">
        <v>8342</v>
      </c>
      <c r="S3482" s="18">
        <f t="shared" si="108"/>
        <v>42171.067442129628</v>
      </c>
      <c r="T3482" s="18">
        <f t="shared" si="10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>(E3483/D3483)*100</f>
        <v>118.8</v>
      </c>
      <c r="P3483" s="7">
        <f>IF(L3483,E3483/L3483,0)</f>
        <v>125.05263157894737</v>
      </c>
      <c r="Q3483" t="s">
        <v>8341</v>
      </c>
      <c r="R3483" t="s">
        <v>8342</v>
      </c>
      <c r="S3483" s="18">
        <f t="shared" si="108"/>
        <v>41988.997546296298</v>
      </c>
      <c r="T3483" s="18">
        <f t="shared" si="109"/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>(E3484/D3484)*100</f>
        <v>138.33333333333334</v>
      </c>
      <c r="P3484" s="7">
        <f>IF(L3484,E3484/L3484,0)</f>
        <v>51.875</v>
      </c>
      <c r="Q3484" t="s">
        <v>8341</v>
      </c>
      <c r="R3484" t="s">
        <v>8342</v>
      </c>
      <c r="S3484" s="18">
        <f t="shared" si="108"/>
        <v>41796.521597222221</v>
      </c>
      <c r="T3484" s="18">
        <f t="shared" si="10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>(E3485/D3485)*100</f>
        <v>159.9402985074627</v>
      </c>
      <c r="P3485" s="7">
        <f>IF(L3485,E3485/L3485,0)</f>
        <v>40.285714285714285</v>
      </c>
      <c r="Q3485" t="s">
        <v>8341</v>
      </c>
      <c r="R3485" t="s">
        <v>8342</v>
      </c>
      <c r="S3485" s="18">
        <f t="shared" si="108"/>
        <v>41793.418761574074</v>
      </c>
      <c r="T3485" s="18">
        <f t="shared" si="10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>(E3486/D3486)*100</f>
        <v>114.24000000000001</v>
      </c>
      <c r="P3486" s="7">
        <f>IF(L3486,E3486/L3486,0)</f>
        <v>64.909090909090907</v>
      </c>
      <c r="Q3486" t="s">
        <v>8341</v>
      </c>
      <c r="R3486" t="s">
        <v>8342</v>
      </c>
      <c r="S3486" s="18">
        <f t="shared" si="108"/>
        <v>42506.510405092587</v>
      </c>
      <c r="T3486" s="18">
        <f t="shared" si="10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>(E3487/D3487)*100</f>
        <v>100.60606060606061</v>
      </c>
      <c r="P3487" s="7">
        <f>IF(L3487,E3487/L3487,0)</f>
        <v>55.333333333333336</v>
      </c>
      <c r="Q3487" t="s">
        <v>8341</v>
      </c>
      <c r="R3487" t="s">
        <v>8342</v>
      </c>
      <c r="S3487" s="18">
        <f t="shared" si="108"/>
        <v>42372.443055555559</v>
      </c>
      <c r="T3487" s="18">
        <f t="shared" si="10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>(E3488/D3488)*100</f>
        <v>155.20000000000002</v>
      </c>
      <c r="P3488" s="7">
        <f>IF(L3488,E3488/L3488,0)</f>
        <v>83.142857142857139</v>
      </c>
      <c r="Q3488" t="s">
        <v>8341</v>
      </c>
      <c r="R3488" t="s">
        <v>8342</v>
      </c>
      <c r="S3488" s="18">
        <f t="shared" si="108"/>
        <v>42126.62501157407</v>
      </c>
      <c r="T3488" s="18">
        <f t="shared" si="10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>(E3489/D3489)*100</f>
        <v>127.75000000000001</v>
      </c>
      <c r="P3489" s="7">
        <f>IF(L3489,E3489/L3489,0)</f>
        <v>38.712121212121211</v>
      </c>
      <c r="Q3489" t="s">
        <v>8341</v>
      </c>
      <c r="R3489" t="s">
        <v>8342</v>
      </c>
      <c r="S3489" s="18">
        <f t="shared" si="108"/>
        <v>42149.690416666665</v>
      </c>
      <c r="T3489" s="18">
        <f t="shared" si="10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>(E3490/D3490)*100</f>
        <v>121.2</v>
      </c>
      <c r="P3490" s="7">
        <f>IF(L3490,E3490/L3490,0)</f>
        <v>125.37931034482759</v>
      </c>
      <c r="Q3490" t="s">
        <v>8341</v>
      </c>
      <c r="R3490" t="s">
        <v>8342</v>
      </c>
      <c r="S3490" s="18">
        <f t="shared" si="108"/>
        <v>42087.518055555556</v>
      </c>
      <c r="T3490" s="18">
        <f t="shared" si="10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>(E3491/D3491)*100</f>
        <v>112.7</v>
      </c>
      <c r="P3491" s="7">
        <f>IF(L3491,E3491/L3491,0)</f>
        <v>78.263888888888886</v>
      </c>
      <c r="Q3491" t="s">
        <v>8341</v>
      </c>
      <c r="R3491" t="s">
        <v>8342</v>
      </c>
      <c r="S3491" s="18">
        <f t="shared" si="108"/>
        <v>41753.385775462964</v>
      </c>
      <c r="T3491" s="18">
        <f t="shared" si="10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>(E3492/D3492)*100</f>
        <v>127.49999999999999</v>
      </c>
      <c r="P3492" s="7">
        <f>IF(L3492,E3492/L3492,0)</f>
        <v>47.222222222222221</v>
      </c>
      <c r="Q3492" t="s">
        <v>8341</v>
      </c>
      <c r="R3492" t="s">
        <v>8342</v>
      </c>
      <c r="S3492" s="18">
        <f t="shared" si="108"/>
        <v>42443.552361111113</v>
      </c>
      <c r="T3492" s="18">
        <f t="shared" si="10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>(E3493/D3493)*100</f>
        <v>158.20000000000002</v>
      </c>
      <c r="P3493" s="7">
        <f>IF(L3493,E3493/L3493,0)</f>
        <v>79.099999999999994</v>
      </c>
      <c r="Q3493" t="s">
        <v>8341</v>
      </c>
      <c r="R3493" t="s">
        <v>8342</v>
      </c>
      <c r="S3493" s="18">
        <f t="shared" si="108"/>
        <v>42120.999814814815</v>
      </c>
      <c r="T3493" s="18">
        <f t="shared" si="10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>(E3494/D3494)*100</f>
        <v>105.26894736842105</v>
      </c>
      <c r="P3494" s="7">
        <f>IF(L3494,E3494/L3494,0)</f>
        <v>114.29199999999999</v>
      </c>
      <c r="Q3494" t="s">
        <v>8341</v>
      </c>
      <c r="R3494" t="s">
        <v>8342</v>
      </c>
      <c r="S3494" s="18">
        <f t="shared" si="108"/>
        <v>42267.759224537032</v>
      </c>
      <c r="T3494" s="18">
        <f t="shared" si="10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>(E3495/D3495)*100</f>
        <v>100</v>
      </c>
      <c r="P3495" s="7">
        <f>IF(L3495,E3495/L3495,0)</f>
        <v>51.724137931034484</v>
      </c>
      <c r="Q3495" t="s">
        <v>8341</v>
      </c>
      <c r="R3495" t="s">
        <v>8342</v>
      </c>
      <c r="S3495" s="18">
        <f t="shared" si="108"/>
        <v>41848.616157407407</v>
      </c>
      <c r="T3495" s="18">
        <f t="shared" si="10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>(E3496/D3496)*100</f>
        <v>100</v>
      </c>
      <c r="P3496" s="7">
        <f>IF(L3496,E3496/L3496,0)</f>
        <v>30.76923076923077</v>
      </c>
      <c r="Q3496" t="s">
        <v>8341</v>
      </c>
      <c r="R3496" t="s">
        <v>8342</v>
      </c>
      <c r="S3496" s="18">
        <f t="shared" si="108"/>
        <v>42688.964988425927</v>
      </c>
      <c r="T3496" s="18">
        <f t="shared" si="10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>(E3497/D3497)*100</f>
        <v>106.86</v>
      </c>
      <c r="P3497" s="7">
        <f>IF(L3497,E3497/L3497,0)</f>
        <v>74.208333333333329</v>
      </c>
      <c r="Q3497" t="s">
        <v>8341</v>
      </c>
      <c r="R3497" t="s">
        <v>8342</v>
      </c>
      <c r="S3497" s="18">
        <f t="shared" si="108"/>
        <v>41915.512835648144</v>
      </c>
      <c r="T3497" s="18">
        <f t="shared" si="10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>(E3498/D3498)*100</f>
        <v>124.4</v>
      </c>
      <c r="P3498" s="7">
        <f>IF(L3498,E3498/L3498,0)</f>
        <v>47.846153846153847</v>
      </c>
      <c r="Q3498" t="s">
        <v>8341</v>
      </c>
      <c r="R3498" t="s">
        <v>8342</v>
      </c>
      <c r="S3498" s="18">
        <f t="shared" si="108"/>
        <v>42584.596828703703</v>
      </c>
      <c r="T3498" s="18">
        <f t="shared" si="10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>(E3499/D3499)*100</f>
        <v>108.70406189555126</v>
      </c>
      <c r="P3499" s="7">
        <f>IF(L3499,E3499/L3499,0)</f>
        <v>34.408163265306122</v>
      </c>
      <c r="Q3499" t="s">
        <v>8341</v>
      </c>
      <c r="R3499" t="s">
        <v>8342</v>
      </c>
      <c r="S3499" s="18">
        <f t="shared" si="108"/>
        <v>42511.491944444446</v>
      </c>
      <c r="T3499" s="18">
        <f t="shared" si="10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>(E3500/D3500)*100</f>
        <v>102.42424242424242</v>
      </c>
      <c r="P3500" s="7">
        <f>IF(L3500,E3500/L3500,0)</f>
        <v>40.238095238095241</v>
      </c>
      <c r="Q3500" t="s">
        <v>8341</v>
      </c>
      <c r="R3500" t="s">
        <v>8342</v>
      </c>
      <c r="S3500" s="18">
        <f t="shared" si="108"/>
        <v>42458.90861111111</v>
      </c>
      <c r="T3500" s="18">
        <f t="shared" si="10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>(E3501/D3501)*100</f>
        <v>105.5</v>
      </c>
      <c r="P3501" s="7">
        <f>IF(L3501,E3501/L3501,0)</f>
        <v>60.285714285714285</v>
      </c>
      <c r="Q3501" t="s">
        <v>8341</v>
      </c>
      <c r="R3501" t="s">
        <v>8342</v>
      </c>
      <c r="S3501" s="18">
        <f t="shared" si="108"/>
        <v>42131.786168981482</v>
      </c>
      <c r="T3501" s="18">
        <f t="shared" si="10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>(E3502/D3502)*100</f>
        <v>106.3</v>
      </c>
      <c r="P3502" s="7">
        <f>IF(L3502,E3502/L3502,0)</f>
        <v>25.30952380952381</v>
      </c>
      <c r="Q3502" t="s">
        <v>8341</v>
      </c>
      <c r="R3502" t="s">
        <v>8342</v>
      </c>
      <c r="S3502" s="18">
        <f t="shared" si="108"/>
        <v>42419.669421296298</v>
      </c>
      <c r="T3502" s="18">
        <f t="shared" si="10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>(E3503/D3503)*100</f>
        <v>100.66666666666666</v>
      </c>
      <c r="P3503" s="7">
        <f>IF(L3503,E3503/L3503,0)</f>
        <v>35.952380952380949</v>
      </c>
      <c r="Q3503" t="s">
        <v>8341</v>
      </c>
      <c r="R3503" t="s">
        <v>8342</v>
      </c>
      <c r="S3503" s="18">
        <f t="shared" si="108"/>
        <v>42233.513831018514</v>
      </c>
      <c r="T3503" s="18">
        <f t="shared" si="10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>(E3504/D3504)*100</f>
        <v>105.4</v>
      </c>
      <c r="P3504" s="7">
        <f>IF(L3504,E3504/L3504,0)</f>
        <v>136</v>
      </c>
      <c r="Q3504" t="s">
        <v>8341</v>
      </c>
      <c r="R3504" t="s">
        <v>8342</v>
      </c>
      <c r="S3504" s="18">
        <f t="shared" si="108"/>
        <v>42430.589398148149</v>
      </c>
      <c r="T3504" s="18">
        <f t="shared" si="10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>(E3505/D3505)*100</f>
        <v>107.55999999999999</v>
      </c>
      <c r="P3505" s="7">
        <f>IF(L3505,E3505/L3505,0)</f>
        <v>70.763157894736835</v>
      </c>
      <c r="Q3505" t="s">
        <v>8341</v>
      </c>
      <c r="R3505" t="s">
        <v>8342</v>
      </c>
      <c r="S3505" s="18">
        <f t="shared" si="108"/>
        <v>42545.228333333333</v>
      </c>
      <c r="T3505" s="18">
        <f t="shared" si="10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>(E3506/D3506)*100</f>
        <v>100</v>
      </c>
      <c r="P3506" s="7">
        <f>IF(L3506,E3506/L3506,0)</f>
        <v>125</v>
      </c>
      <c r="Q3506" t="s">
        <v>8341</v>
      </c>
      <c r="R3506" t="s">
        <v>8342</v>
      </c>
      <c r="S3506" s="18">
        <f t="shared" si="108"/>
        <v>42297.498738425929</v>
      </c>
      <c r="T3506" s="18">
        <f t="shared" si="10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>(E3507/D3507)*100</f>
        <v>103.76</v>
      </c>
      <c r="P3507" s="7">
        <f>IF(L3507,E3507/L3507,0)</f>
        <v>66.512820512820511</v>
      </c>
      <c r="Q3507" t="s">
        <v>8341</v>
      </c>
      <c r="R3507" t="s">
        <v>8342</v>
      </c>
      <c r="S3507" s="18">
        <f t="shared" si="108"/>
        <v>41760.685706018521</v>
      </c>
      <c r="T3507" s="18">
        <f t="shared" si="10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>(E3508/D3508)*100</f>
        <v>101.49999999999999</v>
      </c>
      <c r="P3508" s="7">
        <f>IF(L3508,E3508/L3508,0)</f>
        <v>105</v>
      </c>
      <c r="Q3508" t="s">
        <v>8341</v>
      </c>
      <c r="R3508" t="s">
        <v>8342</v>
      </c>
      <c r="S3508" s="18">
        <f t="shared" si="108"/>
        <v>41829.484259259261</v>
      </c>
      <c r="T3508" s="18">
        <f t="shared" si="10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>(E3509/D3509)*100</f>
        <v>104.4</v>
      </c>
      <c r="P3509" s="7">
        <f>IF(L3509,E3509/L3509,0)</f>
        <v>145</v>
      </c>
      <c r="Q3509" t="s">
        <v>8341</v>
      </c>
      <c r="R3509" t="s">
        <v>8342</v>
      </c>
      <c r="S3509" s="18">
        <f t="shared" si="108"/>
        <v>42491.67288194444</v>
      </c>
      <c r="T3509" s="18">
        <f t="shared" si="10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>(E3510/D3510)*100</f>
        <v>180</v>
      </c>
      <c r="P3510" s="7">
        <f>IF(L3510,E3510/L3510,0)</f>
        <v>12</v>
      </c>
      <c r="Q3510" t="s">
        <v>8341</v>
      </c>
      <c r="R3510" t="s">
        <v>8342</v>
      </c>
      <c r="S3510" s="18">
        <f t="shared" si="108"/>
        <v>42477.479780092588</v>
      </c>
      <c r="T3510" s="18">
        <f t="shared" si="10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>(E3511/D3511)*100</f>
        <v>106.33333333333333</v>
      </c>
      <c r="P3511" s="7">
        <f>IF(L3511,E3511/L3511,0)</f>
        <v>96.666666666666671</v>
      </c>
      <c r="Q3511" t="s">
        <v>8341</v>
      </c>
      <c r="R3511" t="s">
        <v>8342</v>
      </c>
      <c r="S3511" s="18">
        <f t="shared" si="108"/>
        <v>41950.609560185185</v>
      </c>
      <c r="T3511" s="18">
        <f t="shared" si="10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>(E3512/D3512)*100</f>
        <v>100.55555555555556</v>
      </c>
      <c r="P3512" s="7">
        <f>IF(L3512,E3512/L3512,0)</f>
        <v>60.333333333333336</v>
      </c>
      <c r="Q3512" t="s">
        <v>8341</v>
      </c>
      <c r="R3512" t="s">
        <v>8342</v>
      </c>
      <c r="S3512" s="18">
        <f t="shared" si="108"/>
        <v>41802.37090277778</v>
      </c>
      <c r="T3512" s="18">
        <f t="shared" si="10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>(E3513/D3513)*100</f>
        <v>101.2</v>
      </c>
      <c r="P3513" s="7">
        <f>IF(L3513,E3513/L3513,0)</f>
        <v>79.89473684210526</v>
      </c>
      <c r="Q3513" t="s">
        <v>8341</v>
      </c>
      <c r="R3513" t="s">
        <v>8342</v>
      </c>
      <c r="S3513" s="18">
        <f t="shared" si="108"/>
        <v>41927.623784722222</v>
      </c>
      <c r="T3513" s="18">
        <f t="shared" si="10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>(E3514/D3514)*100</f>
        <v>100</v>
      </c>
      <c r="P3514" s="7">
        <f>IF(L3514,E3514/L3514,0)</f>
        <v>58.823529411764703</v>
      </c>
      <c r="Q3514" t="s">
        <v>8341</v>
      </c>
      <c r="R3514" t="s">
        <v>8342</v>
      </c>
      <c r="S3514" s="18">
        <f t="shared" si="108"/>
        <v>42057.286944444444</v>
      </c>
      <c r="T3514" s="18">
        <f t="shared" si="10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>(E3515/D3515)*100</f>
        <v>118.39285714285714</v>
      </c>
      <c r="P3515" s="7">
        <f>IF(L3515,E3515/L3515,0)</f>
        <v>75.340909090909093</v>
      </c>
      <c r="Q3515" t="s">
        <v>8341</v>
      </c>
      <c r="R3515" t="s">
        <v>8342</v>
      </c>
      <c r="S3515" s="18">
        <f t="shared" si="108"/>
        <v>41780.846203703702</v>
      </c>
      <c r="T3515" s="18">
        <f t="shared" si="10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>(E3516/D3516)*100</f>
        <v>110.00000000000001</v>
      </c>
      <c r="P3516" s="7">
        <f>IF(L3516,E3516/L3516,0)</f>
        <v>55</v>
      </c>
      <c r="Q3516" t="s">
        <v>8341</v>
      </c>
      <c r="R3516" t="s">
        <v>8342</v>
      </c>
      <c r="S3516" s="18">
        <f t="shared" si="108"/>
        <v>42020.596666666665</v>
      </c>
      <c r="T3516" s="18">
        <f t="shared" si="10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>(E3517/D3517)*100</f>
        <v>102.66666666666666</v>
      </c>
      <c r="P3517" s="7">
        <f>IF(L3517,E3517/L3517,0)</f>
        <v>66.956521739130437</v>
      </c>
      <c r="Q3517" t="s">
        <v>8341</v>
      </c>
      <c r="R3517" t="s">
        <v>8342</v>
      </c>
      <c r="S3517" s="18">
        <f t="shared" si="108"/>
        <v>42125.522812499999</v>
      </c>
      <c r="T3517" s="18">
        <f t="shared" si="10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>(E3518/D3518)*100</f>
        <v>100</v>
      </c>
      <c r="P3518" s="7">
        <f>IF(L3518,E3518/L3518,0)</f>
        <v>227.27272727272728</v>
      </c>
      <c r="Q3518" t="s">
        <v>8341</v>
      </c>
      <c r="R3518" t="s">
        <v>8342</v>
      </c>
      <c r="S3518" s="18">
        <f t="shared" si="108"/>
        <v>41855.760069444441</v>
      </c>
      <c r="T3518" s="18">
        <f t="shared" si="10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>(E3519/D3519)*100</f>
        <v>100</v>
      </c>
      <c r="P3519" s="7">
        <f>IF(L3519,E3519/L3519,0)</f>
        <v>307.69230769230768</v>
      </c>
      <c r="Q3519" t="s">
        <v>8341</v>
      </c>
      <c r="R3519" t="s">
        <v>8342</v>
      </c>
      <c r="S3519" s="18">
        <f t="shared" si="108"/>
        <v>41794.567523148144</v>
      </c>
      <c r="T3519" s="18">
        <f t="shared" si="10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>(E3520/D3520)*100</f>
        <v>110.04599999999999</v>
      </c>
      <c r="P3520" s="7">
        <f>IF(L3520,E3520/L3520,0)</f>
        <v>50.020909090909093</v>
      </c>
      <c r="Q3520" t="s">
        <v>8341</v>
      </c>
      <c r="R3520" t="s">
        <v>8342</v>
      </c>
      <c r="S3520" s="18">
        <f t="shared" si="108"/>
        <v>41893.533553240741</v>
      </c>
      <c r="T3520" s="18">
        <f t="shared" si="10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>(E3521/D3521)*100</f>
        <v>101.35000000000001</v>
      </c>
      <c r="P3521" s="7">
        <f>IF(L3521,E3521/L3521,0)</f>
        <v>72.392857142857139</v>
      </c>
      <c r="Q3521" t="s">
        <v>8341</v>
      </c>
      <c r="R3521" t="s">
        <v>8342</v>
      </c>
      <c r="S3521" s="18">
        <f t="shared" si="108"/>
        <v>42037.348958333328</v>
      </c>
      <c r="T3521" s="18">
        <f t="shared" si="10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>(E3522/D3522)*100</f>
        <v>100.75</v>
      </c>
      <c r="P3522" s="7">
        <f>IF(L3522,E3522/L3522,0)</f>
        <v>95.952380952380949</v>
      </c>
      <c r="Q3522" t="s">
        <v>8341</v>
      </c>
      <c r="R3522" t="s">
        <v>8342</v>
      </c>
      <c r="S3522" s="18">
        <f t="shared" ref="S3522:S3585" si="110">(J3522/86400)+25569+(-6/24)</f>
        <v>42227.574212962965</v>
      </c>
      <c r="T3522" s="18">
        <f t="shared" ref="T3522:T3585" si="111">(I3522/86400)+25569+(-6/24)</f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>(E3523/D3523)*100</f>
        <v>169.42857142857144</v>
      </c>
      <c r="P3523" s="7">
        <f>IF(L3523,E3523/L3523,0)</f>
        <v>45.615384615384613</v>
      </c>
      <c r="Q3523" t="s">
        <v>8341</v>
      </c>
      <c r="R3523" t="s">
        <v>8342</v>
      </c>
      <c r="S3523" s="18">
        <f t="shared" si="110"/>
        <v>41881.111342592594</v>
      </c>
      <c r="T3523" s="18">
        <f t="shared" si="111"/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>(E3524/D3524)*100</f>
        <v>100</v>
      </c>
      <c r="P3524" s="7">
        <f>IF(L3524,E3524/L3524,0)</f>
        <v>41.029411764705884</v>
      </c>
      <c r="Q3524" t="s">
        <v>8341</v>
      </c>
      <c r="R3524" t="s">
        <v>8342</v>
      </c>
      <c r="S3524" s="18">
        <f t="shared" si="110"/>
        <v>42234.539884259255</v>
      </c>
      <c r="T3524" s="18">
        <f t="shared" si="111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>(E3525/D3525)*100</f>
        <v>113.65</v>
      </c>
      <c r="P3525" s="7">
        <f>IF(L3525,E3525/L3525,0)</f>
        <v>56.825000000000003</v>
      </c>
      <c r="Q3525" t="s">
        <v>8341</v>
      </c>
      <c r="R3525" t="s">
        <v>8342</v>
      </c>
      <c r="S3525" s="18">
        <f t="shared" si="110"/>
        <v>42581.147546296299</v>
      </c>
      <c r="T3525" s="18">
        <f t="shared" si="111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>(E3526/D3526)*100</f>
        <v>101.56</v>
      </c>
      <c r="P3526" s="7">
        <f>IF(L3526,E3526/L3526,0)</f>
        <v>137.24324324324326</v>
      </c>
      <c r="Q3526" t="s">
        <v>8341</v>
      </c>
      <c r="R3526" t="s">
        <v>8342</v>
      </c>
      <c r="S3526" s="18">
        <f t="shared" si="110"/>
        <v>41880.51357638889</v>
      </c>
      <c r="T3526" s="18">
        <f t="shared" si="111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>(E3527/D3527)*100</f>
        <v>106</v>
      </c>
      <c r="P3527" s="7">
        <f>IF(L3527,E3527/L3527,0)</f>
        <v>75.714285714285708</v>
      </c>
      <c r="Q3527" t="s">
        <v>8341</v>
      </c>
      <c r="R3527" t="s">
        <v>8342</v>
      </c>
      <c r="S3527" s="18">
        <f t="shared" si="110"/>
        <v>42214.4456712963</v>
      </c>
      <c r="T3527" s="18">
        <f t="shared" si="111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>(E3528/D3528)*100</f>
        <v>102</v>
      </c>
      <c r="P3528" s="7">
        <f>IF(L3528,E3528/L3528,0)</f>
        <v>99</v>
      </c>
      <c r="Q3528" t="s">
        <v>8341</v>
      </c>
      <c r="R3528" t="s">
        <v>8342</v>
      </c>
      <c r="S3528" s="18">
        <f t="shared" si="110"/>
        <v>42460.085312499999</v>
      </c>
      <c r="T3528" s="18">
        <f t="shared" si="111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>(E3529/D3529)*100</f>
        <v>116.91666666666667</v>
      </c>
      <c r="P3529" s="7">
        <f>IF(L3529,E3529/L3529,0)</f>
        <v>81.569767441860463</v>
      </c>
      <c r="Q3529" t="s">
        <v>8341</v>
      </c>
      <c r="R3529" t="s">
        <v>8342</v>
      </c>
      <c r="S3529" s="18">
        <f t="shared" si="110"/>
        <v>42166.773206018523</v>
      </c>
      <c r="T3529" s="18">
        <f t="shared" si="111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>(E3530/D3530)*100</f>
        <v>101.15151515151514</v>
      </c>
      <c r="P3530" s="7">
        <f>IF(L3530,E3530/L3530,0)</f>
        <v>45.108108108108105</v>
      </c>
      <c r="Q3530" t="s">
        <v>8341</v>
      </c>
      <c r="R3530" t="s">
        <v>8342</v>
      </c>
      <c r="S3530" s="18">
        <f t="shared" si="110"/>
        <v>42733.25136574074</v>
      </c>
      <c r="T3530" s="18">
        <f t="shared" si="111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>(E3531/D3531)*100</f>
        <v>132</v>
      </c>
      <c r="P3531" s="7">
        <f>IF(L3531,E3531/L3531,0)</f>
        <v>36.666666666666664</v>
      </c>
      <c r="Q3531" t="s">
        <v>8341</v>
      </c>
      <c r="R3531" t="s">
        <v>8342</v>
      </c>
      <c r="S3531" s="18">
        <f t="shared" si="110"/>
        <v>42177.511782407411</v>
      </c>
      <c r="T3531" s="18">
        <f t="shared" si="111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>(E3532/D3532)*100</f>
        <v>100</v>
      </c>
      <c r="P3532" s="7">
        <f>IF(L3532,E3532/L3532,0)</f>
        <v>125</v>
      </c>
      <c r="Q3532" t="s">
        <v>8341</v>
      </c>
      <c r="R3532" t="s">
        <v>8342</v>
      </c>
      <c r="S3532" s="18">
        <f t="shared" si="110"/>
        <v>42442.373344907406</v>
      </c>
      <c r="T3532" s="18">
        <f t="shared" si="111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>(E3533/D3533)*100</f>
        <v>128</v>
      </c>
      <c r="P3533" s="7">
        <f>IF(L3533,E3533/L3533,0)</f>
        <v>49.230769230769234</v>
      </c>
      <c r="Q3533" t="s">
        <v>8341</v>
      </c>
      <c r="R3533" t="s">
        <v>8342</v>
      </c>
      <c r="S3533" s="18">
        <f t="shared" si="110"/>
        <v>42521.404328703706</v>
      </c>
      <c r="T3533" s="18">
        <f t="shared" si="111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>(E3534/D3534)*100</f>
        <v>118.95833333333334</v>
      </c>
      <c r="P3534" s="7">
        <f>IF(L3534,E3534/L3534,0)</f>
        <v>42.296296296296298</v>
      </c>
      <c r="Q3534" t="s">
        <v>8341</v>
      </c>
      <c r="R3534" t="s">
        <v>8342</v>
      </c>
      <c r="S3534" s="18">
        <f t="shared" si="110"/>
        <v>41884.349849537037</v>
      </c>
      <c r="T3534" s="18">
        <f t="shared" si="111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>(E3535/D3535)*100</f>
        <v>126.2</v>
      </c>
      <c r="P3535" s="7">
        <f>IF(L3535,E3535/L3535,0)</f>
        <v>78.875</v>
      </c>
      <c r="Q3535" t="s">
        <v>8341</v>
      </c>
      <c r="R3535" t="s">
        <v>8342</v>
      </c>
      <c r="S3535" s="18">
        <f t="shared" si="110"/>
        <v>42289.511192129634</v>
      </c>
      <c r="T3535" s="18">
        <f t="shared" si="111"/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>(E3536/D3536)*100</f>
        <v>156.20000000000002</v>
      </c>
      <c r="P3536" s="7">
        <f>IF(L3536,E3536/L3536,0)</f>
        <v>38.284313725490193</v>
      </c>
      <c r="Q3536" t="s">
        <v>8341</v>
      </c>
      <c r="R3536" t="s">
        <v>8342</v>
      </c>
      <c r="S3536" s="18">
        <f t="shared" si="110"/>
        <v>42243.3752662037</v>
      </c>
      <c r="T3536" s="18">
        <f t="shared" si="111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>(E3537/D3537)*100</f>
        <v>103.15</v>
      </c>
      <c r="P3537" s="7">
        <f>IF(L3537,E3537/L3537,0)</f>
        <v>44.847826086956523</v>
      </c>
      <c r="Q3537" t="s">
        <v>8341</v>
      </c>
      <c r="R3537" t="s">
        <v>8342</v>
      </c>
      <c r="S3537" s="18">
        <f t="shared" si="110"/>
        <v>42248.390162037038</v>
      </c>
      <c r="T3537" s="18">
        <f t="shared" si="111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>(E3538/D3538)*100</f>
        <v>153.33333333333334</v>
      </c>
      <c r="P3538" s="7">
        <f>IF(L3538,E3538/L3538,0)</f>
        <v>13.529411764705882</v>
      </c>
      <c r="Q3538" t="s">
        <v>8341</v>
      </c>
      <c r="R3538" t="s">
        <v>8342</v>
      </c>
      <c r="S3538" s="18">
        <f t="shared" si="110"/>
        <v>42328.477141203708</v>
      </c>
      <c r="T3538" s="18">
        <f t="shared" si="111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>(E3539/D3539)*100</f>
        <v>180.44444444444446</v>
      </c>
      <c r="P3539" s="7">
        <f>IF(L3539,E3539/L3539,0)</f>
        <v>43.5</v>
      </c>
      <c r="Q3539" t="s">
        <v>8341</v>
      </c>
      <c r="R3539" t="s">
        <v>8342</v>
      </c>
      <c r="S3539" s="18">
        <f t="shared" si="110"/>
        <v>41923.104351851856</v>
      </c>
      <c r="T3539" s="18">
        <f t="shared" si="111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>(E3540/D3540)*100</f>
        <v>128.44999999999999</v>
      </c>
      <c r="P3540" s="7">
        <f>IF(L3540,E3540/L3540,0)</f>
        <v>30.951807228915662</v>
      </c>
      <c r="Q3540" t="s">
        <v>8341</v>
      </c>
      <c r="R3540" t="s">
        <v>8342</v>
      </c>
      <c r="S3540" s="18">
        <f t="shared" si="110"/>
        <v>42571.170601851853</v>
      </c>
      <c r="T3540" s="18">
        <f t="shared" si="111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>(E3541/D3541)*100</f>
        <v>119.66666666666667</v>
      </c>
      <c r="P3541" s="7">
        <f>IF(L3541,E3541/L3541,0)</f>
        <v>55.230769230769234</v>
      </c>
      <c r="Q3541" t="s">
        <v>8341</v>
      </c>
      <c r="R3541" t="s">
        <v>8342</v>
      </c>
      <c r="S3541" s="18">
        <f t="shared" si="110"/>
        <v>42600.506041666667</v>
      </c>
      <c r="T3541" s="18">
        <f t="shared" si="111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>(E3542/D3542)*100</f>
        <v>123</v>
      </c>
      <c r="P3542" s="7">
        <f>IF(L3542,E3542/L3542,0)</f>
        <v>46.125</v>
      </c>
      <c r="Q3542" t="s">
        <v>8341</v>
      </c>
      <c r="R3542" t="s">
        <v>8342</v>
      </c>
      <c r="S3542" s="18">
        <f t="shared" si="110"/>
        <v>42516.753368055557</v>
      </c>
      <c r="T3542" s="18">
        <f t="shared" si="111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>(E3543/D3543)*100</f>
        <v>105</v>
      </c>
      <c r="P3543" s="7">
        <f>IF(L3543,E3543/L3543,0)</f>
        <v>39.375</v>
      </c>
      <c r="Q3543" t="s">
        <v>8341</v>
      </c>
      <c r="R3543" t="s">
        <v>8342</v>
      </c>
      <c r="S3543" s="18">
        <f t="shared" si="110"/>
        <v>42222.480034722219</v>
      </c>
      <c r="T3543" s="18">
        <f t="shared" si="111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>(E3544/D3544)*100</f>
        <v>102.23636363636363</v>
      </c>
      <c r="P3544" s="7">
        <f>IF(L3544,E3544/L3544,0)</f>
        <v>66.152941176470591</v>
      </c>
      <c r="Q3544" t="s">
        <v>8341</v>
      </c>
      <c r="R3544" t="s">
        <v>8342</v>
      </c>
      <c r="S3544" s="18">
        <f t="shared" si="110"/>
        <v>41829.349791666667</v>
      </c>
      <c r="T3544" s="18">
        <f t="shared" si="111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>(E3545/D3545)*100</f>
        <v>104.66666666666666</v>
      </c>
      <c r="P3545" s="7">
        <f>IF(L3545,E3545/L3545,0)</f>
        <v>54.137931034482762</v>
      </c>
      <c r="Q3545" t="s">
        <v>8341</v>
      </c>
      <c r="R3545" t="s">
        <v>8342</v>
      </c>
      <c r="S3545" s="18">
        <f t="shared" si="110"/>
        <v>42150.505312499998</v>
      </c>
      <c r="T3545" s="18">
        <f t="shared" si="111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>(E3546/D3546)*100</f>
        <v>100</v>
      </c>
      <c r="P3546" s="7">
        <f>IF(L3546,E3546/L3546,0)</f>
        <v>104.16666666666667</v>
      </c>
      <c r="Q3546" t="s">
        <v>8341</v>
      </c>
      <c r="R3546" t="s">
        <v>8342</v>
      </c>
      <c r="S3546" s="18">
        <f t="shared" si="110"/>
        <v>42040.581678240742</v>
      </c>
      <c r="T3546" s="18">
        <f t="shared" si="111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>(E3547/D3547)*100</f>
        <v>100.4</v>
      </c>
      <c r="P3547" s="7">
        <f>IF(L3547,E3547/L3547,0)</f>
        <v>31.375</v>
      </c>
      <c r="Q3547" t="s">
        <v>8341</v>
      </c>
      <c r="R3547" t="s">
        <v>8342</v>
      </c>
      <c r="S3547" s="18">
        <f t="shared" si="110"/>
        <v>42075.557395833333</v>
      </c>
      <c r="T3547" s="18">
        <f t="shared" si="111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>(E3548/D3548)*100</f>
        <v>102.27272727272727</v>
      </c>
      <c r="P3548" s="7">
        <f>IF(L3548,E3548/L3548,0)</f>
        <v>59.210526315789473</v>
      </c>
      <c r="Q3548" t="s">
        <v>8341</v>
      </c>
      <c r="R3548" t="s">
        <v>8342</v>
      </c>
      <c r="S3548" s="18">
        <f t="shared" si="110"/>
        <v>42073.410694444443</v>
      </c>
      <c r="T3548" s="18">
        <f t="shared" si="111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>(E3549/D3549)*100</f>
        <v>114.40928571428573</v>
      </c>
      <c r="P3549" s="7">
        <f>IF(L3549,E3549/L3549,0)</f>
        <v>119.17633928571429</v>
      </c>
      <c r="Q3549" t="s">
        <v>8341</v>
      </c>
      <c r="R3549" t="s">
        <v>8342</v>
      </c>
      <c r="S3549" s="18">
        <f t="shared" si="110"/>
        <v>42479.828715277778</v>
      </c>
      <c r="T3549" s="18">
        <f t="shared" si="111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>(E3550/D3550)*100</f>
        <v>101.9047619047619</v>
      </c>
      <c r="P3550" s="7">
        <f>IF(L3550,E3550/L3550,0)</f>
        <v>164.61538461538461</v>
      </c>
      <c r="Q3550" t="s">
        <v>8341</v>
      </c>
      <c r="R3550" t="s">
        <v>8342</v>
      </c>
      <c r="S3550" s="18">
        <f t="shared" si="110"/>
        <v>42411.692291666666</v>
      </c>
      <c r="T3550" s="18">
        <f t="shared" si="111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>(E3551/D3551)*100</f>
        <v>102</v>
      </c>
      <c r="P3551" s="7">
        <f>IF(L3551,E3551/L3551,0)</f>
        <v>24.285714285714285</v>
      </c>
      <c r="Q3551" t="s">
        <v>8341</v>
      </c>
      <c r="R3551" t="s">
        <v>8342</v>
      </c>
      <c r="S3551" s="18">
        <f t="shared" si="110"/>
        <v>42223.144363425927</v>
      </c>
      <c r="T3551" s="18">
        <f t="shared" si="111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>(E3552/D3552)*100</f>
        <v>104.80000000000001</v>
      </c>
      <c r="P3552" s="7">
        <f>IF(L3552,E3552/L3552,0)</f>
        <v>40.9375</v>
      </c>
      <c r="Q3552" t="s">
        <v>8341</v>
      </c>
      <c r="R3552" t="s">
        <v>8342</v>
      </c>
      <c r="S3552" s="18">
        <f t="shared" si="110"/>
        <v>42462.643495370372</v>
      </c>
      <c r="T3552" s="18">
        <f t="shared" si="111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>(E3553/D3553)*100</f>
        <v>101.83333333333333</v>
      </c>
      <c r="P3553" s="7">
        <f>IF(L3553,E3553/L3553,0)</f>
        <v>61.1</v>
      </c>
      <c r="Q3553" t="s">
        <v>8341</v>
      </c>
      <c r="R3553" t="s">
        <v>8342</v>
      </c>
      <c r="S3553" s="18">
        <f t="shared" si="110"/>
        <v>41753.265856481477</v>
      </c>
      <c r="T3553" s="18">
        <f t="shared" si="111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>(E3554/D3554)*100</f>
        <v>100</v>
      </c>
      <c r="P3554" s="7">
        <f>IF(L3554,E3554/L3554,0)</f>
        <v>38.65</v>
      </c>
      <c r="Q3554" t="s">
        <v>8341</v>
      </c>
      <c r="R3554" t="s">
        <v>8342</v>
      </c>
      <c r="S3554" s="18">
        <f t="shared" si="110"/>
        <v>41788.337083333332</v>
      </c>
      <c r="T3554" s="18">
        <f t="shared" si="111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>(E3555/D3555)*100</f>
        <v>106.27272727272728</v>
      </c>
      <c r="P3555" s="7">
        <f>IF(L3555,E3555/L3555,0)</f>
        <v>56.20192307692308</v>
      </c>
      <c r="Q3555" t="s">
        <v>8341</v>
      </c>
      <c r="R3555" t="s">
        <v>8342</v>
      </c>
      <c r="S3555" s="18">
        <f t="shared" si="110"/>
        <v>42195.778703703705</v>
      </c>
      <c r="T3555" s="18">
        <f t="shared" si="111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>(E3556/D3556)*100</f>
        <v>113.42219999999999</v>
      </c>
      <c r="P3556" s="7">
        <f>IF(L3556,E3556/L3556,0)</f>
        <v>107.00207547169811</v>
      </c>
      <c r="Q3556" t="s">
        <v>8341</v>
      </c>
      <c r="R3556" t="s">
        <v>8342</v>
      </c>
      <c r="S3556" s="18">
        <f t="shared" si="110"/>
        <v>42015.800451388888</v>
      </c>
      <c r="T3556" s="18">
        <f t="shared" si="111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>(E3557/D3557)*100</f>
        <v>100</v>
      </c>
      <c r="P3557" s="7">
        <f>IF(L3557,E3557/L3557,0)</f>
        <v>171.42857142857142</v>
      </c>
      <c r="Q3557" t="s">
        <v>8341</v>
      </c>
      <c r="R3557" t="s">
        <v>8342</v>
      </c>
      <c r="S3557" s="18">
        <f t="shared" si="110"/>
        <v>42661.192060185189</v>
      </c>
      <c r="T3557" s="18">
        <f t="shared" si="111"/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>(E3558/D3558)*100</f>
        <v>100.45454545454547</v>
      </c>
      <c r="P3558" s="7">
        <f>IF(L3558,E3558/L3558,0)</f>
        <v>110.5</v>
      </c>
      <c r="Q3558" t="s">
        <v>8341</v>
      </c>
      <c r="R3558" t="s">
        <v>8342</v>
      </c>
      <c r="S3558" s="18">
        <f t="shared" si="110"/>
        <v>41808.399583333332</v>
      </c>
      <c r="T3558" s="18">
        <f t="shared" si="111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>(E3559/D3559)*100</f>
        <v>100.03599999999999</v>
      </c>
      <c r="P3559" s="7">
        <f>IF(L3559,E3559/L3559,0)</f>
        <v>179.27598566308242</v>
      </c>
      <c r="Q3559" t="s">
        <v>8341</v>
      </c>
      <c r="R3559" t="s">
        <v>8342</v>
      </c>
      <c r="S3559" s="18">
        <f t="shared" si="110"/>
        <v>41730.026747685188</v>
      </c>
      <c r="T3559" s="18">
        <f t="shared" si="111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>(E3560/D3560)*100</f>
        <v>144</v>
      </c>
      <c r="P3560" s="7">
        <f>IF(L3560,E3560/L3560,0)</f>
        <v>22.90909090909091</v>
      </c>
      <c r="Q3560" t="s">
        <v>8341</v>
      </c>
      <c r="R3560" t="s">
        <v>8342</v>
      </c>
      <c r="S3560" s="18">
        <f t="shared" si="110"/>
        <v>42139.566840277781</v>
      </c>
      <c r="T3560" s="18">
        <f t="shared" si="111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>(E3561/D3561)*100</f>
        <v>103.49999999999999</v>
      </c>
      <c r="P3561" s="7">
        <f>IF(L3561,E3561/L3561,0)</f>
        <v>43.125</v>
      </c>
      <c r="Q3561" t="s">
        <v>8341</v>
      </c>
      <c r="R3561" t="s">
        <v>8342</v>
      </c>
      <c r="S3561" s="18">
        <f t="shared" si="110"/>
        <v>42193.846157407403</v>
      </c>
      <c r="T3561" s="18">
        <f t="shared" si="111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>(E3562/D3562)*100</f>
        <v>108.43750000000001</v>
      </c>
      <c r="P3562" s="7">
        <f>IF(L3562,E3562/L3562,0)</f>
        <v>46.891891891891895</v>
      </c>
      <c r="Q3562" t="s">
        <v>8341</v>
      </c>
      <c r="R3562" t="s">
        <v>8342</v>
      </c>
      <c r="S3562" s="18">
        <f t="shared" si="110"/>
        <v>42115.639652777776</v>
      </c>
      <c r="T3562" s="18">
        <f t="shared" si="111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>(E3563/D3563)*100</f>
        <v>102.4</v>
      </c>
      <c r="P3563" s="7">
        <f>IF(L3563,E3563/L3563,0)</f>
        <v>47.407407407407405</v>
      </c>
      <c r="Q3563" t="s">
        <v>8341</v>
      </c>
      <c r="R3563" t="s">
        <v>8342</v>
      </c>
      <c r="S3563" s="18">
        <f t="shared" si="110"/>
        <v>42203.430300925931</v>
      </c>
      <c r="T3563" s="18">
        <f t="shared" si="111"/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>(E3564/D3564)*100</f>
        <v>148.88888888888889</v>
      </c>
      <c r="P3564" s="7">
        <f>IF(L3564,E3564/L3564,0)</f>
        <v>15.129032258064516</v>
      </c>
      <c r="Q3564" t="s">
        <v>8341</v>
      </c>
      <c r="R3564" t="s">
        <v>8342</v>
      </c>
      <c r="S3564" s="18">
        <f t="shared" si="110"/>
        <v>42433.511886574073</v>
      </c>
      <c r="T3564" s="18">
        <f t="shared" si="111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>(E3565/D3565)*100</f>
        <v>105.49000000000002</v>
      </c>
      <c r="P3565" s="7">
        <f>IF(L3565,E3565/L3565,0)</f>
        <v>21.098000000000003</v>
      </c>
      <c r="Q3565" t="s">
        <v>8341</v>
      </c>
      <c r="R3565" t="s">
        <v>8342</v>
      </c>
      <c r="S3565" s="18">
        <f t="shared" si="110"/>
        <v>42555.421944444446</v>
      </c>
      <c r="T3565" s="18">
        <f t="shared" si="111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>(E3566/D3566)*100</f>
        <v>100.49999999999999</v>
      </c>
      <c r="P3566" s="7">
        <f>IF(L3566,E3566/L3566,0)</f>
        <v>59.117647058823529</v>
      </c>
      <c r="Q3566" t="s">
        <v>8341</v>
      </c>
      <c r="R3566" t="s">
        <v>8342</v>
      </c>
      <c r="S3566" s="18">
        <f t="shared" si="110"/>
        <v>42236.373252314814</v>
      </c>
      <c r="T3566" s="18">
        <f t="shared" si="111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>(E3567/D3567)*100</f>
        <v>130.55555555555557</v>
      </c>
      <c r="P3567" s="7">
        <f>IF(L3567,E3567/L3567,0)</f>
        <v>97.916666666666671</v>
      </c>
      <c r="Q3567" t="s">
        <v>8341</v>
      </c>
      <c r="R3567" t="s">
        <v>8342</v>
      </c>
      <c r="S3567" s="18">
        <f t="shared" si="110"/>
        <v>41974.493148148147</v>
      </c>
      <c r="T3567" s="18">
        <f t="shared" si="111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>(E3568/D3568)*100</f>
        <v>104.75000000000001</v>
      </c>
      <c r="P3568" s="7">
        <f>IF(L3568,E3568/L3568,0)</f>
        <v>55.131578947368418</v>
      </c>
      <c r="Q3568" t="s">
        <v>8341</v>
      </c>
      <c r="R3568" t="s">
        <v>8342</v>
      </c>
      <c r="S3568" s="18">
        <f t="shared" si="110"/>
        <v>41997.257905092592</v>
      </c>
      <c r="T3568" s="18">
        <f t="shared" si="111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>(E3569/D3569)*100</f>
        <v>108.80000000000001</v>
      </c>
      <c r="P3569" s="7">
        <f>IF(L3569,E3569/L3569,0)</f>
        <v>26.536585365853657</v>
      </c>
      <c r="Q3569" t="s">
        <v>8341</v>
      </c>
      <c r="R3569" t="s">
        <v>8342</v>
      </c>
      <c r="S3569" s="18">
        <f t="shared" si="110"/>
        <v>42135.560694444444</v>
      </c>
      <c r="T3569" s="18">
        <f t="shared" si="111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>(E3570/D3570)*100</f>
        <v>111.00000000000001</v>
      </c>
      <c r="P3570" s="7">
        <f>IF(L3570,E3570/L3570,0)</f>
        <v>58.421052631578945</v>
      </c>
      <c r="Q3570" t="s">
        <v>8341</v>
      </c>
      <c r="R3570" t="s">
        <v>8342</v>
      </c>
      <c r="S3570" s="18">
        <f t="shared" si="110"/>
        <v>41869.490671296298</v>
      </c>
      <c r="T3570" s="18">
        <f t="shared" si="111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>(E3571/D3571)*100</f>
        <v>100.47999999999999</v>
      </c>
      <c r="P3571" s="7">
        <f>IF(L3571,E3571/L3571,0)</f>
        <v>122.53658536585365</v>
      </c>
      <c r="Q3571" t="s">
        <v>8341</v>
      </c>
      <c r="R3571" t="s">
        <v>8342</v>
      </c>
      <c r="S3571" s="18">
        <f t="shared" si="110"/>
        <v>41982.438611111109</v>
      </c>
      <c r="T3571" s="18">
        <f t="shared" si="111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>(E3572/D3572)*100</f>
        <v>114.35</v>
      </c>
      <c r="P3572" s="7">
        <f>IF(L3572,E3572/L3572,0)</f>
        <v>87.961538461538467</v>
      </c>
      <c r="Q3572" t="s">
        <v>8341</v>
      </c>
      <c r="R3572" t="s">
        <v>8342</v>
      </c>
      <c r="S3572" s="18">
        <f t="shared" si="110"/>
        <v>41976.081979166665</v>
      </c>
      <c r="T3572" s="18">
        <f t="shared" si="111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>(E3573/D3573)*100</f>
        <v>122.06666666666666</v>
      </c>
      <c r="P3573" s="7">
        <f>IF(L3573,E3573/L3573,0)</f>
        <v>73.239999999999995</v>
      </c>
      <c r="Q3573" t="s">
        <v>8341</v>
      </c>
      <c r="R3573" t="s">
        <v>8342</v>
      </c>
      <c r="S3573" s="18">
        <f t="shared" si="110"/>
        <v>41912.608946759261</v>
      </c>
      <c r="T3573" s="18">
        <f t="shared" si="111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>(E3574/D3574)*100</f>
        <v>100</v>
      </c>
      <c r="P3574" s="7">
        <f>IF(L3574,E3574/L3574,0)</f>
        <v>55.555555555555557</v>
      </c>
      <c r="Q3574" t="s">
        <v>8341</v>
      </c>
      <c r="R3574" t="s">
        <v>8342</v>
      </c>
      <c r="S3574" s="18">
        <f t="shared" si="110"/>
        <v>42146.320393518516</v>
      </c>
      <c r="T3574" s="18">
        <f t="shared" si="111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>(E3575/D3575)*100</f>
        <v>102.8</v>
      </c>
      <c r="P3575" s="7">
        <f>IF(L3575,E3575/L3575,0)</f>
        <v>39.53846153846154</v>
      </c>
      <c r="Q3575" t="s">
        <v>8341</v>
      </c>
      <c r="R3575" t="s">
        <v>8342</v>
      </c>
      <c r="S3575" s="18">
        <f t="shared" si="110"/>
        <v>41921.125532407408</v>
      </c>
      <c r="T3575" s="18">
        <f t="shared" si="111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>(E3576/D3576)*100</f>
        <v>106.12068965517241</v>
      </c>
      <c r="P3576" s="7">
        <f>IF(L3576,E3576/L3576,0)</f>
        <v>136.77777777777777</v>
      </c>
      <c r="Q3576" t="s">
        <v>8341</v>
      </c>
      <c r="R3576" t="s">
        <v>8342</v>
      </c>
      <c r="S3576" s="18">
        <f t="shared" si="110"/>
        <v>41926.692685185189</v>
      </c>
      <c r="T3576" s="18">
        <f t="shared" si="111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>(E3577/D3577)*100</f>
        <v>101.33000000000001</v>
      </c>
      <c r="P3577" s="7">
        <f>IF(L3577,E3577/L3577,0)</f>
        <v>99.343137254901961</v>
      </c>
      <c r="Q3577" t="s">
        <v>8341</v>
      </c>
      <c r="R3577" t="s">
        <v>8342</v>
      </c>
      <c r="S3577" s="18">
        <f t="shared" si="110"/>
        <v>42561.533877314811</v>
      </c>
      <c r="T3577" s="18">
        <f t="shared" si="111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>(E3578/D3578)*100</f>
        <v>100</v>
      </c>
      <c r="P3578" s="7">
        <f>IF(L3578,E3578/L3578,0)</f>
        <v>20</v>
      </c>
      <c r="Q3578" t="s">
        <v>8341</v>
      </c>
      <c r="R3578" t="s">
        <v>8342</v>
      </c>
      <c r="S3578" s="18">
        <f t="shared" si="110"/>
        <v>42649.29923611111</v>
      </c>
      <c r="T3578" s="18">
        <f t="shared" si="111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>(E3579/D3579)*100</f>
        <v>130</v>
      </c>
      <c r="P3579" s="7">
        <f>IF(L3579,E3579/L3579,0)</f>
        <v>28.888888888888889</v>
      </c>
      <c r="Q3579" t="s">
        <v>8341</v>
      </c>
      <c r="R3579" t="s">
        <v>8342</v>
      </c>
      <c r="S3579" s="18">
        <f t="shared" si="110"/>
        <v>42093.536840277782</v>
      </c>
      <c r="T3579" s="18">
        <f t="shared" si="111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>(E3580/D3580)*100</f>
        <v>100.01333333333334</v>
      </c>
      <c r="P3580" s="7">
        <f>IF(L3580,E3580/L3580,0)</f>
        <v>40.545945945945945</v>
      </c>
      <c r="Q3580" t="s">
        <v>8341</v>
      </c>
      <c r="R3580" t="s">
        <v>8342</v>
      </c>
      <c r="S3580" s="18">
        <f t="shared" si="110"/>
        <v>42460.483530092592</v>
      </c>
      <c r="T3580" s="18">
        <f t="shared" si="111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>(E3581/D3581)*100</f>
        <v>100</v>
      </c>
      <c r="P3581" s="7">
        <f>IF(L3581,E3581/L3581,0)</f>
        <v>35.714285714285715</v>
      </c>
      <c r="Q3581" t="s">
        <v>8341</v>
      </c>
      <c r="R3581" t="s">
        <v>8342</v>
      </c>
      <c r="S3581" s="18">
        <f t="shared" si="110"/>
        <v>42430.512222222227</v>
      </c>
      <c r="T3581" s="18">
        <f t="shared" si="111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>(E3582/D3582)*100</f>
        <v>113.88888888888889</v>
      </c>
      <c r="P3582" s="7">
        <f>IF(L3582,E3582/L3582,0)</f>
        <v>37.962962962962962</v>
      </c>
      <c r="Q3582" t="s">
        <v>8341</v>
      </c>
      <c r="R3582" t="s">
        <v>8342</v>
      </c>
      <c r="S3582" s="18">
        <f t="shared" si="110"/>
        <v>42025.926180555558</v>
      </c>
      <c r="T3582" s="18">
        <f t="shared" si="111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>(E3583/D3583)*100</f>
        <v>100</v>
      </c>
      <c r="P3583" s="7">
        <f>IF(L3583,E3583/L3583,0)</f>
        <v>33.333333333333336</v>
      </c>
      <c r="Q3583" t="s">
        <v>8341</v>
      </c>
      <c r="R3583" t="s">
        <v>8342</v>
      </c>
      <c r="S3583" s="18">
        <f t="shared" si="110"/>
        <v>41836.221180555556</v>
      </c>
      <c r="T3583" s="18">
        <f t="shared" si="111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>(E3584/D3584)*100</f>
        <v>287</v>
      </c>
      <c r="P3584" s="7">
        <f>IF(L3584,E3584/L3584,0)</f>
        <v>58.571428571428569</v>
      </c>
      <c r="Q3584" t="s">
        <v>8341</v>
      </c>
      <c r="R3584" t="s">
        <v>8342</v>
      </c>
      <c r="S3584" s="18">
        <f t="shared" si="110"/>
        <v>42450.845856481479</v>
      </c>
      <c r="T3584" s="18">
        <f t="shared" si="111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>(E3585/D3585)*100</f>
        <v>108.5</v>
      </c>
      <c r="P3585" s="7">
        <f>IF(L3585,E3585/L3585,0)</f>
        <v>135.625</v>
      </c>
      <c r="Q3585" t="s">
        <v>8341</v>
      </c>
      <c r="R3585" t="s">
        <v>8342</v>
      </c>
      <c r="S3585" s="18">
        <f t="shared" si="110"/>
        <v>42418.175983796296</v>
      </c>
      <c r="T3585" s="18">
        <f t="shared" si="111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>(E3586/D3586)*100</f>
        <v>115.5</v>
      </c>
      <c r="P3586" s="7">
        <f>IF(L3586,E3586/L3586,0)</f>
        <v>30.9375</v>
      </c>
      <c r="Q3586" t="s">
        <v>8341</v>
      </c>
      <c r="R3586" t="s">
        <v>8342</v>
      </c>
      <c r="S3586" s="18">
        <f t="shared" ref="S3586:S3649" si="112">(J3586/86400)+25569+(-6/24)</f>
        <v>42168.066481481481</v>
      </c>
      <c r="T3586" s="18">
        <f t="shared" ref="T3586:T3649" si="113">(I3586/86400)+25569+(-6/24)</f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>(E3587/D3587)*100</f>
        <v>119.11764705882352</v>
      </c>
      <c r="P3587" s="7">
        <f>IF(L3587,E3587/L3587,0)</f>
        <v>176.08695652173913</v>
      </c>
      <c r="Q3587" t="s">
        <v>8341</v>
      </c>
      <c r="R3587" t="s">
        <v>8342</v>
      </c>
      <c r="S3587" s="18">
        <f t="shared" si="112"/>
        <v>41964.466319444444</v>
      </c>
      <c r="T3587" s="18">
        <f t="shared" si="113"/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>(E3588/D3588)*100</f>
        <v>109.42666666666668</v>
      </c>
      <c r="P3588" s="7">
        <f>IF(L3588,E3588/L3588,0)</f>
        <v>151.9814814814815</v>
      </c>
      <c r="Q3588" t="s">
        <v>8341</v>
      </c>
      <c r="R3588" t="s">
        <v>8342</v>
      </c>
      <c r="S3588" s="18">
        <f t="shared" si="112"/>
        <v>42576.447569444441</v>
      </c>
      <c r="T3588" s="18">
        <f t="shared" si="113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>(E3589/D3589)*100</f>
        <v>126.6</v>
      </c>
      <c r="P3589" s="7">
        <f>IF(L3589,E3589/L3589,0)</f>
        <v>22.607142857142858</v>
      </c>
      <c r="Q3589" t="s">
        <v>8341</v>
      </c>
      <c r="R3589" t="s">
        <v>8342</v>
      </c>
      <c r="S3589" s="18">
        <f t="shared" si="112"/>
        <v>42503.289976851855</v>
      </c>
      <c r="T3589" s="18">
        <f t="shared" si="113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>(E3590/D3590)*100</f>
        <v>100.49999999999999</v>
      </c>
      <c r="P3590" s="7">
        <f>IF(L3590,E3590/L3590,0)</f>
        <v>18.272727272727273</v>
      </c>
      <c r="Q3590" t="s">
        <v>8341</v>
      </c>
      <c r="R3590" t="s">
        <v>8342</v>
      </c>
      <c r="S3590" s="18">
        <f t="shared" si="112"/>
        <v>42101.578819444447</v>
      </c>
      <c r="T3590" s="18">
        <f t="shared" si="113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>(E3591/D3591)*100</f>
        <v>127.49999999999999</v>
      </c>
      <c r="P3591" s="7">
        <f>IF(L3591,E3591/L3591,0)</f>
        <v>82.258064516129039</v>
      </c>
      <c r="Q3591" t="s">
        <v>8341</v>
      </c>
      <c r="R3591" t="s">
        <v>8342</v>
      </c>
      <c r="S3591" s="18">
        <f t="shared" si="112"/>
        <v>42125.397534722222</v>
      </c>
      <c r="T3591" s="18">
        <f t="shared" si="113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>(E3592/D3592)*100</f>
        <v>100.05999999999999</v>
      </c>
      <c r="P3592" s="7">
        <f>IF(L3592,E3592/L3592,0)</f>
        <v>68.534246575342465</v>
      </c>
      <c r="Q3592" t="s">
        <v>8341</v>
      </c>
      <c r="R3592" t="s">
        <v>8342</v>
      </c>
      <c r="S3592" s="18">
        <f t="shared" si="112"/>
        <v>41902.083726851852</v>
      </c>
      <c r="T3592" s="18">
        <f t="shared" si="113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>(E3593/D3593)*100</f>
        <v>175</v>
      </c>
      <c r="P3593" s="7">
        <f>IF(L3593,E3593/L3593,0)</f>
        <v>68.055555555555557</v>
      </c>
      <c r="Q3593" t="s">
        <v>8341</v>
      </c>
      <c r="R3593" t="s">
        <v>8342</v>
      </c>
      <c r="S3593" s="18">
        <f t="shared" si="112"/>
        <v>42003.698425925926</v>
      </c>
      <c r="T3593" s="18">
        <f t="shared" si="113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>(E3594/D3594)*100</f>
        <v>127.25</v>
      </c>
      <c r="P3594" s="7">
        <f>IF(L3594,E3594/L3594,0)</f>
        <v>72.714285714285708</v>
      </c>
      <c r="Q3594" t="s">
        <v>8341</v>
      </c>
      <c r="R3594" t="s">
        <v>8342</v>
      </c>
      <c r="S3594" s="18">
        <f t="shared" si="112"/>
        <v>41988.579942129625</v>
      </c>
      <c r="T3594" s="18">
        <f t="shared" si="113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>(E3595/D3595)*100</f>
        <v>110.63333333333334</v>
      </c>
      <c r="P3595" s="7">
        <f>IF(L3595,E3595/L3595,0)</f>
        <v>77.186046511627907</v>
      </c>
      <c r="Q3595" t="s">
        <v>8341</v>
      </c>
      <c r="R3595" t="s">
        <v>8342</v>
      </c>
      <c r="S3595" s="18">
        <f t="shared" si="112"/>
        <v>41974.648599537039</v>
      </c>
      <c r="T3595" s="18">
        <f t="shared" si="113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>(E3596/D3596)*100</f>
        <v>125.93749999999999</v>
      </c>
      <c r="P3596" s="7">
        <f>IF(L3596,E3596/L3596,0)</f>
        <v>55.972222222222221</v>
      </c>
      <c r="Q3596" t="s">
        <v>8341</v>
      </c>
      <c r="R3596" t="s">
        <v>8342</v>
      </c>
      <c r="S3596" s="18">
        <f t="shared" si="112"/>
        <v>42591.816921296297</v>
      </c>
      <c r="T3596" s="18">
        <f t="shared" si="113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>(E3597/D3597)*100</f>
        <v>118.5</v>
      </c>
      <c r="P3597" s="7">
        <f>IF(L3597,E3597/L3597,0)</f>
        <v>49.693548387096776</v>
      </c>
      <c r="Q3597" t="s">
        <v>8341</v>
      </c>
      <c r="R3597" t="s">
        <v>8342</v>
      </c>
      <c r="S3597" s="18">
        <f t="shared" si="112"/>
        <v>42049.758368055554</v>
      </c>
      <c r="T3597" s="18">
        <f t="shared" si="113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>(E3598/D3598)*100</f>
        <v>107.72727272727273</v>
      </c>
      <c r="P3598" s="7">
        <f>IF(L3598,E3598/L3598,0)</f>
        <v>79</v>
      </c>
      <c r="Q3598" t="s">
        <v>8341</v>
      </c>
      <c r="R3598" t="s">
        <v>8342</v>
      </c>
      <c r="S3598" s="18">
        <f t="shared" si="112"/>
        <v>41856.465069444443</v>
      </c>
      <c r="T3598" s="18">
        <f t="shared" si="113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>(E3599/D3599)*100</f>
        <v>102.60000000000001</v>
      </c>
      <c r="P3599" s="7">
        <f>IF(L3599,E3599/L3599,0)</f>
        <v>77.727272727272734</v>
      </c>
      <c r="Q3599" t="s">
        <v>8341</v>
      </c>
      <c r="R3599" t="s">
        <v>8342</v>
      </c>
      <c r="S3599" s="18">
        <f t="shared" si="112"/>
        <v>42417.335532407407</v>
      </c>
      <c r="T3599" s="18">
        <f t="shared" si="113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>(E3600/D3600)*100</f>
        <v>110.1</v>
      </c>
      <c r="P3600" s="7">
        <f>IF(L3600,E3600/L3600,0)</f>
        <v>40.777777777777779</v>
      </c>
      <c r="Q3600" t="s">
        <v>8341</v>
      </c>
      <c r="R3600" t="s">
        <v>8342</v>
      </c>
      <c r="S3600" s="18">
        <f t="shared" si="112"/>
        <v>41866.54886574074</v>
      </c>
      <c r="T3600" s="18">
        <f t="shared" si="113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>(E3601/D3601)*100</f>
        <v>202</v>
      </c>
      <c r="P3601" s="7">
        <f>IF(L3601,E3601/L3601,0)</f>
        <v>59.411764705882355</v>
      </c>
      <c r="Q3601" t="s">
        <v>8341</v>
      </c>
      <c r="R3601" t="s">
        <v>8342</v>
      </c>
      <c r="S3601" s="18">
        <f t="shared" si="112"/>
        <v>42220.54487268519</v>
      </c>
      <c r="T3601" s="18">
        <f t="shared" si="113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>(E3602/D3602)*100</f>
        <v>130</v>
      </c>
      <c r="P3602" s="7">
        <f>IF(L3602,E3602/L3602,0)</f>
        <v>3.25</v>
      </c>
      <c r="Q3602" t="s">
        <v>8341</v>
      </c>
      <c r="R3602" t="s">
        <v>8342</v>
      </c>
      <c r="S3602" s="18">
        <f t="shared" si="112"/>
        <v>42628.599120370374</v>
      </c>
      <c r="T3602" s="18">
        <f t="shared" si="113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>(E3603/D3603)*100</f>
        <v>104.35000000000001</v>
      </c>
      <c r="P3603" s="7">
        <f>IF(L3603,E3603/L3603,0)</f>
        <v>39.377358490566039</v>
      </c>
      <c r="Q3603" t="s">
        <v>8341</v>
      </c>
      <c r="R3603" t="s">
        <v>8342</v>
      </c>
      <c r="S3603" s="18">
        <f t="shared" si="112"/>
        <v>41990.74863425926</v>
      </c>
      <c r="T3603" s="18">
        <f t="shared" si="113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>(E3604/D3604)*100</f>
        <v>100.05</v>
      </c>
      <c r="P3604" s="7">
        <f>IF(L3604,E3604/L3604,0)</f>
        <v>81.673469387755105</v>
      </c>
      <c r="Q3604" t="s">
        <v>8341</v>
      </c>
      <c r="R3604" t="s">
        <v>8342</v>
      </c>
      <c r="S3604" s="18">
        <f t="shared" si="112"/>
        <v>42447.644432870366</v>
      </c>
      <c r="T3604" s="18">
        <f t="shared" si="113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>(E3605/D3605)*100</f>
        <v>170.66666666666669</v>
      </c>
      <c r="P3605" s="7">
        <f>IF(L3605,E3605/L3605,0)</f>
        <v>44.912280701754383</v>
      </c>
      <c r="Q3605" t="s">
        <v>8341</v>
      </c>
      <c r="R3605" t="s">
        <v>8342</v>
      </c>
      <c r="S3605" s="18">
        <f t="shared" si="112"/>
        <v>42283.614351851851</v>
      </c>
      <c r="T3605" s="18">
        <f t="shared" si="113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>(E3606/D3606)*100</f>
        <v>112.83333333333334</v>
      </c>
      <c r="P3606" s="7">
        <f>IF(L3606,E3606/L3606,0)</f>
        <v>49.05797101449275</v>
      </c>
      <c r="Q3606" t="s">
        <v>8341</v>
      </c>
      <c r="R3606" t="s">
        <v>8342</v>
      </c>
      <c r="S3606" s="18">
        <f t="shared" si="112"/>
        <v>42482.765694444446</v>
      </c>
      <c r="T3606" s="18">
        <f t="shared" si="113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>(E3607/D3607)*100</f>
        <v>184</v>
      </c>
      <c r="P3607" s="7">
        <f>IF(L3607,E3607/L3607,0)</f>
        <v>30.666666666666668</v>
      </c>
      <c r="Q3607" t="s">
        <v>8341</v>
      </c>
      <c r="R3607" t="s">
        <v>8342</v>
      </c>
      <c r="S3607" s="18">
        <f t="shared" si="112"/>
        <v>42383.543124999997</v>
      </c>
      <c r="T3607" s="18">
        <f t="shared" si="113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>(E3608/D3608)*100</f>
        <v>130.26666666666665</v>
      </c>
      <c r="P3608" s="7">
        <f>IF(L3608,E3608/L3608,0)</f>
        <v>61.0625</v>
      </c>
      <c r="Q3608" t="s">
        <v>8341</v>
      </c>
      <c r="R3608" t="s">
        <v>8342</v>
      </c>
      <c r="S3608" s="18">
        <f t="shared" si="112"/>
        <v>42566.354826388888</v>
      </c>
      <c r="T3608" s="18">
        <f t="shared" si="113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>(E3609/D3609)*100</f>
        <v>105.45454545454544</v>
      </c>
      <c r="P3609" s="7">
        <f>IF(L3609,E3609/L3609,0)</f>
        <v>29</v>
      </c>
      <c r="Q3609" t="s">
        <v>8341</v>
      </c>
      <c r="R3609" t="s">
        <v>8342</v>
      </c>
      <c r="S3609" s="18">
        <f t="shared" si="112"/>
        <v>42338.713912037041</v>
      </c>
      <c r="T3609" s="18">
        <f t="shared" si="113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>(E3610/D3610)*100</f>
        <v>100</v>
      </c>
      <c r="P3610" s="7">
        <f>IF(L3610,E3610/L3610,0)</f>
        <v>29.62962962962963</v>
      </c>
      <c r="Q3610" t="s">
        <v>8341</v>
      </c>
      <c r="R3610" t="s">
        <v>8342</v>
      </c>
      <c r="S3610" s="18">
        <f t="shared" si="112"/>
        <v>42506.459374999999</v>
      </c>
      <c r="T3610" s="18">
        <f t="shared" si="113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>(E3611/D3611)*100</f>
        <v>153.31632653061226</v>
      </c>
      <c r="P3611" s="7">
        <f>IF(L3611,E3611/L3611,0)</f>
        <v>143.0952380952381</v>
      </c>
      <c r="Q3611" t="s">
        <v>8341</v>
      </c>
      <c r="R3611" t="s">
        <v>8342</v>
      </c>
      <c r="S3611" s="18">
        <f t="shared" si="112"/>
        <v>42429.741724537038</v>
      </c>
      <c r="T3611" s="18">
        <f t="shared" si="113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>(E3612/D3612)*100</f>
        <v>162.30000000000001</v>
      </c>
      <c r="P3612" s="7">
        <f>IF(L3612,E3612/L3612,0)</f>
        <v>52.354838709677416</v>
      </c>
      <c r="Q3612" t="s">
        <v>8341</v>
      </c>
      <c r="R3612" t="s">
        <v>8342</v>
      </c>
      <c r="S3612" s="18">
        <f t="shared" si="112"/>
        <v>42203.182129629626</v>
      </c>
      <c r="T3612" s="18">
        <f t="shared" si="113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>(E3613/D3613)*100</f>
        <v>136</v>
      </c>
      <c r="P3613" s="7">
        <f>IF(L3613,E3613/L3613,0)</f>
        <v>66.666666666666671</v>
      </c>
      <c r="Q3613" t="s">
        <v>8341</v>
      </c>
      <c r="R3613" t="s">
        <v>8342</v>
      </c>
      <c r="S3613" s="18">
        <f t="shared" si="112"/>
        <v>42072.120381944449</v>
      </c>
      <c r="T3613" s="18">
        <f t="shared" si="113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>(E3614/D3614)*100</f>
        <v>144.4</v>
      </c>
      <c r="P3614" s="7">
        <f>IF(L3614,E3614/L3614,0)</f>
        <v>126.66666666666667</v>
      </c>
      <c r="Q3614" t="s">
        <v>8341</v>
      </c>
      <c r="R3614" t="s">
        <v>8342</v>
      </c>
      <c r="S3614" s="18">
        <f t="shared" si="112"/>
        <v>41789.476979166662</v>
      </c>
      <c r="T3614" s="18">
        <f t="shared" si="113"/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>(E3615/D3615)*100</f>
        <v>100</v>
      </c>
      <c r="P3615" s="7">
        <f>IF(L3615,E3615/L3615,0)</f>
        <v>62.5</v>
      </c>
      <c r="Q3615" t="s">
        <v>8341</v>
      </c>
      <c r="R3615" t="s">
        <v>8342</v>
      </c>
      <c r="S3615" s="18">
        <f t="shared" si="112"/>
        <v>41788.33997685185</v>
      </c>
      <c r="T3615" s="18">
        <f t="shared" si="113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>(E3616/D3616)*100</f>
        <v>100.8</v>
      </c>
      <c r="P3616" s="7">
        <f>IF(L3616,E3616/L3616,0)</f>
        <v>35.492957746478872</v>
      </c>
      <c r="Q3616" t="s">
        <v>8341</v>
      </c>
      <c r="R3616" t="s">
        <v>8342</v>
      </c>
      <c r="S3616" s="18">
        <f t="shared" si="112"/>
        <v>42143.791851851856</v>
      </c>
      <c r="T3616" s="18">
        <f t="shared" si="113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>(E3617/D3617)*100</f>
        <v>106.80000000000001</v>
      </c>
      <c r="P3617" s="7">
        <f>IF(L3617,E3617/L3617,0)</f>
        <v>37.083333333333336</v>
      </c>
      <c r="Q3617" t="s">
        <v>8341</v>
      </c>
      <c r="R3617" t="s">
        <v>8342</v>
      </c>
      <c r="S3617" s="18">
        <f t="shared" si="112"/>
        <v>42318.343703703707</v>
      </c>
      <c r="T3617" s="18">
        <f t="shared" si="113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>(E3618/D3618)*100</f>
        <v>124.8</v>
      </c>
      <c r="P3618" s="7">
        <f>IF(L3618,E3618/L3618,0)</f>
        <v>69.333333333333329</v>
      </c>
      <c r="Q3618" t="s">
        <v>8341</v>
      </c>
      <c r="R3618" t="s">
        <v>8342</v>
      </c>
      <c r="S3618" s="18">
        <f t="shared" si="112"/>
        <v>42052.699814814812</v>
      </c>
      <c r="T3618" s="18">
        <f t="shared" si="113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>(E3619/D3619)*100</f>
        <v>118.91891891891892</v>
      </c>
      <c r="P3619" s="7">
        <f>IF(L3619,E3619/L3619,0)</f>
        <v>17.254901960784313</v>
      </c>
      <c r="Q3619" t="s">
        <v>8341</v>
      </c>
      <c r="R3619" t="s">
        <v>8342</v>
      </c>
      <c r="S3619" s="18">
        <f t="shared" si="112"/>
        <v>42779.360289351855</v>
      </c>
      <c r="T3619" s="18">
        <f t="shared" si="113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>(E3620/D3620)*100</f>
        <v>101</v>
      </c>
      <c r="P3620" s="7">
        <f>IF(L3620,E3620/L3620,0)</f>
        <v>36.071428571428569</v>
      </c>
      <c r="Q3620" t="s">
        <v>8341</v>
      </c>
      <c r="R3620" t="s">
        <v>8342</v>
      </c>
      <c r="S3620" s="18">
        <f t="shared" si="112"/>
        <v>42128.377893518518</v>
      </c>
      <c r="T3620" s="18">
        <f t="shared" si="113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>(E3621/D3621)*100</f>
        <v>112.99999999999999</v>
      </c>
      <c r="P3621" s="7">
        <f>IF(L3621,E3621/L3621,0)</f>
        <v>66.470588235294116</v>
      </c>
      <c r="Q3621" t="s">
        <v>8341</v>
      </c>
      <c r="R3621" t="s">
        <v>8342</v>
      </c>
      <c r="S3621" s="18">
        <f t="shared" si="112"/>
        <v>42660.882245370369</v>
      </c>
      <c r="T3621" s="18">
        <f t="shared" si="113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>(E3622/D3622)*100</f>
        <v>105.19047619047619</v>
      </c>
      <c r="P3622" s="7">
        <f>IF(L3622,E3622/L3622,0)</f>
        <v>56.065989847715734</v>
      </c>
      <c r="Q3622" t="s">
        <v>8341</v>
      </c>
      <c r="R3622" t="s">
        <v>8342</v>
      </c>
      <c r="S3622" s="18">
        <f t="shared" si="112"/>
        <v>42037.688206018516</v>
      </c>
      <c r="T3622" s="18">
        <f t="shared" si="113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>(E3623/D3623)*100</f>
        <v>109.73333333333332</v>
      </c>
      <c r="P3623" s="7">
        <f>IF(L3623,E3623/L3623,0)</f>
        <v>47.028571428571432</v>
      </c>
      <c r="Q3623" t="s">
        <v>8341</v>
      </c>
      <c r="R3623" t="s">
        <v>8342</v>
      </c>
      <c r="S3623" s="18">
        <f t="shared" si="112"/>
        <v>42619.685694444444</v>
      </c>
      <c r="T3623" s="18">
        <f t="shared" si="113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>(E3624/D3624)*100</f>
        <v>100.099</v>
      </c>
      <c r="P3624" s="7">
        <f>IF(L3624,E3624/L3624,0)</f>
        <v>47.666190476190479</v>
      </c>
      <c r="Q3624" t="s">
        <v>8341</v>
      </c>
      <c r="R3624" t="s">
        <v>8342</v>
      </c>
      <c r="S3624" s="18">
        <f t="shared" si="112"/>
        <v>41876.971886574072</v>
      </c>
      <c r="T3624" s="18">
        <f t="shared" si="113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>(E3625/D3625)*100</f>
        <v>120</v>
      </c>
      <c r="P3625" s="7">
        <f>IF(L3625,E3625/L3625,0)</f>
        <v>88.235294117647058</v>
      </c>
      <c r="Q3625" t="s">
        <v>8341</v>
      </c>
      <c r="R3625" t="s">
        <v>8342</v>
      </c>
      <c r="S3625" s="18">
        <f t="shared" si="112"/>
        <v>41828.486921296295</v>
      </c>
      <c r="T3625" s="18">
        <f t="shared" si="113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>(E3626/D3626)*100</f>
        <v>104.93333333333332</v>
      </c>
      <c r="P3626" s="7">
        <f>IF(L3626,E3626/L3626,0)</f>
        <v>80.717948717948715</v>
      </c>
      <c r="Q3626" t="s">
        <v>8341</v>
      </c>
      <c r="R3626" t="s">
        <v>8342</v>
      </c>
      <c r="S3626" s="18">
        <f t="shared" si="112"/>
        <v>42545.524189814816</v>
      </c>
      <c r="T3626" s="18">
        <f t="shared" si="113"/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>(E3627/D3627)*100</f>
        <v>102.66666666666666</v>
      </c>
      <c r="P3627" s="7">
        <f>IF(L3627,E3627/L3627,0)</f>
        <v>39.487179487179489</v>
      </c>
      <c r="Q3627" t="s">
        <v>8341</v>
      </c>
      <c r="R3627" t="s">
        <v>8342</v>
      </c>
      <c r="S3627" s="18">
        <f t="shared" si="112"/>
        <v>42157.402511574073</v>
      </c>
      <c r="T3627" s="18">
        <f t="shared" si="113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>(E3628/D3628)*100</f>
        <v>101.82500000000002</v>
      </c>
      <c r="P3628" s="7">
        <f>IF(L3628,E3628/L3628,0)</f>
        <v>84.854166666666671</v>
      </c>
      <c r="Q3628" t="s">
        <v>8341</v>
      </c>
      <c r="R3628" t="s">
        <v>8342</v>
      </c>
      <c r="S3628" s="18">
        <f t="shared" si="112"/>
        <v>41846.417326388888</v>
      </c>
      <c r="T3628" s="18">
        <f t="shared" si="113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>(E3629/D3629)*100</f>
        <v>100</v>
      </c>
      <c r="P3629" s="7">
        <f>IF(L3629,E3629/L3629,0)</f>
        <v>68.965517241379317</v>
      </c>
      <c r="Q3629" t="s">
        <v>8341</v>
      </c>
      <c r="R3629" t="s">
        <v>8342</v>
      </c>
      <c r="S3629" s="18">
        <f t="shared" si="112"/>
        <v>42460.491747685184</v>
      </c>
      <c r="T3629" s="18">
        <f t="shared" si="113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(E3630/D3630)*100</f>
        <v>0</v>
      </c>
      <c r="P3630" s="7">
        <f>IF(L3630,E3630/L3630,0)</f>
        <v>0</v>
      </c>
      <c r="Q3630" t="s">
        <v>8341</v>
      </c>
      <c r="R3630" t="s">
        <v>8344</v>
      </c>
      <c r="S3630" s="18">
        <f t="shared" si="112"/>
        <v>42291.583287037036</v>
      </c>
      <c r="T3630" s="18">
        <f t="shared" si="113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(E3631/D3631)*100</f>
        <v>1.9999999999999998E-4</v>
      </c>
      <c r="P3631" s="7">
        <f>IF(L3631,E3631/L3631,0)</f>
        <v>1</v>
      </c>
      <c r="Q3631" t="s">
        <v>8341</v>
      </c>
      <c r="R3631" t="s">
        <v>8344</v>
      </c>
      <c r="S3631" s="18">
        <f t="shared" si="112"/>
        <v>42436.844490740739</v>
      </c>
      <c r="T3631" s="18">
        <f t="shared" si="113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(E3632/D3632)*100</f>
        <v>3.3333333333333333E-2</v>
      </c>
      <c r="P3632" s="7">
        <f>IF(L3632,E3632/L3632,0)</f>
        <v>1</v>
      </c>
      <c r="Q3632" t="s">
        <v>8341</v>
      </c>
      <c r="R3632" t="s">
        <v>8344</v>
      </c>
      <c r="S3632" s="18">
        <f t="shared" si="112"/>
        <v>41942.59710648148</v>
      </c>
      <c r="T3632" s="18">
        <f t="shared" si="113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(E3633/D3633)*100</f>
        <v>51.023391812865491</v>
      </c>
      <c r="P3633" s="7">
        <f>IF(L3633,E3633/L3633,0)</f>
        <v>147.88135593220338</v>
      </c>
      <c r="Q3633" t="s">
        <v>8341</v>
      </c>
      <c r="R3633" t="s">
        <v>8344</v>
      </c>
      <c r="S3633" s="18">
        <f t="shared" si="112"/>
        <v>41880.503437499996</v>
      </c>
      <c r="T3633" s="18">
        <f t="shared" si="113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(E3634/D3634)*100</f>
        <v>20</v>
      </c>
      <c r="P3634" s="7">
        <f>IF(L3634,E3634/L3634,0)</f>
        <v>100</v>
      </c>
      <c r="Q3634" t="s">
        <v>8341</v>
      </c>
      <c r="R3634" t="s">
        <v>8344</v>
      </c>
      <c r="S3634" s="18">
        <f t="shared" si="112"/>
        <v>41946.686909722222</v>
      </c>
      <c r="T3634" s="18">
        <f t="shared" si="113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(E3635/D3635)*100</f>
        <v>35.24</v>
      </c>
      <c r="P3635" s="7">
        <f>IF(L3635,E3635/L3635,0)</f>
        <v>56.838709677419352</v>
      </c>
      <c r="Q3635" t="s">
        <v>8341</v>
      </c>
      <c r="R3635" t="s">
        <v>8344</v>
      </c>
      <c r="S3635" s="18">
        <f t="shared" si="112"/>
        <v>42649.373460648145</v>
      </c>
      <c r="T3635" s="18">
        <f t="shared" si="113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(E3636/D3636)*100</f>
        <v>4.246666666666667</v>
      </c>
      <c r="P3636" s="7">
        <f>IF(L3636,E3636/L3636,0)</f>
        <v>176.94444444444446</v>
      </c>
      <c r="Q3636" t="s">
        <v>8341</v>
      </c>
      <c r="R3636" t="s">
        <v>8344</v>
      </c>
      <c r="S3636" s="18">
        <f t="shared" si="112"/>
        <v>42700.916365740741</v>
      </c>
      <c r="T3636" s="18">
        <f t="shared" si="113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(E3637/D3637)*100</f>
        <v>36.457142857142856</v>
      </c>
      <c r="P3637" s="7">
        <f>IF(L3637,E3637/L3637,0)</f>
        <v>127.6</v>
      </c>
      <c r="Q3637" t="s">
        <v>8341</v>
      </c>
      <c r="R3637" t="s">
        <v>8344</v>
      </c>
      <c r="S3637" s="18">
        <f t="shared" si="112"/>
        <v>42450.63282407407</v>
      </c>
      <c r="T3637" s="18">
        <f t="shared" si="113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(E3638/D3638)*100</f>
        <v>0</v>
      </c>
      <c r="P3638" s="7">
        <f>IF(L3638,E3638/L3638,0)</f>
        <v>0</v>
      </c>
      <c r="Q3638" t="s">
        <v>8341</v>
      </c>
      <c r="R3638" t="s">
        <v>8344</v>
      </c>
      <c r="S3638" s="18">
        <f t="shared" si="112"/>
        <v>42226.444780092592</v>
      </c>
      <c r="T3638" s="18">
        <f t="shared" si="113"/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(E3639/D3639)*100</f>
        <v>30.866666666666664</v>
      </c>
      <c r="P3639" s="7">
        <f>IF(L3639,E3639/L3639,0)</f>
        <v>66.142857142857139</v>
      </c>
      <c r="Q3639" t="s">
        <v>8341</v>
      </c>
      <c r="R3639" t="s">
        <v>8344</v>
      </c>
      <c r="S3639" s="18">
        <f t="shared" si="112"/>
        <v>41975.450636574074</v>
      </c>
      <c r="T3639" s="18">
        <f t="shared" si="113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(E3640/D3640)*100</f>
        <v>6.5454545454545459</v>
      </c>
      <c r="P3640" s="7">
        <f>IF(L3640,E3640/L3640,0)</f>
        <v>108</v>
      </c>
      <c r="Q3640" t="s">
        <v>8341</v>
      </c>
      <c r="R3640" t="s">
        <v>8344</v>
      </c>
      <c r="S3640" s="18">
        <f t="shared" si="112"/>
        <v>42053.422824074078</v>
      </c>
      <c r="T3640" s="18">
        <f t="shared" si="113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(E3641/D3641)*100</f>
        <v>4.0000000000000001E-3</v>
      </c>
      <c r="P3641" s="7">
        <f>IF(L3641,E3641/L3641,0)</f>
        <v>1</v>
      </c>
      <c r="Q3641" t="s">
        <v>8341</v>
      </c>
      <c r="R3641" t="s">
        <v>8344</v>
      </c>
      <c r="S3641" s="18">
        <f t="shared" si="112"/>
        <v>42590.427152777775</v>
      </c>
      <c r="T3641" s="18">
        <f t="shared" si="113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(E3642/D3642)*100</f>
        <v>5.5</v>
      </c>
      <c r="P3642" s="7">
        <f>IF(L3642,E3642/L3642,0)</f>
        <v>18.333333333333332</v>
      </c>
      <c r="Q3642" t="s">
        <v>8341</v>
      </c>
      <c r="R3642" t="s">
        <v>8344</v>
      </c>
      <c r="S3642" s="18">
        <f t="shared" si="112"/>
        <v>42104.531597222223</v>
      </c>
      <c r="T3642" s="18">
        <f t="shared" si="113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(E3643/D3643)*100</f>
        <v>0</v>
      </c>
      <c r="P3643" s="7">
        <f>IF(L3643,E3643/L3643,0)</f>
        <v>0</v>
      </c>
      <c r="Q3643" t="s">
        <v>8341</v>
      </c>
      <c r="R3643" t="s">
        <v>8344</v>
      </c>
      <c r="S3643" s="18">
        <f t="shared" si="112"/>
        <v>41899.377071759256</v>
      </c>
      <c r="T3643" s="18">
        <f t="shared" si="113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(E3644/D3644)*100</f>
        <v>2.1428571428571428</v>
      </c>
      <c r="P3644" s="7">
        <f>IF(L3644,E3644/L3644,0)</f>
        <v>7.5</v>
      </c>
      <c r="Q3644" t="s">
        <v>8341</v>
      </c>
      <c r="R3644" t="s">
        <v>8344</v>
      </c>
      <c r="S3644" s="18">
        <f t="shared" si="112"/>
        <v>42297.566284722227</v>
      </c>
      <c r="T3644" s="18">
        <f t="shared" si="113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(E3645/D3645)*100</f>
        <v>0</v>
      </c>
      <c r="P3645" s="7">
        <f>IF(L3645,E3645/L3645,0)</f>
        <v>0</v>
      </c>
      <c r="Q3645" t="s">
        <v>8341</v>
      </c>
      <c r="R3645" t="s">
        <v>8344</v>
      </c>
      <c r="S3645" s="18">
        <f t="shared" si="112"/>
        <v>42284.893969907411</v>
      </c>
      <c r="T3645" s="18">
        <f t="shared" si="113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(E3646/D3646)*100</f>
        <v>16.420000000000002</v>
      </c>
      <c r="P3646" s="7">
        <f>IF(L3646,E3646/L3646,0)</f>
        <v>68.416666666666671</v>
      </c>
      <c r="Q3646" t="s">
        <v>8341</v>
      </c>
      <c r="R3646" t="s">
        <v>8344</v>
      </c>
      <c r="S3646" s="18">
        <f t="shared" si="112"/>
        <v>42408.991747685184</v>
      </c>
      <c r="T3646" s="18">
        <f t="shared" si="113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(E3647/D3647)*100</f>
        <v>0.1</v>
      </c>
      <c r="P3647" s="7">
        <f>IF(L3647,E3647/L3647,0)</f>
        <v>1</v>
      </c>
      <c r="Q3647" t="s">
        <v>8341</v>
      </c>
      <c r="R3647" t="s">
        <v>8344</v>
      </c>
      <c r="S3647" s="18">
        <f t="shared" si="112"/>
        <v>42665.720347222217</v>
      </c>
      <c r="T3647" s="18">
        <f t="shared" si="113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(E3648/D3648)*100</f>
        <v>4.8099999999999996</v>
      </c>
      <c r="P3648" s="7">
        <f>IF(L3648,E3648/L3648,0)</f>
        <v>60.125</v>
      </c>
      <c r="Q3648" t="s">
        <v>8341</v>
      </c>
      <c r="R3648" t="s">
        <v>8344</v>
      </c>
      <c r="S3648" s="18">
        <f t="shared" si="112"/>
        <v>42140.171319444446</v>
      </c>
      <c r="T3648" s="18">
        <f t="shared" si="113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(E3649/D3649)*100</f>
        <v>6</v>
      </c>
      <c r="P3649" s="7">
        <f>IF(L3649,E3649/L3649,0)</f>
        <v>15</v>
      </c>
      <c r="Q3649" t="s">
        <v>8341</v>
      </c>
      <c r="R3649" t="s">
        <v>8344</v>
      </c>
      <c r="S3649" s="18">
        <f t="shared" si="112"/>
        <v>42598.499155092592</v>
      </c>
      <c r="T3649" s="18">
        <f t="shared" si="113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>(E3650/D3650)*100</f>
        <v>100.38249999999999</v>
      </c>
      <c r="P3650" s="7">
        <f>IF(L3650,E3650/L3650,0)</f>
        <v>550.04109589041093</v>
      </c>
      <c r="Q3650" t="s">
        <v>8341</v>
      </c>
      <c r="R3650" t="s">
        <v>8342</v>
      </c>
      <c r="S3650" s="18">
        <f t="shared" ref="S3650:S3713" si="114">(J3650/86400)+25569+(-6/24)</f>
        <v>41887.042187500003</v>
      </c>
      <c r="T3650" s="18">
        <f t="shared" ref="T3650:T3713" si="115">(I3650/86400)+25569+(-6/24)</f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>(E3651/D3651)*100</f>
        <v>104</v>
      </c>
      <c r="P3651" s="7">
        <f>IF(L3651,E3651/L3651,0)</f>
        <v>97.5</v>
      </c>
      <c r="Q3651" t="s">
        <v>8341</v>
      </c>
      <c r="R3651" t="s">
        <v>8342</v>
      </c>
      <c r="S3651" s="18">
        <f t="shared" si="114"/>
        <v>41780.462893518517</v>
      </c>
      <c r="T3651" s="18">
        <f t="shared" si="115"/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>(E3652/D3652)*100</f>
        <v>100</v>
      </c>
      <c r="P3652" s="7">
        <f>IF(L3652,E3652/L3652,0)</f>
        <v>29.411764705882351</v>
      </c>
      <c r="Q3652" t="s">
        <v>8341</v>
      </c>
      <c r="R3652" t="s">
        <v>8342</v>
      </c>
      <c r="S3652" s="18">
        <f t="shared" si="114"/>
        <v>42381.228981481487</v>
      </c>
      <c r="T3652" s="18">
        <f t="shared" si="115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>(E3653/D3653)*100</f>
        <v>104</v>
      </c>
      <c r="P3653" s="7">
        <f>IF(L3653,E3653/L3653,0)</f>
        <v>57.777777777777779</v>
      </c>
      <c r="Q3653" t="s">
        <v>8341</v>
      </c>
      <c r="R3653" t="s">
        <v>8342</v>
      </c>
      <c r="S3653" s="18">
        <f t="shared" si="114"/>
        <v>41828.396319444444</v>
      </c>
      <c r="T3653" s="18">
        <f t="shared" si="115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>(E3654/D3654)*100</f>
        <v>250.66666666666669</v>
      </c>
      <c r="P3654" s="7">
        <f>IF(L3654,E3654/L3654,0)</f>
        <v>44.235294117647058</v>
      </c>
      <c r="Q3654" t="s">
        <v>8341</v>
      </c>
      <c r="R3654" t="s">
        <v>8342</v>
      </c>
      <c r="S3654" s="18">
        <f t="shared" si="114"/>
        <v>42596.394699074073</v>
      </c>
      <c r="T3654" s="18">
        <f t="shared" si="115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>(E3655/D3655)*100</f>
        <v>100.49999999999999</v>
      </c>
      <c r="P3655" s="7">
        <f>IF(L3655,E3655/L3655,0)</f>
        <v>60.909090909090907</v>
      </c>
      <c r="Q3655" t="s">
        <v>8341</v>
      </c>
      <c r="R3655" t="s">
        <v>8342</v>
      </c>
      <c r="S3655" s="18">
        <f t="shared" si="114"/>
        <v>42191.113506944443</v>
      </c>
      <c r="T3655" s="18">
        <f t="shared" si="115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>(E3656/D3656)*100</f>
        <v>174.4</v>
      </c>
      <c r="P3656" s="7">
        <f>IF(L3656,E3656/L3656,0)</f>
        <v>68.84210526315789</v>
      </c>
      <c r="Q3656" t="s">
        <v>8341</v>
      </c>
      <c r="R3656" t="s">
        <v>8342</v>
      </c>
      <c r="S3656" s="18">
        <f t="shared" si="114"/>
        <v>42440.166504629626</v>
      </c>
      <c r="T3656" s="18">
        <f t="shared" si="115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>(E3657/D3657)*100</f>
        <v>116.26</v>
      </c>
      <c r="P3657" s="7">
        <f>IF(L3657,E3657/L3657,0)</f>
        <v>73.582278481012665</v>
      </c>
      <c r="Q3657" t="s">
        <v>8341</v>
      </c>
      <c r="R3657" t="s">
        <v>8342</v>
      </c>
      <c r="S3657" s="18">
        <f t="shared" si="114"/>
        <v>42173.553217592591</v>
      </c>
      <c r="T3657" s="18">
        <f t="shared" si="115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>(E3658/D3658)*100</f>
        <v>105.82000000000001</v>
      </c>
      <c r="P3658" s="7">
        <f>IF(L3658,E3658/L3658,0)</f>
        <v>115.02173913043478</v>
      </c>
      <c r="Q3658" t="s">
        <v>8341</v>
      </c>
      <c r="R3658" t="s">
        <v>8342</v>
      </c>
      <c r="S3658" s="18">
        <f t="shared" si="114"/>
        <v>42737.660138888888</v>
      </c>
      <c r="T3658" s="18">
        <f t="shared" si="115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>(E3659/D3659)*100</f>
        <v>110.75</v>
      </c>
      <c r="P3659" s="7">
        <f>IF(L3659,E3659/L3659,0)</f>
        <v>110.75</v>
      </c>
      <c r="Q3659" t="s">
        <v>8341</v>
      </c>
      <c r="R3659" t="s">
        <v>8342</v>
      </c>
      <c r="S3659" s="18">
        <f t="shared" si="114"/>
        <v>42499.379849537036</v>
      </c>
      <c r="T3659" s="18">
        <f t="shared" si="115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>(E3660/D3660)*100</f>
        <v>100.66666666666666</v>
      </c>
      <c r="P3660" s="7">
        <f>IF(L3660,E3660/L3660,0)</f>
        <v>75.5</v>
      </c>
      <c r="Q3660" t="s">
        <v>8341</v>
      </c>
      <c r="R3660" t="s">
        <v>8342</v>
      </c>
      <c r="S3660" s="18">
        <f t="shared" si="114"/>
        <v>41775.608564814815</v>
      </c>
      <c r="T3660" s="18">
        <f t="shared" si="115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>(E3661/D3661)*100</f>
        <v>102.03333333333333</v>
      </c>
      <c r="P3661" s="7">
        <f>IF(L3661,E3661/L3661,0)</f>
        <v>235.46153846153845</v>
      </c>
      <c r="Q3661" t="s">
        <v>8341</v>
      </c>
      <c r="R3661" t="s">
        <v>8342</v>
      </c>
      <c r="S3661" s="18">
        <f t="shared" si="114"/>
        <v>42055.027199074073</v>
      </c>
      <c r="T3661" s="18">
        <f t="shared" si="115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>(E3662/D3662)*100</f>
        <v>100</v>
      </c>
      <c r="P3662" s="7">
        <f>IF(L3662,E3662/L3662,0)</f>
        <v>11.363636363636363</v>
      </c>
      <c r="Q3662" t="s">
        <v>8341</v>
      </c>
      <c r="R3662" t="s">
        <v>8342</v>
      </c>
      <c r="S3662" s="18">
        <f t="shared" si="114"/>
        <v>41971.631076388891</v>
      </c>
      <c r="T3662" s="18">
        <f t="shared" si="115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>(E3663/D3663)*100</f>
        <v>111.00000000000001</v>
      </c>
      <c r="P3663" s="7">
        <f>IF(L3663,E3663/L3663,0)</f>
        <v>92.5</v>
      </c>
      <c r="Q3663" t="s">
        <v>8341</v>
      </c>
      <c r="R3663" t="s">
        <v>8342</v>
      </c>
      <c r="S3663" s="18">
        <f t="shared" si="114"/>
        <v>42447.646666666667</v>
      </c>
      <c r="T3663" s="18">
        <f t="shared" si="115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>(E3664/D3664)*100</f>
        <v>101.42500000000001</v>
      </c>
      <c r="P3664" s="7">
        <f>IF(L3664,E3664/L3664,0)</f>
        <v>202.85</v>
      </c>
      <c r="Q3664" t="s">
        <v>8341</v>
      </c>
      <c r="R3664" t="s">
        <v>8342</v>
      </c>
      <c r="S3664" s="18">
        <f t="shared" si="114"/>
        <v>42063.970069444447</v>
      </c>
      <c r="T3664" s="18">
        <f t="shared" si="115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>(E3665/D3665)*100</f>
        <v>104</v>
      </c>
      <c r="P3665" s="7">
        <f>IF(L3665,E3665/L3665,0)</f>
        <v>26</v>
      </c>
      <c r="Q3665" t="s">
        <v>8341</v>
      </c>
      <c r="R3665" t="s">
        <v>8342</v>
      </c>
      <c r="S3665" s="18">
        <f t="shared" si="114"/>
        <v>42665.201736111107</v>
      </c>
      <c r="T3665" s="18">
        <f t="shared" si="115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>(E3666/D3666)*100</f>
        <v>109.375</v>
      </c>
      <c r="P3666" s="7">
        <f>IF(L3666,E3666/L3666,0)</f>
        <v>46.05263157894737</v>
      </c>
      <c r="Q3666" t="s">
        <v>8341</v>
      </c>
      <c r="R3666" t="s">
        <v>8342</v>
      </c>
      <c r="S3666" s="18">
        <f t="shared" si="114"/>
        <v>42522.998715277776</v>
      </c>
      <c r="T3666" s="18">
        <f t="shared" si="115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>(E3667/D3667)*100</f>
        <v>115.16129032258064</v>
      </c>
      <c r="P3667" s="7">
        <f>IF(L3667,E3667/L3667,0)</f>
        <v>51</v>
      </c>
      <c r="Q3667" t="s">
        <v>8341</v>
      </c>
      <c r="R3667" t="s">
        <v>8342</v>
      </c>
      <c r="S3667" s="18">
        <f t="shared" si="114"/>
        <v>42294.558124999996</v>
      </c>
      <c r="T3667" s="18">
        <f t="shared" si="115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>(E3668/D3668)*100</f>
        <v>100</v>
      </c>
      <c r="P3668" s="7">
        <f>IF(L3668,E3668/L3668,0)</f>
        <v>31.578947368421051</v>
      </c>
      <c r="Q3668" t="s">
        <v>8341</v>
      </c>
      <c r="R3668" t="s">
        <v>8342</v>
      </c>
      <c r="S3668" s="18">
        <f t="shared" si="114"/>
        <v>41822.65488425926</v>
      </c>
      <c r="T3668" s="18">
        <f t="shared" si="115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>(E3669/D3669)*100</f>
        <v>103.17033333333335</v>
      </c>
      <c r="P3669" s="7">
        <f>IF(L3669,E3669/L3669,0)</f>
        <v>53.363965517241382</v>
      </c>
      <c r="Q3669" t="s">
        <v>8341</v>
      </c>
      <c r="R3669" t="s">
        <v>8342</v>
      </c>
      <c r="S3669" s="18">
        <f t="shared" si="114"/>
        <v>42173.720127314809</v>
      </c>
      <c r="T3669" s="18">
        <f t="shared" si="115"/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>(E3670/D3670)*100</f>
        <v>103.49999999999999</v>
      </c>
      <c r="P3670" s="7">
        <f>IF(L3670,E3670/L3670,0)</f>
        <v>36.964285714285715</v>
      </c>
      <c r="Q3670" t="s">
        <v>8341</v>
      </c>
      <c r="R3670" t="s">
        <v>8342</v>
      </c>
      <c r="S3670" s="18">
        <f t="shared" si="114"/>
        <v>42185.306157407409</v>
      </c>
      <c r="T3670" s="18">
        <f t="shared" si="115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>(E3671/D3671)*100</f>
        <v>138.19999999999999</v>
      </c>
      <c r="P3671" s="7">
        <f>IF(L3671,E3671/L3671,0)</f>
        <v>81.294117647058826</v>
      </c>
      <c r="Q3671" t="s">
        <v>8341</v>
      </c>
      <c r="R3671" t="s">
        <v>8342</v>
      </c>
      <c r="S3671" s="18">
        <f t="shared" si="114"/>
        <v>42136.425196759257</v>
      </c>
      <c r="T3671" s="18">
        <f t="shared" si="115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>(E3672/D3672)*100</f>
        <v>109.54545454545455</v>
      </c>
      <c r="P3672" s="7">
        <f>IF(L3672,E3672/L3672,0)</f>
        <v>20.083333333333332</v>
      </c>
      <c r="Q3672" t="s">
        <v>8341</v>
      </c>
      <c r="R3672" t="s">
        <v>8342</v>
      </c>
      <c r="S3672" s="18">
        <f t="shared" si="114"/>
        <v>42142.264016203699</v>
      </c>
      <c r="T3672" s="18">
        <f t="shared" si="115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>(E3673/D3673)*100</f>
        <v>100.85714285714286</v>
      </c>
      <c r="P3673" s="7">
        <f>IF(L3673,E3673/L3673,0)</f>
        <v>88.25</v>
      </c>
      <c r="Q3673" t="s">
        <v>8341</v>
      </c>
      <c r="R3673" t="s">
        <v>8342</v>
      </c>
      <c r="S3673" s="18">
        <f t="shared" si="114"/>
        <v>41820.37809027778</v>
      </c>
      <c r="T3673" s="18">
        <f t="shared" si="115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>(E3674/D3674)*100</f>
        <v>101.53333333333335</v>
      </c>
      <c r="P3674" s="7">
        <f>IF(L3674,E3674/L3674,0)</f>
        <v>53.438596491228068</v>
      </c>
      <c r="Q3674" t="s">
        <v>8341</v>
      </c>
      <c r="R3674" t="s">
        <v>8342</v>
      </c>
      <c r="S3674" s="18">
        <f t="shared" si="114"/>
        <v>41878.696574074071</v>
      </c>
      <c r="T3674" s="18">
        <f t="shared" si="115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>(E3675/D3675)*100</f>
        <v>113.625</v>
      </c>
      <c r="P3675" s="7">
        <f>IF(L3675,E3675/L3675,0)</f>
        <v>39.868421052631582</v>
      </c>
      <c r="Q3675" t="s">
        <v>8341</v>
      </c>
      <c r="R3675" t="s">
        <v>8342</v>
      </c>
      <c r="S3675" s="18">
        <f t="shared" si="114"/>
        <v>41914.045104166667</v>
      </c>
      <c r="T3675" s="18">
        <f t="shared" si="115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>(E3676/D3676)*100</f>
        <v>100</v>
      </c>
      <c r="P3676" s="7">
        <f>IF(L3676,E3676/L3676,0)</f>
        <v>145.16129032258064</v>
      </c>
      <c r="Q3676" t="s">
        <v>8341</v>
      </c>
      <c r="R3676" t="s">
        <v>8342</v>
      </c>
      <c r="S3676" s="18">
        <f t="shared" si="114"/>
        <v>42556.623020833329</v>
      </c>
      <c r="T3676" s="18">
        <f t="shared" si="115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>(E3677/D3677)*100</f>
        <v>140</v>
      </c>
      <c r="P3677" s="7">
        <f>IF(L3677,E3677/L3677,0)</f>
        <v>23.333333333333332</v>
      </c>
      <c r="Q3677" t="s">
        <v>8341</v>
      </c>
      <c r="R3677" t="s">
        <v>8342</v>
      </c>
      <c r="S3677" s="18">
        <f t="shared" si="114"/>
        <v>42493.347013888888</v>
      </c>
      <c r="T3677" s="18">
        <f t="shared" si="115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>(E3678/D3678)*100</f>
        <v>128.75</v>
      </c>
      <c r="P3678" s="7">
        <f>IF(L3678,E3678/L3678,0)</f>
        <v>64.375</v>
      </c>
      <c r="Q3678" t="s">
        <v>8341</v>
      </c>
      <c r="R3678" t="s">
        <v>8342</v>
      </c>
      <c r="S3678" s="18">
        <f t="shared" si="114"/>
        <v>41876.565787037034</v>
      </c>
      <c r="T3678" s="18">
        <f t="shared" si="115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>(E3679/D3679)*100</f>
        <v>102.90416666666667</v>
      </c>
      <c r="P3679" s="7">
        <f>IF(L3679,E3679/L3679,0)</f>
        <v>62.052763819095475</v>
      </c>
      <c r="Q3679" t="s">
        <v>8341</v>
      </c>
      <c r="R3679" t="s">
        <v>8342</v>
      </c>
      <c r="S3679" s="18">
        <f t="shared" si="114"/>
        <v>41802.324282407411</v>
      </c>
      <c r="T3679" s="18">
        <f t="shared" si="115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>(E3680/D3680)*100</f>
        <v>102.49999999999999</v>
      </c>
      <c r="P3680" s="7">
        <f>IF(L3680,E3680/L3680,0)</f>
        <v>66.129032258064512</v>
      </c>
      <c r="Q3680" t="s">
        <v>8341</v>
      </c>
      <c r="R3680" t="s">
        <v>8342</v>
      </c>
      <c r="S3680" s="18">
        <f t="shared" si="114"/>
        <v>42120.281226851846</v>
      </c>
      <c r="T3680" s="18">
        <f t="shared" si="115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>(E3681/D3681)*100</f>
        <v>110.1</v>
      </c>
      <c r="P3681" s="7">
        <f>IF(L3681,E3681/L3681,0)</f>
        <v>73.400000000000006</v>
      </c>
      <c r="Q3681" t="s">
        <v>8341</v>
      </c>
      <c r="R3681" t="s">
        <v>8342</v>
      </c>
      <c r="S3681" s="18">
        <f t="shared" si="114"/>
        <v>41786.511354166665</v>
      </c>
      <c r="T3681" s="18">
        <f t="shared" si="115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>(E3682/D3682)*100</f>
        <v>112.76666666666667</v>
      </c>
      <c r="P3682" s="7">
        <f>IF(L3682,E3682/L3682,0)</f>
        <v>99.5</v>
      </c>
      <c r="Q3682" t="s">
        <v>8341</v>
      </c>
      <c r="R3682" t="s">
        <v>8342</v>
      </c>
      <c r="S3682" s="18">
        <f t="shared" si="114"/>
        <v>42627.204097222224</v>
      </c>
      <c r="T3682" s="18">
        <f t="shared" si="115"/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>(E3683/D3683)*100</f>
        <v>111.9</v>
      </c>
      <c r="P3683" s="7">
        <f>IF(L3683,E3683/L3683,0)</f>
        <v>62.166666666666664</v>
      </c>
      <c r="Q3683" t="s">
        <v>8341</v>
      </c>
      <c r="R3683" t="s">
        <v>8342</v>
      </c>
      <c r="S3683" s="18">
        <f t="shared" si="114"/>
        <v>42374.401504629626</v>
      </c>
      <c r="T3683" s="18">
        <f t="shared" si="115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>(E3684/D3684)*100</f>
        <v>139.19999999999999</v>
      </c>
      <c r="P3684" s="7">
        <f>IF(L3684,E3684/L3684,0)</f>
        <v>62.328358208955223</v>
      </c>
      <c r="Q3684" t="s">
        <v>8341</v>
      </c>
      <c r="R3684" t="s">
        <v>8342</v>
      </c>
      <c r="S3684" s="18">
        <f t="shared" si="114"/>
        <v>41772.435393518521</v>
      </c>
      <c r="T3684" s="18">
        <f t="shared" si="115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>(E3685/D3685)*100</f>
        <v>110.85714285714286</v>
      </c>
      <c r="P3685" s="7">
        <f>IF(L3685,E3685/L3685,0)</f>
        <v>58.787878787878789</v>
      </c>
      <c r="Q3685" t="s">
        <v>8341</v>
      </c>
      <c r="R3685" t="s">
        <v>8342</v>
      </c>
      <c r="S3685" s="18">
        <f t="shared" si="114"/>
        <v>42632.866851851853</v>
      </c>
      <c r="T3685" s="18">
        <f t="shared" si="115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>(E3686/D3686)*100</f>
        <v>139.06666666666666</v>
      </c>
      <c r="P3686" s="7">
        <f>IF(L3686,E3686/L3686,0)</f>
        <v>45.347826086956523</v>
      </c>
      <c r="Q3686" t="s">
        <v>8341</v>
      </c>
      <c r="R3686" t="s">
        <v>8342</v>
      </c>
      <c r="S3686" s="18">
        <f t="shared" si="114"/>
        <v>42218.930393518516</v>
      </c>
      <c r="T3686" s="18">
        <f t="shared" si="115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>(E3687/D3687)*100</f>
        <v>105.69999999999999</v>
      </c>
      <c r="P3687" s="7">
        <f>IF(L3687,E3687/L3687,0)</f>
        <v>41.944444444444443</v>
      </c>
      <c r="Q3687" t="s">
        <v>8341</v>
      </c>
      <c r="R3687" t="s">
        <v>8342</v>
      </c>
      <c r="S3687" s="18">
        <f t="shared" si="114"/>
        <v>41753.343275462961</v>
      </c>
      <c r="T3687" s="18">
        <f t="shared" si="115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>(E3688/D3688)*100</f>
        <v>101.42857142857142</v>
      </c>
      <c r="P3688" s="7">
        <f>IF(L3688,E3688/L3688,0)</f>
        <v>59.166666666666664</v>
      </c>
      <c r="Q3688" t="s">
        <v>8341</v>
      </c>
      <c r="R3688" t="s">
        <v>8342</v>
      </c>
      <c r="S3688" s="18">
        <f t="shared" si="114"/>
        <v>42230.412731481483</v>
      </c>
      <c r="T3688" s="18">
        <f t="shared" si="115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>(E3689/D3689)*100</f>
        <v>100.245</v>
      </c>
      <c r="P3689" s="7">
        <f>IF(L3689,E3689/L3689,0)</f>
        <v>200.49</v>
      </c>
      <c r="Q3689" t="s">
        <v>8341</v>
      </c>
      <c r="R3689" t="s">
        <v>8342</v>
      </c>
      <c r="S3689" s="18">
        <f t="shared" si="114"/>
        <v>41786.968229166669</v>
      </c>
      <c r="T3689" s="18">
        <f t="shared" si="115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>(E3690/D3690)*100</f>
        <v>109.16666666666666</v>
      </c>
      <c r="P3690" s="7">
        <f>IF(L3690,E3690/L3690,0)</f>
        <v>83.974358974358978</v>
      </c>
      <c r="Q3690" t="s">
        <v>8341</v>
      </c>
      <c r="R3690" t="s">
        <v>8342</v>
      </c>
      <c r="S3690" s="18">
        <f t="shared" si="114"/>
        <v>41829.537083333329</v>
      </c>
      <c r="T3690" s="18">
        <f t="shared" si="115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>(E3691/D3691)*100</f>
        <v>118.33333333333333</v>
      </c>
      <c r="P3691" s="7">
        <f>IF(L3691,E3691/L3691,0)</f>
        <v>57.258064516129032</v>
      </c>
      <c r="Q3691" t="s">
        <v>8341</v>
      </c>
      <c r="R3691" t="s">
        <v>8342</v>
      </c>
      <c r="S3691" s="18">
        <f t="shared" si="114"/>
        <v>42147.576840277776</v>
      </c>
      <c r="T3691" s="18">
        <f t="shared" si="115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>(E3692/D3692)*100</f>
        <v>120</v>
      </c>
      <c r="P3692" s="7">
        <f>IF(L3692,E3692/L3692,0)</f>
        <v>58.064516129032256</v>
      </c>
      <c r="Q3692" t="s">
        <v>8341</v>
      </c>
      <c r="R3692" t="s">
        <v>8342</v>
      </c>
      <c r="S3692" s="18">
        <f t="shared" si="114"/>
        <v>41940.348182870366</v>
      </c>
      <c r="T3692" s="18">
        <f t="shared" si="115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>(E3693/D3693)*100</f>
        <v>127.96000000000001</v>
      </c>
      <c r="P3693" s="7">
        <f>IF(L3693,E3693/L3693,0)</f>
        <v>186.80291970802921</v>
      </c>
      <c r="Q3693" t="s">
        <v>8341</v>
      </c>
      <c r="R3693" t="s">
        <v>8342</v>
      </c>
      <c r="S3693" s="18">
        <f t="shared" si="114"/>
        <v>42020.450567129628</v>
      </c>
      <c r="T3693" s="18">
        <f t="shared" si="115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>(E3694/D3694)*100</f>
        <v>126</v>
      </c>
      <c r="P3694" s="7">
        <f>IF(L3694,E3694/L3694,0)</f>
        <v>74.117647058823536</v>
      </c>
      <c r="Q3694" t="s">
        <v>8341</v>
      </c>
      <c r="R3694" t="s">
        <v>8342</v>
      </c>
      <c r="S3694" s="18">
        <f t="shared" si="114"/>
        <v>41891.71503472222</v>
      </c>
      <c r="T3694" s="18">
        <f t="shared" si="115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>(E3695/D3695)*100</f>
        <v>129.12912912912913</v>
      </c>
      <c r="P3695" s="7">
        <f>IF(L3695,E3695/L3695,0)</f>
        <v>30.714285714285715</v>
      </c>
      <c r="Q3695" t="s">
        <v>8341</v>
      </c>
      <c r="R3695" t="s">
        <v>8342</v>
      </c>
      <c r="S3695" s="18">
        <f t="shared" si="114"/>
        <v>42308.941307870366</v>
      </c>
      <c r="T3695" s="18">
        <f t="shared" si="115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>(E3696/D3696)*100</f>
        <v>107.42857142857143</v>
      </c>
      <c r="P3696" s="7">
        <f>IF(L3696,E3696/L3696,0)</f>
        <v>62.666666666666664</v>
      </c>
      <c r="Q3696" t="s">
        <v>8341</v>
      </c>
      <c r="R3696" t="s">
        <v>8342</v>
      </c>
      <c r="S3696" s="18">
        <f t="shared" si="114"/>
        <v>42489.883877314816</v>
      </c>
      <c r="T3696" s="18">
        <f t="shared" si="115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>(E3697/D3697)*100</f>
        <v>100.125</v>
      </c>
      <c r="P3697" s="7">
        <f>IF(L3697,E3697/L3697,0)</f>
        <v>121.36363636363636</v>
      </c>
      <c r="Q3697" t="s">
        <v>8341</v>
      </c>
      <c r="R3697" t="s">
        <v>8342</v>
      </c>
      <c r="S3697" s="18">
        <f t="shared" si="114"/>
        <v>41995.620486111111</v>
      </c>
      <c r="T3697" s="18">
        <f t="shared" si="115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>(E3698/D3698)*100</f>
        <v>155</v>
      </c>
      <c r="P3698" s="7">
        <f>IF(L3698,E3698/L3698,0)</f>
        <v>39.743589743589745</v>
      </c>
      <c r="Q3698" t="s">
        <v>8341</v>
      </c>
      <c r="R3698" t="s">
        <v>8342</v>
      </c>
      <c r="S3698" s="18">
        <f t="shared" si="114"/>
        <v>41988.367083333331</v>
      </c>
      <c r="T3698" s="18">
        <f t="shared" si="115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>(E3699/D3699)*100</f>
        <v>108</v>
      </c>
      <c r="P3699" s="7">
        <f>IF(L3699,E3699/L3699,0)</f>
        <v>72</v>
      </c>
      <c r="Q3699" t="s">
        <v>8341</v>
      </c>
      <c r="R3699" t="s">
        <v>8342</v>
      </c>
      <c r="S3699" s="18">
        <f t="shared" si="114"/>
        <v>42479.215833333335</v>
      </c>
      <c r="T3699" s="18">
        <f t="shared" si="115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>(E3700/D3700)*100</f>
        <v>110.52</v>
      </c>
      <c r="P3700" s="7">
        <f>IF(L3700,E3700/L3700,0)</f>
        <v>40.632352941176471</v>
      </c>
      <c r="Q3700" t="s">
        <v>8341</v>
      </c>
      <c r="R3700" t="s">
        <v>8342</v>
      </c>
      <c r="S3700" s="18">
        <f t="shared" si="114"/>
        <v>42401.556562500002</v>
      </c>
      <c r="T3700" s="18">
        <f t="shared" si="115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>(E3701/D3701)*100</f>
        <v>100.8</v>
      </c>
      <c r="P3701" s="7">
        <f>IF(L3701,E3701/L3701,0)</f>
        <v>63</v>
      </c>
      <c r="Q3701" t="s">
        <v>8341</v>
      </c>
      <c r="R3701" t="s">
        <v>8342</v>
      </c>
      <c r="S3701" s="18">
        <f t="shared" si="114"/>
        <v>41897.352037037039</v>
      </c>
      <c r="T3701" s="18">
        <f t="shared" si="115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>(E3702/D3702)*100</f>
        <v>121.2</v>
      </c>
      <c r="P3702" s="7">
        <f>IF(L3702,E3702/L3702,0)</f>
        <v>33.666666666666664</v>
      </c>
      <c r="Q3702" t="s">
        <v>8341</v>
      </c>
      <c r="R3702" t="s">
        <v>8342</v>
      </c>
      <c r="S3702" s="18">
        <f t="shared" si="114"/>
        <v>41882.335648148146</v>
      </c>
      <c r="T3702" s="18">
        <f t="shared" si="115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>(E3703/D3703)*100</f>
        <v>100.33333333333334</v>
      </c>
      <c r="P3703" s="7">
        <f>IF(L3703,E3703/L3703,0)</f>
        <v>38.589743589743591</v>
      </c>
      <c r="Q3703" t="s">
        <v>8341</v>
      </c>
      <c r="R3703" t="s">
        <v>8342</v>
      </c>
      <c r="S3703" s="18">
        <f t="shared" si="114"/>
        <v>42129.291585648149</v>
      </c>
      <c r="T3703" s="18">
        <f t="shared" si="115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>(E3704/D3704)*100</f>
        <v>109.16666666666666</v>
      </c>
      <c r="P3704" s="7">
        <f>IF(L3704,E3704/L3704,0)</f>
        <v>155.95238095238096</v>
      </c>
      <c r="Q3704" t="s">
        <v>8341</v>
      </c>
      <c r="R3704" t="s">
        <v>8342</v>
      </c>
      <c r="S3704" s="18">
        <f t="shared" si="114"/>
        <v>42524.28800925926</v>
      </c>
      <c r="T3704" s="18">
        <f t="shared" si="115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>(E3705/D3705)*100</f>
        <v>123.42857142857142</v>
      </c>
      <c r="P3705" s="7">
        <f>IF(L3705,E3705/L3705,0)</f>
        <v>43.2</v>
      </c>
      <c r="Q3705" t="s">
        <v>8341</v>
      </c>
      <c r="R3705" t="s">
        <v>8342</v>
      </c>
      <c r="S3705" s="18">
        <f t="shared" si="114"/>
        <v>42556.254490740743</v>
      </c>
      <c r="T3705" s="18">
        <f t="shared" si="115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>(E3706/D3706)*100</f>
        <v>136.33666666666667</v>
      </c>
      <c r="P3706" s="7">
        <f>IF(L3706,E3706/L3706,0)</f>
        <v>15.148518518518518</v>
      </c>
      <c r="Q3706" t="s">
        <v>8341</v>
      </c>
      <c r="R3706" t="s">
        <v>8342</v>
      </c>
      <c r="S3706" s="18">
        <f t="shared" si="114"/>
        <v>42461.439745370371</v>
      </c>
      <c r="T3706" s="18">
        <f t="shared" si="115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>(E3707/D3707)*100</f>
        <v>103.46657233816768</v>
      </c>
      <c r="P3707" s="7">
        <f>IF(L3707,E3707/L3707,0)</f>
        <v>83.571428571428569</v>
      </c>
      <c r="Q3707" t="s">
        <v>8341</v>
      </c>
      <c r="R3707" t="s">
        <v>8342</v>
      </c>
      <c r="S3707" s="18">
        <f t="shared" si="114"/>
        <v>41792.292986111112</v>
      </c>
      <c r="T3707" s="18">
        <f t="shared" si="115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>(E3708/D3708)*100</f>
        <v>121.33333333333334</v>
      </c>
      <c r="P3708" s="7">
        <f>IF(L3708,E3708/L3708,0)</f>
        <v>140</v>
      </c>
      <c r="Q3708" t="s">
        <v>8341</v>
      </c>
      <c r="R3708" t="s">
        <v>8342</v>
      </c>
      <c r="S3708" s="18">
        <f t="shared" si="114"/>
        <v>41879.663761574076</v>
      </c>
      <c r="T3708" s="18">
        <f t="shared" si="115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>(E3709/D3709)*100</f>
        <v>186</v>
      </c>
      <c r="P3709" s="7">
        <f>IF(L3709,E3709/L3709,0)</f>
        <v>80.869565217391298</v>
      </c>
      <c r="Q3709" t="s">
        <v>8341</v>
      </c>
      <c r="R3709" t="s">
        <v>8342</v>
      </c>
      <c r="S3709" s="18">
        <f t="shared" si="114"/>
        <v>42551.798356481479</v>
      </c>
      <c r="T3709" s="18">
        <f t="shared" si="115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>(E3710/D3710)*100</f>
        <v>300</v>
      </c>
      <c r="P3710" s="7">
        <f>IF(L3710,E3710/L3710,0)</f>
        <v>53.846153846153847</v>
      </c>
      <c r="Q3710" t="s">
        <v>8341</v>
      </c>
      <c r="R3710" t="s">
        <v>8342</v>
      </c>
      <c r="S3710" s="18">
        <f t="shared" si="114"/>
        <v>41809.892199074078</v>
      </c>
      <c r="T3710" s="18">
        <f t="shared" si="115"/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>(E3711/D3711)*100</f>
        <v>108.25</v>
      </c>
      <c r="P3711" s="7">
        <f>IF(L3711,E3711/L3711,0)</f>
        <v>30.928571428571427</v>
      </c>
      <c r="Q3711" t="s">
        <v>8341</v>
      </c>
      <c r="R3711" t="s">
        <v>8342</v>
      </c>
      <c r="S3711" s="18">
        <f t="shared" si="114"/>
        <v>41785.457708333335</v>
      </c>
      <c r="T3711" s="18">
        <f t="shared" si="115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>(E3712/D3712)*100</f>
        <v>141.15384615384616</v>
      </c>
      <c r="P3712" s="7">
        <f>IF(L3712,E3712/L3712,0)</f>
        <v>67.962962962962962</v>
      </c>
      <c r="Q3712" t="s">
        <v>8341</v>
      </c>
      <c r="R3712" t="s">
        <v>8342</v>
      </c>
      <c r="S3712" s="18">
        <f t="shared" si="114"/>
        <v>42072.326249999998</v>
      </c>
      <c r="T3712" s="18">
        <f t="shared" si="115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>(E3713/D3713)*100</f>
        <v>113.99999999999999</v>
      </c>
      <c r="P3713" s="7">
        <f>IF(L3713,E3713/L3713,0)</f>
        <v>27.142857142857142</v>
      </c>
      <c r="Q3713" t="s">
        <v>8341</v>
      </c>
      <c r="R3713" t="s">
        <v>8342</v>
      </c>
      <c r="S3713" s="18">
        <f t="shared" si="114"/>
        <v>41779.474224537036</v>
      </c>
      <c r="T3713" s="18">
        <f t="shared" si="115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>(E3714/D3714)*100</f>
        <v>153.73333333333335</v>
      </c>
      <c r="P3714" s="7">
        <f>IF(L3714,E3714/L3714,0)</f>
        <v>110.86538461538461</v>
      </c>
      <c r="Q3714" t="s">
        <v>8341</v>
      </c>
      <c r="R3714" t="s">
        <v>8342</v>
      </c>
      <c r="S3714" s="18">
        <f t="shared" ref="S3714:S3777" si="116">(J3714/86400)+25569+(-6/24)</f>
        <v>42133.922071759254</v>
      </c>
      <c r="T3714" s="18">
        <f t="shared" ref="T3714:T3777" si="117">(I3714/86400)+25569+(-6/24)</f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>(E3715/D3715)*100</f>
        <v>101.49999999999999</v>
      </c>
      <c r="P3715" s="7">
        <f>IF(L3715,E3715/L3715,0)</f>
        <v>106.84210526315789</v>
      </c>
      <c r="Q3715" t="s">
        <v>8341</v>
      </c>
      <c r="R3715" t="s">
        <v>8342</v>
      </c>
      <c r="S3715" s="18">
        <f t="shared" si="116"/>
        <v>42505.488032407404</v>
      </c>
      <c r="T3715" s="18">
        <f t="shared" si="117"/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>(E3716/D3716)*100</f>
        <v>102.35000000000001</v>
      </c>
      <c r="P3716" s="7">
        <f>IF(L3716,E3716/L3716,0)</f>
        <v>105.51546391752578</v>
      </c>
      <c r="Q3716" t="s">
        <v>8341</v>
      </c>
      <c r="R3716" t="s">
        <v>8342</v>
      </c>
      <c r="S3716" s="18">
        <f t="shared" si="116"/>
        <v>42118.306331018517</v>
      </c>
      <c r="T3716" s="18">
        <f t="shared" si="117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>(E3717/D3717)*100</f>
        <v>102.57142857142858</v>
      </c>
      <c r="P3717" s="7">
        <f>IF(L3717,E3717/L3717,0)</f>
        <v>132.96296296296296</v>
      </c>
      <c r="Q3717" t="s">
        <v>8341</v>
      </c>
      <c r="R3717" t="s">
        <v>8342</v>
      </c>
      <c r="S3717" s="18">
        <f t="shared" si="116"/>
        <v>42036.745590277773</v>
      </c>
      <c r="T3717" s="18">
        <f t="shared" si="117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>(E3718/D3718)*100</f>
        <v>155.75</v>
      </c>
      <c r="P3718" s="7">
        <f>IF(L3718,E3718/L3718,0)</f>
        <v>51.916666666666664</v>
      </c>
      <c r="Q3718" t="s">
        <v>8341</v>
      </c>
      <c r="R3718" t="s">
        <v>8342</v>
      </c>
      <c r="S3718" s="18">
        <f t="shared" si="116"/>
        <v>42360.637835648144</v>
      </c>
      <c r="T3718" s="18">
        <f t="shared" si="117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>(E3719/D3719)*100</f>
        <v>100.75</v>
      </c>
      <c r="P3719" s="7">
        <f>IF(L3719,E3719/L3719,0)</f>
        <v>310</v>
      </c>
      <c r="Q3719" t="s">
        <v>8341</v>
      </c>
      <c r="R3719" t="s">
        <v>8342</v>
      </c>
      <c r="S3719" s="18">
        <f t="shared" si="116"/>
        <v>42102.616307870368</v>
      </c>
      <c r="T3719" s="18">
        <f t="shared" si="117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>(E3720/D3720)*100</f>
        <v>239.4</v>
      </c>
      <c r="P3720" s="7">
        <f>IF(L3720,E3720/L3720,0)</f>
        <v>26.021739130434781</v>
      </c>
      <c r="Q3720" t="s">
        <v>8341</v>
      </c>
      <c r="R3720" t="s">
        <v>8342</v>
      </c>
      <c r="S3720" s="18">
        <f t="shared" si="116"/>
        <v>42032.466145833328</v>
      </c>
      <c r="T3720" s="18">
        <f t="shared" si="117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>(E3721/D3721)*100</f>
        <v>210</v>
      </c>
      <c r="P3721" s="7">
        <f>IF(L3721,E3721/L3721,0)</f>
        <v>105</v>
      </c>
      <c r="Q3721" t="s">
        <v>8341</v>
      </c>
      <c r="R3721" t="s">
        <v>8342</v>
      </c>
      <c r="S3721" s="18">
        <f t="shared" si="116"/>
        <v>42147.479930555557</v>
      </c>
      <c r="T3721" s="18">
        <f t="shared" si="117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>(E3722/D3722)*100</f>
        <v>104.51515151515152</v>
      </c>
      <c r="P3722" s="7">
        <f>IF(L3722,E3722/L3722,0)</f>
        <v>86.224999999999994</v>
      </c>
      <c r="Q3722" t="s">
        <v>8341</v>
      </c>
      <c r="R3722" t="s">
        <v>8342</v>
      </c>
      <c r="S3722" s="18">
        <f t="shared" si="116"/>
        <v>42165.743125000001</v>
      </c>
      <c r="T3722" s="18">
        <f t="shared" si="117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>(E3723/D3723)*100</f>
        <v>100.8</v>
      </c>
      <c r="P3723" s="7">
        <f>IF(L3723,E3723/L3723,0)</f>
        <v>114.54545454545455</v>
      </c>
      <c r="Q3723" t="s">
        <v>8341</v>
      </c>
      <c r="R3723" t="s">
        <v>8342</v>
      </c>
      <c r="S3723" s="18">
        <f t="shared" si="116"/>
        <v>41927.686157407406</v>
      </c>
      <c r="T3723" s="18">
        <f t="shared" si="117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>(E3724/D3724)*100</f>
        <v>111.20000000000002</v>
      </c>
      <c r="P3724" s="7">
        <f>IF(L3724,E3724/L3724,0)</f>
        <v>47.657142857142858</v>
      </c>
      <c r="Q3724" t="s">
        <v>8341</v>
      </c>
      <c r="R3724" t="s">
        <v>8342</v>
      </c>
      <c r="S3724" s="18">
        <f t="shared" si="116"/>
        <v>42381.421840277777</v>
      </c>
      <c r="T3724" s="18">
        <f t="shared" si="117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>(E3725/D3725)*100</f>
        <v>102.04444444444445</v>
      </c>
      <c r="P3725" s="7">
        <f>IF(L3725,E3725/L3725,0)</f>
        <v>72.888888888888886</v>
      </c>
      <c r="Q3725" t="s">
        <v>8341</v>
      </c>
      <c r="R3725" t="s">
        <v>8342</v>
      </c>
      <c r="S3725" s="18">
        <f t="shared" si="116"/>
        <v>41943.503032407403</v>
      </c>
      <c r="T3725" s="18">
        <f t="shared" si="117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>(E3726/D3726)*100</f>
        <v>102.54767441860466</v>
      </c>
      <c r="P3726" s="7">
        <f>IF(L3726,E3726/L3726,0)</f>
        <v>49.545505617977533</v>
      </c>
      <c r="Q3726" t="s">
        <v>8341</v>
      </c>
      <c r="R3726" t="s">
        <v>8342</v>
      </c>
      <c r="S3726" s="18">
        <f t="shared" si="116"/>
        <v>42465.241435185184</v>
      </c>
      <c r="T3726" s="18">
        <f t="shared" si="117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>(E3727/D3727)*100</f>
        <v>127</v>
      </c>
      <c r="P3727" s="7">
        <f>IF(L3727,E3727/L3727,0)</f>
        <v>25.4</v>
      </c>
      <c r="Q3727" t="s">
        <v>8341</v>
      </c>
      <c r="R3727" t="s">
        <v>8342</v>
      </c>
      <c r="S3727" s="18">
        <f t="shared" si="116"/>
        <v>42401.695219907408</v>
      </c>
      <c r="T3727" s="18">
        <f t="shared" si="117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>(E3728/D3728)*100</f>
        <v>338.70588235294122</v>
      </c>
      <c r="P3728" s="7">
        <f>IF(L3728,E3728/L3728,0)</f>
        <v>62.586956521739133</v>
      </c>
      <c r="Q3728" t="s">
        <v>8341</v>
      </c>
      <c r="R3728" t="s">
        <v>8342</v>
      </c>
      <c r="S3728" s="18">
        <f t="shared" si="116"/>
        <v>42461.890868055554</v>
      </c>
      <c r="T3728" s="18">
        <f t="shared" si="117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>(E3729/D3729)*100</f>
        <v>100.75</v>
      </c>
      <c r="P3729" s="7">
        <f>IF(L3729,E3729/L3729,0)</f>
        <v>61.060606060606062</v>
      </c>
      <c r="Q3729" t="s">
        <v>8341</v>
      </c>
      <c r="R3729" t="s">
        <v>8342</v>
      </c>
      <c r="S3729" s="18">
        <f t="shared" si="116"/>
        <v>42632.098310185189</v>
      </c>
      <c r="T3729" s="18">
        <f t="shared" si="117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(E3730/D3730)*100</f>
        <v>9.31</v>
      </c>
      <c r="P3730" s="7">
        <f>IF(L3730,E3730/L3730,0)</f>
        <v>60.064516129032256</v>
      </c>
      <c r="Q3730" t="s">
        <v>8341</v>
      </c>
      <c r="R3730" t="s">
        <v>8342</v>
      </c>
      <c r="S3730" s="18">
        <f t="shared" si="116"/>
        <v>42204.921018518522</v>
      </c>
      <c r="T3730" s="18">
        <f t="shared" si="117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(E3731/D3731)*100</f>
        <v>7.24</v>
      </c>
      <c r="P3731" s="7">
        <f>IF(L3731,E3731/L3731,0)</f>
        <v>72.400000000000006</v>
      </c>
      <c r="Q3731" t="s">
        <v>8341</v>
      </c>
      <c r="R3731" t="s">
        <v>8342</v>
      </c>
      <c r="S3731" s="18">
        <f t="shared" si="116"/>
        <v>42040.955000000002</v>
      </c>
      <c r="T3731" s="18">
        <f t="shared" si="117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(E3732/D3732)*100</f>
        <v>10</v>
      </c>
      <c r="P3732" s="7">
        <f>IF(L3732,E3732/L3732,0)</f>
        <v>100</v>
      </c>
      <c r="Q3732" t="s">
        <v>8341</v>
      </c>
      <c r="R3732" t="s">
        <v>8342</v>
      </c>
      <c r="S3732" s="18">
        <f t="shared" si="116"/>
        <v>42203.427766203706</v>
      </c>
      <c r="T3732" s="18">
        <f t="shared" si="117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(E3733/D3733)*100</f>
        <v>11.272727272727273</v>
      </c>
      <c r="P3733" s="7">
        <f>IF(L3733,E3733/L3733,0)</f>
        <v>51.666666666666664</v>
      </c>
      <c r="Q3733" t="s">
        <v>8341</v>
      </c>
      <c r="R3733" t="s">
        <v>8342</v>
      </c>
      <c r="S3733" s="18">
        <f t="shared" si="116"/>
        <v>41983.502847222218</v>
      </c>
      <c r="T3733" s="18">
        <f t="shared" si="117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(E3734/D3734)*100</f>
        <v>15.411764705882353</v>
      </c>
      <c r="P3734" s="7">
        <f>IF(L3734,E3734/L3734,0)</f>
        <v>32.75</v>
      </c>
      <c r="Q3734" t="s">
        <v>8341</v>
      </c>
      <c r="R3734" t="s">
        <v>8342</v>
      </c>
      <c r="S3734" s="18">
        <f t="shared" si="116"/>
        <v>41968.427465277782</v>
      </c>
      <c r="T3734" s="18">
        <f t="shared" si="117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(E3735/D3735)*100</f>
        <v>0</v>
      </c>
      <c r="P3735" s="7">
        <f>IF(L3735,E3735/L3735,0)</f>
        <v>0</v>
      </c>
      <c r="Q3735" t="s">
        <v>8341</v>
      </c>
      <c r="R3735" t="s">
        <v>8342</v>
      </c>
      <c r="S3735" s="18">
        <f t="shared" si="116"/>
        <v>42102.774398148147</v>
      </c>
      <c r="T3735" s="18">
        <f t="shared" si="117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(E3736/D3736)*100</f>
        <v>28.466666666666669</v>
      </c>
      <c r="P3736" s="7">
        <f>IF(L3736,E3736/L3736,0)</f>
        <v>61</v>
      </c>
      <c r="Q3736" t="s">
        <v>8341</v>
      </c>
      <c r="R3736" t="s">
        <v>8342</v>
      </c>
      <c r="S3736" s="18">
        <f t="shared" si="116"/>
        <v>42089.651574074072</v>
      </c>
      <c r="T3736" s="18">
        <f t="shared" si="117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(E3737/D3737)*100</f>
        <v>13.333333333333334</v>
      </c>
      <c r="P3737" s="7">
        <f>IF(L3737,E3737/L3737,0)</f>
        <v>10</v>
      </c>
      <c r="Q3737" t="s">
        <v>8341</v>
      </c>
      <c r="R3737" t="s">
        <v>8342</v>
      </c>
      <c r="S3737" s="18">
        <f t="shared" si="116"/>
        <v>42122.443159722221</v>
      </c>
      <c r="T3737" s="18">
        <f t="shared" si="117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(E3738/D3738)*100</f>
        <v>0.66666666666666674</v>
      </c>
      <c r="P3738" s="7">
        <f>IF(L3738,E3738/L3738,0)</f>
        <v>10</v>
      </c>
      <c r="Q3738" t="s">
        <v>8341</v>
      </c>
      <c r="R3738" t="s">
        <v>8342</v>
      </c>
      <c r="S3738" s="18">
        <f t="shared" si="116"/>
        <v>42048.461724537032</v>
      </c>
      <c r="T3738" s="18">
        <f t="shared" si="117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(E3739/D3739)*100</f>
        <v>21.428571428571427</v>
      </c>
      <c r="P3739" s="7">
        <f>IF(L3739,E3739/L3739,0)</f>
        <v>37.5</v>
      </c>
      <c r="Q3739" t="s">
        <v>8341</v>
      </c>
      <c r="R3739" t="s">
        <v>8342</v>
      </c>
      <c r="S3739" s="18">
        <f t="shared" si="116"/>
        <v>42297.441006944442</v>
      </c>
      <c r="T3739" s="18">
        <f t="shared" si="117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(E3740/D3740)*100</f>
        <v>18</v>
      </c>
      <c r="P3740" s="7">
        <f>IF(L3740,E3740/L3740,0)</f>
        <v>45</v>
      </c>
      <c r="Q3740" t="s">
        <v>8341</v>
      </c>
      <c r="R3740" t="s">
        <v>8342</v>
      </c>
      <c r="S3740" s="18">
        <f t="shared" si="116"/>
        <v>41813.688715277778</v>
      </c>
      <c r="T3740" s="18">
        <f t="shared" si="117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(E3741/D3741)*100</f>
        <v>20.125</v>
      </c>
      <c r="P3741" s="7">
        <f>IF(L3741,E3741/L3741,0)</f>
        <v>100.625</v>
      </c>
      <c r="Q3741" t="s">
        <v>8341</v>
      </c>
      <c r="R3741" t="s">
        <v>8342</v>
      </c>
      <c r="S3741" s="18">
        <f t="shared" si="116"/>
        <v>42548.199861111112</v>
      </c>
      <c r="T3741" s="18">
        <f t="shared" si="117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(E3742/D3742)*100</f>
        <v>17.899999999999999</v>
      </c>
      <c r="P3742" s="7">
        <f>IF(L3742,E3742/L3742,0)</f>
        <v>25.571428571428573</v>
      </c>
      <c r="Q3742" t="s">
        <v>8341</v>
      </c>
      <c r="R3742" t="s">
        <v>8342</v>
      </c>
      <c r="S3742" s="18">
        <f t="shared" si="116"/>
        <v>41832.839756944442</v>
      </c>
      <c r="T3742" s="18">
        <f t="shared" si="117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(E3743/D3743)*100</f>
        <v>0</v>
      </c>
      <c r="P3743" s="7">
        <f>IF(L3743,E3743/L3743,0)</f>
        <v>0</v>
      </c>
      <c r="Q3743" t="s">
        <v>8341</v>
      </c>
      <c r="R3743" t="s">
        <v>8342</v>
      </c>
      <c r="S3743" s="18">
        <f t="shared" si="116"/>
        <v>42325.670717592591</v>
      </c>
      <c r="T3743" s="18">
        <f t="shared" si="117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(E3744/D3744)*100</f>
        <v>2</v>
      </c>
      <c r="P3744" s="7">
        <f>IF(L3744,E3744/L3744,0)</f>
        <v>25</v>
      </c>
      <c r="Q3744" t="s">
        <v>8341</v>
      </c>
      <c r="R3744" t="s">
        <v>8342</v>
      </c>
      <c r="S3744" s="18">
        <f t="shared" si="116"/>
        <v>41857.964629629627</v>
      </c>
      <c r="T3744" s="18">
        <f t="shared" si="117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(E3745/D3745)*100</f>
        <v>0</v>
      </c>
      <c r="P3745" s="7">
        <f>IF(L3745,E3745/L3745,0)</f>
        <v>0</v>
      </c>
      <c r="Q3745" t="s">
        <v>8341</v>
      </c>
      <c r="R3745" t="s">
        <v>8342</v>
      </c>
      <c r="S3745" s="18">
        <f t="shared" si="116"/>
        <v>41793.460231481484</v>
      </c>
      <c r="T3745" s="18">
        <f t="shared" si="117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(E3746/D3746)*100</f>
        <v>0</v>
      </c>
      <c r="P3746" s="7">
        <f>IF(L3746,E3746/L3746,0)</f>
        <v>0</v>
      </c>
      <c r="Q3746" t="s">
        <v>8341</v>
      </c>
      <c r="R3746" t="s">
        <v>8342</v>
      </c>
      <c r="S3746" s="18">
        <f t="shared" si="116"/>
        <v>41793.564259259263</v>
      </c>
      <c r="T3746" s="18">
        <f t="shared" si="117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(E3747/D3747)*100</f>
        <v>10</v>
      </c>
      <c r="P3747" s="7">
        <f>IF(L3747,E3747/L3747,0)</f>
        <v>10</v>
      </c>
      <c r="Q3747" t="s">
        <v>8341</v>
      </c>
      <c r="R3747" t="s">
        <v>8342</v>
      </c>
      <c r="S3747" s="18">
        <f t="shared" si="116"/>
        <v>41831.447939814811</v>
      </c>
      <c r="T3747" s="18">
        <f t="shared" si="117"/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(E3748/D3748)*100</f>
        <v>2.3764705882352941</v>
      </c>
      <c r="P3748" s="7">
        <f>IF(L3748,E3748/L3748,0)</f>
        <v>202</v>
      </c>
      <c r="Q3748" t="s">
        <v>8341</v>
      </c>
      <c r="R3748" t="s">
        <v>8342</v>
      </c>
      <c r="S3748" s="18">
        <f t="shared" si="116"/>
        <v>42621.139340277776</v>
      </c>
      <c r="T3748" s="18">
        <f t="shared" si="117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(E3749/D3749)*100</f>
        <v>1</v>
      </c>
      <c r="P3749" s="7">
        <f>IF(L3749,E3749/L3749,0)</f>
        <v>25</v>
      </c>
      <c r="Q3749" t="s">
        <v>8341</v>
      </c>
      <c r="R3749" t="s">
        <v>8342</v>
      </c>
      <c r="S3749" s="18">
        <f t="shared" si="116"/>
        <v>42164.049722222218</v>
      </c>
      <c r="T3749" s="18">
        <f t="shared" si="117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>(E3750/D3750)*100</f>
        <v>103.52</v>
      </c>
      <c r="P3750" s="7">
        <f>IF(L3750,E3750/L3750,0)</f>
        <v>99.538461538461533</v>
      </c>
      <c r="Q3750" t="s">
        <v>8341</v>
      </c>
      <c r="R3750" t="s">
        <v>8344</v>
      </c>
      <c r="S3750" s="18">
        <f t="shared" si="116"/>
        <v>42395.456435185188</v>
      </c>
      <c r="T3750" s="18">
        <f t="shared" si="117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>(E3751/D3751)*100</f>
        <v>105</v>
      </c>
      <c r="P3751" s="7">
        <f>IF(L3751,E3751/L3751,0)</f>
        <v>75</v>
      </c>
      <c r="Q3751" t="s">
        <v>8341</v>
      </c>
      <c r="R3751" t="s">
        <v>8344</v>
      </c>
      <c r="S3751" s="18">
        <f t="shared" si="116"/>
        <v>42457.877175925925</v>
      </c>
      <c r="T3751" s="18">
        <f t="shared" si="117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>(E3752/D3752)*100</f>
        <v>100.44999999999999</v>
      </c>
      <c r="P3752" s="7">
        <f>IF(L3752,E3752/L3752,0)</f>
        <v>215.25</v>
      </c>
      <c r="Q3752" t="s">
        <v>8341</v>
      </c>
      <c r="R3752" t="s">
        <v>8344</v>
      </c>
      <c r="S3752" s="18">
        <f t="shared" si="116"/>
        <v>42016.731574074074</v>
      </c>
      <c r="T3752" s="18">
        <f t="shared" si="117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>(E3753/D3753)*100</f>
        <v>132.6</v>
      </c>
      <c r="P3753" s="7">
        <f>IF(L3753,E3753/L3753,0)</f>
        <v>120.54545454545455</v>
      </c>
      <c r="Q3753" t="s">
        <v>8341</v>
      </c>
      <c r="R3753" t="s">
        <v>8344</v>
      </c>
      <c r="S3753" s="18">
        <f t="shared" si="116"/>
        <v>42402.785567129627</v>
      </c>
      <c r="T3753" s="18">
        <f t="shared" si="117"/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>(E3754/D3754)*100</f>
        <v>112.99999999999999</v>
      </c>
      <c r="P3754" s="7">
        <f>IF(L3754,E3754/L3754,0)</f>
        <v>37.666666666666664</v>
      </c>
      <c r="Q3754" t="s">
        <v>8341</v>
      </c>
      <c r="R3754" t="s">
        <v>8344</v>
      </c>
      <c r="S3754" s="18">
        <f t="shared" si="116"/>
        <v>42619.552488425921</v>
      </c>
      <c r="T3754" s="18">
        <f t="shared" si="117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>(E3755/D3755)*100</f>
        <v>103.34</v>
      </c>
      <c r="P3755" s="7">
        <f>IF(L3755,E3755/L3755,0)</f>
        <v>172.23333333333332</v>
      </c>
      <c r="Q3755" t="s">
        <v>8341</v>
      </c>
      <c r="R3755" t="s">
        <v>8344</v>
      </c>
      <c r="S3755" s="18">
        <f t="shared" si="116"/>
        <v>42128.574074074073</v>
      </c>
      <c r="T3755" s="18">
        <f t="shared" si="117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>(E3756/D3756)*100</f>
        <v>120</v>
      </c>
      <c r="P3756" s="7">
        <f>IF(L3756,E3756/L3756,0)</f>
        <v>111.11111111111111</v>
      </c>
      <c r="Q3756" t="s">
        <v>8341</v>
      </c>
      <c r="R3756" t="s">
        <v>8344</v>
      </c>
      <c r="S3756" s="18">
        <f t="shared" si="116"/>
        <v>41808.631215277775</v>
      </c>
      <c r="T3756" s="18">
        <f t="shared" si="117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>(E3757/D3757)*100</f>
        <v>129.63636363636363</v>
      </c>
      <c r="P3757" s="7">
        <f>IF(L3757,E3757/L3757,0)</f>
        <v>25.464285714285715</v>
      </c>
      <c r="Q3757" t="s">
        <v>8341</v>
      </c>
      <c r="R3757" t="s">
        <v>8344</v>
      </c>
      <c r="S3757" s="18">
        <f t="shared" si="116"/>
        <v>42445.616979166662</v>
      </c>
      <c r="T3757" s="18">
        <f t="shared" si="117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>(E3758/D3758)*100</f>
        <v>101.11111111111111</v>
      </c>
      <c r="P3758" s="7">
        <f>IF(L3758,E3758/L3758,0)</f>
        <v>267.64705882352939</v>
      </c>
      <c r="Q3758" t="s">
        <v>8341</v>
      </c>
      <c r="R3758" t="s">
        <v>8344</v>
      </c>
      <c r="S3758" s="18">
        <f t="shared" si="116"/>
        <v>41771.564791666664</v>
      </c>
      <c r="T3758" s="18">
        <f t="shared" si="117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>(E3759/D3759)*100</f>
        <v>108.51428571428572</v>
      </c>
      <c r="P3759" s="7">
        <f>IF(L3759,E3759/L3759,0)</f>
        <v>75.959999999999994</v>
      </c>
      <c r="Q3759" t="s">
        <v>8341</v>
      </c>
      <c r="R3759" t="s">
        <v>8344</v>
      </c>
      <c r="S3759" s="18">
        <f t="shared" si="116"/>
        <v>41954.600868055553</v>
      </c>
      <c r="T3759" s="18">
        <f t="shared" si="117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>(E3760/D3760)*100</f>
        <v>102.33333333333334</v>
      </c>
      <c r="P3760" s="7">
        <f>IF(L3760,E3760/L3760,0)</f>
        <v>59.03846153846154</v>
      </c>
      <c r="Q3760" t="s">
        <v>8341</v>
      </c>
      <c r="R3760" t="s">
        <v>8344</v>
      </c>
      <c r="S3760" s="18">
        <f t="shared" si="116"/>
        <v>41747.221504629633</v>
      </c>
      <c r="T3760" s="18">
        <f t="shared" si="117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>(E3761/D3761)*100</f>
        <v>110.24425000000002</v>
      </c>
      <c r="P3761" s="7">
        <f>IF(L3761,E3761/L3761,0)</f>
        <v>50.111022727272733</v>
      </c>
      <c r="Q3761" t="s">
        <v>8341</v>
      </c>
      <c r="R3761" t="s">
        <v>8344</v>
      </c>
      <c r="S3761" s="18">
        <f t="shared" si="116"/>
        <v>42181.858252314814</v>
      </c>
      <c r="T3761" s="18">
        <f t="shared" si="117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>(E3762/D3762)*100</f>
        <v>101.0154</v>
      </c>
      <c r="P3762" s="7">
        <f>IF(L3762,E3762/L3762,0)</f>
        <v>55.502967032967035</v>
      </c>
      <c r="Q3762" t="s">
        <v>8341</v>
      </c>
      <c r="R3762" t="s">
        <v>8344</v>
      </c>
      <c r="S3762" s="18">
        <f t="shared" si="116"/>
        <v>41739.275300925925</v>
      </c>
      <c r="T3762" s="18">
        <f t="shared" si="117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>(E3763/D3763)*100</f>
        <v>100</v>
      </c>
      <c r="P3763" s="7">
        <f>IF(L3763,E3763/L3763,0)</f>
        <v>166.66666666666666</v>
      </c>
      <c r="Q3763" t="s">
        <v>8341</v>
      </c>
      <c r="R3763" t="s">
        <v>8344</v>
      </c>
      <c r="S3763" s="18">
        <f t="shared" si="116"/>
        <v>42173.216863425929</v>
      </c>
      <c r="T3763" s="18">
        <f t="shared" si="117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>(E3764/D3764)*100</f>
        <v>106.24</v>
      </c>
      <c r="P3764" s="7">
        <f>IF(L3764,E3764/L3764,0)</f>
        <v>47.428571428571431</v>
      </c>
      <c r="Q3764" t="s">
        <v>8341</v>
      </c>
      <c r="R3764" t="s">
        <v>8344</v>
      </c>
      <c r="S3764" s="18">
        <f t="shared" si="116"/>
        <v>42193.563530092593</v>
      </c>
      <c r="T3764" s="18">
        <f t="shared" si="117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>(E3765/D3765)*100</f>
        <v>100</v>
      </c>
      <c r="P3765" s="7">
        <f>IF(L3765,E3765/L3765,0)</f>
        <v>64.935064935064929</v>
      </c>
      <c r="Q3765" t="s">
        <v>8341</v>
      </c>
      <c r="R3765" t="s">
        <v>8344</v>
      </c>
      <c r="S3765" s="18">
        <f t="shared" si="116"/>
        <v>42065.500300925924</v>
      </c>
      <c r="T3765" s="18">
        <f t="shared" si="117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>(E3766/D3766)*100</f>
        <v>100</v>
      </c>
      <c r="P3766" s="7">
        <f>IF(L3766,E3766/L3766,0)</f>
        <v>55.555555555555557</v>
      </c>
      <c r="Q3766" t="s">
        <v>8341</v>
      </c>
      <c r="R3766" t="s">
        <v>8344</v>
      </c>
      <c r="S3766" s="18">
        <f t="shared" si="116"/>
        <v>42499.592962962968</v>
      </c>
      <c r="T3766" s="18">
        <f t="shared" si="117"/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>(E3767/D3767)*100</f>
        <v>113.45714285714286</v>
      </c>
      <c r="P3767" s="7">
        <f>IF(L3767,E3767/L3767,0)</f>
        <v>74.224299065420567</v>
      </c>
      <c r="Q3767" t="s">
        <v>8341</v>
      </c>
      <c r="R3767" t="s">
        <v>8344</v>
      </c>
      <c r="S3767" s="18">
        <f t="shared" si="116"/>
        <v>41820.526412037041</v>
      </c>
      <c r="T3767" s="18">
        <f t="shared" si="117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>(E3768/D3768)*100</f>
        <v>102.65010000000001</v>
      </c>
      <c r="P3768" s="7">
        <f>IF(L3768,E3768/L3768,0)</f>
        <v>106.9271875</v>
      </c>
      <c r="Q3768" t="s">
        <v>8341</v>
      </c>
      <c r="R3768" t="s">
        <v>8344</v>
      </c>
      <c r="S3768" s="18">
        <f t="shared" si="116"/>
        <v>41787.917187500003</v>
      </c>
      <c r="T3768" s="18">
        <f t="shared" si="117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>(E3769/D3769)*100</f>
        <v>116.75</v>
      </c>
      <c r="P3769" s="7">
        <f>IF(L3769,E3769/L3769,0)</f>
        <v>41.696428571428569</v>
      </c>
      <c r="Q3769" t="s">
        <v>8341</v>
      </c>
      <c r="R3769" t="s">
        <v>8344</v>
      </c>
      <c r="S3769" s="18">
        <f t="shared" si="116"/>
        <v>42049.769641203704</v>
      </c>
      <c r="T3769" s="18">
        <f t="shared" si="117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>(E3770/D3770)*100</f>
        <v>107.65274999999998</v>
      </c>
      <c r="P3770" s="7">
        <f>IF(L3770,E3770/L3770,0)</f>
        <v>74.243275862068955</v>
      </c>
      <c r="Q3770" t="s">
        <v>8341</v>
      </c>
      <c r="R3770" t="s">
        <v>8344</v>
      </c>
      <c r="S3770" s="18">
        <f t="shared" si="116"/>
        <v>41772.477893518517</v>
      </c>
      <c r="T3770" s="18">
        <f t="shared" si="117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>(E3771/D3771)*100</f>
        <v>100</v>
      </c>
      <c r="P3771" s="7">
        <f>IF(L3771,E3771/L3771,0)</f>
        <v>73.333333333333329</v>
      </c>
      <c r="Q3771" t="s">
        <v>8341</v>
      </c>
      <c r="R3771" t="s">
        <v>8344</v>
      </c>
      <c r="S3771" s="18">
        <f t="shared" si="116"/>
        <v>42445.348136574074</v>
      </c>
      <c r="T3771" s="18">
        <f t="shared" si="117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>(E3772/D3772)*100</f>
        <v>100</v>
      </c>
      <c r="P3772" s="7">
        <f>IF(L3772,E3772/L3772,0)</f>
        <v>100</v>
      </c>
      <c r="Q3772" t="s">
        <v>8341</v>
      </c>
      <c r="R3772" t="s">
        <v>8344</v>
      </c>
      <c r="S3772" s="18">
        <f t="shared" si="116"/>
        <v>42138.680671296301</v>
      </c>
      <c r="T3772" s="18">
        <f t="shared" si="117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>(E3773/D3773)*100</f>
        <v>146</v>
      </c>
      <c r="P3773" s="7">
        <f>IF(L3773,E3773/L3773,0)</f>
        <v>38.421052631578945</v>
      </c>
      <c r="Q3773" t="s">
        <v>8341</v>
      </c>
      <c r="R3773" t="s">
        <v>8344</v>
      </c>
      <c r="S3773" s="18">
        <f t="shared" si="116"/>
        <v>42493.607083333336</v>
      </c>
      <c r="T3773" s="18">
        <f t="shared" si="117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>(E3774/D3774)*100</f>
        <v>110.2</v>
      </c>
      <c r="P3774" s="7">
        <f>IF(L3774,E3774/L3774,0)</f>
        <v>166.96969696969697</v>
      </c>
      <c r="Q3774" t="s">
        <v>8341</v>
      </c>
      <c r="R3774" t="s">
        <v>8344</v>
      </c>
      <c r="S3774" s="18">
        <f t="shared" si="116"/>
        <v>42682.366967592592</v>
      </c>
      <c r="T3774" s="18">
        <f t="shared" si="117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>(E3775/D3775)*100</f>
        <v>108.2</v>
      </c>
      <c r="P3775" s="7">
        <f>IF(L3775,E3775/L3775,0)</f>
        <v>94.912280701754383</v>
      </c>
      <c r="Q3775" t="s">
        <v>8341</v>
      </c>
      <c r="R3775" t="s">
        <v>8344</v>
      </c>
      <c r="S3775" s="18">
        <f t="shared" si="116"/>
        <v>42655.755173611113</v>
      </c>
      <c r="T3775" s="18">
        <f t="shared" si="117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>(E3776/D3776)*100</f>
        <v>100</v>
      </c>
      <c r="P3776" s="7">
        <f>IF(L3776,E3776/L3776,0)</f>
        <v>100</v>
      </c>
      <c r="Q3776" t="s">
        <v>8341</v>
      </c>
      <c r="R3776" t="s">
        <v>8344</v>
      </c>
      <c r="S3776" s="18">
        <f t="shared" si="116"/>
        <v>42087.542303240742</v>
      </c>
      <c r="T3776" s="18">
        <f t="shared" si="117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>(E3777/D3777)*100</f>
        <v>100.25</v>
      </c>
      <c r="P3777" s="7">
        <f>IF(L3777,E3777/L3777,0)</f>
        <v>143.21428571428572</v>
      </c>
      <c r="Q3777" t="s">
        <v>8341</v>
      </c>
      <c r="R3777" t="s">
        <v>8344</v>
      </c>
      <c r="S3777" s="18">
        <f t="shared" si="116"/>
        <v>42075.692627314813</v>
      </c>
      <c r="T3777" s="18">
        <f t="shared" si="117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>(E3778/D3778)*100</f>
        <v>106.71250000000001</v>
      </c>
      <c r="P3778" s="7">
        <f>IF(L3778,E3778/L3778,0)</f>
        <v>90.819148936170208</v>
      </c>
      <c r="Q3778" t="s">
        <v>8341</v>
      </c>
      <c r="R3778" t="s">
        <v>8344</v>
      </c>
      <c r="S3778" s="18">
        <f t="shared" ref="S3778:S3841" si="118">(J3778/86400)+25569+(-6/24)</f>
        <v>41814.117800925924</v>
      </c>
      <c r="T3778" s="18">
        <f t="shared" ref="T3778:T3841" si="119">(I3778/86400)+25569+(-6/24)</f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>(E3779/D3779)*100</f>
        <v>143.19999999999999</v>
      </c>
      <c r="P3779" s="7">
        <f>IF(L3779,E3779/L3779,0)</f>
        <v>48.542372881355931</v>
      </c>
      <c r="Q3779" t="s">
        <v>8341</v>
      </c>
      <c r="R3779" t="s">
        <v>8344</v>
      </c>
      <c r="S3779" s="18">
        <f t="shared" si="118"/>
        <v>41886.861354166671</v>
      </c>
      <c r="T3779" s="18">
        <f t="shared" si="119"/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>(E3780/D3780)*100</f>
        <v>105.04166666666667</v>
      </c>
      <c r="P3780" s="7">
        <f>IF(L3780,E3780/L3780,0)</f>
        <v>70.027777777777771</v>
      </c>
      <c r="Q3780" t="s">
        <v>8341</v>
      </c>
      <c r="R3780" t="s">
        <v>8344</v>
      </c>
      <c r="S3780" s="18">
        <f t="shared" si="118"/>
        <v>41989.569212962961</v>
      </c>
      <c r="T3780" s="18">
        <f t="shared" si="11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>(E3781/D3781)*100</f>
        <v>103.98</v>
      </c>
      <c r="P3781" s="7">
        <f>IF(L3781,E3781/L3781,0)</f>
        <v>135.62608695652173</v>
      </c>
      <c r="Q3781" t="s">
        <v>8341</v>
      </c>
      <c r="R3781" t="s">
        <v>8344</v>
      </c>
      <c r="S3781" s="18">
        <f t="shared" si="118"/>
        <v>42425.485416666663</v>
      </c>
      <c r="T3781" s="18">
        <f t="shared" si="119"/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>(E3782/D3782)*100</f>
        <v>120</v>
      </c>
      <c r="P3782" s="7">
        <f>IF(L3782,E3782/L3782,0)</f>
        <v>100</v>
      </c>
      <c r="Q3782" t="s">
        <v>8341</v>
      </c>
      <c r="R3782" t="s">
        <v>8344</v>
      </c>
      <c r="S3782" s="18">
        <f t="shared" si="118"/>
        <v>42165.969733796301</v>
      </c>
      <c r="T3782" s="18">
        <f t="shared" si="119"/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>(E3783/D3783)*100</f>
        <v>109.66666666666667</v>
      </c>
      <c r="P3783" s="7">
        <f>IF(L3783,E3783/L3783,0)</f>
        <v>94.90384615384616</v>
      </c>
      <c r="Q3783" t="s">
        <v>8341</v>
      </c>
      <c r="R3783" t="s">
        <v>8344</v>
      </c>
      <c r="S3783" s="18">
        <f t="shared" si="118"/>
        <v>41865.632928240739</v>
      </c>
      <c r="T3783" s="18">
        <f t="shared" si="11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>(E3784/D3784)*100</f>
        <v>101.75</v>
      </c>
      <c r="P3784" s="7">
        <f>IF(L3784,E3784/L3784,0)</f>
        <v>75.370370370370367</v>
      </c>
      <c r="Q3784" t="s">
        <v>8341</v>
      </c>
      <c r="R3784" t="s">
        <v>8344</v>
      </c>
      <c r="S3784" s="18">
        <f t="shared" si="118"/>
        <v>42546.612233796295</v>
      </c>
      <c r="T3784" s="18">
        <f t="shared" si="11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>(E3785/D3785)*100</f>
        <v>128.91666666666666</v>
      </c>
      <c r="P3785" s="7">
        <f>IF(L3785,E3785/L3785,0)</f>
        <v>64.458333333333329</v>
      </c>
      <c r="Q3785" t="s">
        <v>8341</v>
      </c>
      <c r="R3785" t="s">
        <v>8344</v>
      </c>
      <c r="S3785" s="18">
        <f t="shared" si="118"/>
        <v>42419.890277777777</v>
      </c>
      <c r="T3785" s="18">
        <f t="shared" si="11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>(E3786/D3786)*100</f>
        <v>114.99999999999999</v>
      </c>
      <c r="P3786" s="7">
        <f>IF(L3786,E3786/L3786,0)</f>
        <v>115</v>
      </c>
      <c r="Q3786" t="s">
        <v>8341</v>
      </c>
      <c r="R3786" t="s">
        <v>8344</v>
      </c>
      <c r="S3786" s="18">
        <f t="shared" si="118"/>
        <v>42531.730694444443</v>
      </c>
      <c r="T3786" s="18">
        <f t="shared" si="11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>(E3787/D3787)*100</f>
        <v>150.75</v>
      </c>
      <c r="P3787" s="7">
        <f>IF(L3787,E3787/L3787,0)</f>
        <v>100.5</v>
      </c>
      <c r="Q3787" t="s">
        <v>8341</v>
      </c>
      <c r="R3787" t="s">
        <v>8344</v>
      </c>
      <c r="S3787" s="18">
        <f t="shared" si="118"/>
        <v>42548.38853009259</v>
      </c>
      <c r="T3787" s="18">
        <f t="shared" si="11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>(E3788/D3788)*100</f>
        <v>110.96666666666665</v>
      </c>
      <c r="P3788" s="7">
        <f>IF(L3788,E3788/L3788,0)</f>
        <v>93.774647887323937</v>
      </c>
      <c r="Q3788" t="s">
        <v>8341</v>
      </c>
      <c r="R3788" t="s">
        <v>8344</v>
      </c>
      <c r="S3788" s="18">
        <f t="shared" si="118"/>
        <v>42486.787905092591</v>
      </c>
      <c r="T3788" s="18">
        <f t="shared" si="11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>(E3789/D3789)*100</f>
        <v>100.28571428571429</v>
      </c>
      <c r="P3789" s="7">
        <f>IF(L3789,E3789/L3789,0)</f>
        <v>35.1</v>
      </c>
      <c r="Q3789" t="s">
        <v>8341</v>
      </c>
      <c r="R3789" t="s">
        <v>8344</v>
      </c>
      <c r="S3789" s="18">
        <f t="shared" si="118"/>
        <v>42167.284791666665</v>
      </c>
      <c r="T3789" s="18">
        <f t="shared" si="11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(E3790/D3790)*100</f>
        <v>0.66666666666666674</v>
      </c>
      <c r="P3790" s="7">
        <f>IF(L3790,E3790/L3790,0)</f>
        <v>500</v>
      </c>
      <c r="Q3790" t="s">
        <v>8341</v>
      </c>
      <c r="R3790" t="s">
        <v>8344</v>
      </c>
      <c r="S3790" s="18">
        <f t="shared" si="118"/>
        <v>42333.445821759262</v>
      </c>
      <c r="T3790" s="18">
        <f t="shared" si="11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(E3791/D3791)*100</f>
        <v>3.267605633802817</v>
      </c>
      <c r="P3791" s="7">
        <f>IF(L3791,E3791/L3791,0)</f>
        <v>29</v>
      </c>
      <c r="Q3791" t="s">
        <v>8341</v>
      </c>
      <c r="R3791" t="s">
        <v>8344</v>
      </c>
      <c r="S3791" s="18">
        <f t="shared" si="118"/>
        <v>42138.548819444448</v>
      </c>
      <c r="T3791" s="18">
        <f t="shared" si="11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(E3792/D3792)*100</f>
        <v>0</v>
      </c>
      <c r="P3792" s="7">
        <f>IF(L3792,E3792/L3792,0)</f>
        <v>0</v>
      </c>
      <c r="Q3792" t="s">
        <v>8341</v>
      </c>
      <c r="R3792" t="s">
        <v>8344</v>
      </c>
      <c r="S3792" s="18">
        <f t="shared" si="118"/>
        <v>42666.416932870372</v>
      </c>
      <c r="T3792" s="18">
        <f t="shared" si="11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(E3793/D3793)*100</f>
        <v>0</v>
      </c>
      <c r="P3793" s="7">
        <f>IF(L3793,E3793/L3793,0)</f>
        <v>0</v>
      </c>
      <c r="Q3793" t="s">
        <v>8341</v>
      </c>
      <c r="R3793" t="s">
        <v>8344</v>
      </c>
      <c r="S3793" s="18">
        <f t="shared" si="118"/>
        <v>41766.442037037035</v>
      </c>
      <c r="T3793" s="18">
        <f t="shared" si="11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(E3794/D3794)*100</f>
        <v>0.27999999999999997</v>
      </c>
      <c r="P3794" s="7">
        <f>IF(L3794,E3794/L3794,0)</f>
        <v>17.5</v>
      </c>
      <c r="Q3794" t="s">
        <v>8341</v>
      </c>
      <c r="R3794" t="s">
        <v>8344</v>
      </c>
      <c r="S3794" s="18">
        <f t="shared" si="118"/>
        <v>42170.197013888886</v>
      </c>
      <c r="T3794" s="18">
        <f t="shared" si="11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(E3795/D3795)*100</f>
        <v>59.657142857142851</v>
      </c>
      <c r="P3795" s="7">
        <f>IF(L3795,E3795/L3795,0)</f>
        <v>174</v>
      </c>
      <c r="Q3795" t="s">
        <v>8341</v>
      </c>
      <c r="R3795" t="s">
        <v>8344</v>
      </c>
      <c r="S3795" s="18">
        <f t="shared" si="118"/>
        <v>41968.688993055555</v>
      </c>
      <c r="T3795" s="18">
        <f t="shared" si="11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(E3796/D3796)*100</f>
        <v>1</v>
      </c>
      <c r="P3796" s="7">
        <f>IF(L3796,E3796/L3796,0)</f>
        <v>50</v>
      </c>
      <c r="Q3796" t="s">
        <v>8341</v>
      </c>
      <c r="R3796" t="s">
        <v>8344</v>
      </c>
      <c r="S3796" s="18">
        <f t="shared" si="118"/>
        <v>42132.33048611111</v>
      </c>
      <c r="T3796" s="18">
        <f t="shared" si="11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(E3797/D3797)*100</f>
        <v>1.6666666666666667</v>
      </c>
      <c r="P3797" s="7">
        <f>IF(L3797,E3797/L3797,0)</f>
        <v>5</v>
      </c>
      <c r="Q3797" t="s">
        <v>8341</v>
      </c>
      <c r="R3797" t="s">
        <v>8344</v>
      </c>
      <c r="S3797" s="18">
        <f t="shared" si="118"/>
        <v>42201.186226851853</v>
      </c>
      <c r="T3797" s="18">
        <f t="shared" si="11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(E3798/D3798)*100</f>
        <v>4.4444444444444444E-3</v>
      </c>
      <c r="P3798" s="7">
        <f>IF(L3798,E3798/L3798,0)</f>
        <v>1</v>
      </c>
      <c r="Q3798" t="s">
        <v>8341</v>
      </c>
      <c r="R3798" t="s">
        <v>8344</v>
      </c>
      <c r="S3798" s="18">
        <f t="shared" si="118"/>
        <v>42688.779583333337</v>
      </c>
      <c r="T3798" s="18">
        <f t="shared" si="11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(E3799/D3799)*100</f>
        <v>89.666666666666657</v>
      </c>
      <c r="P3799" s="7">
        <f>IF(L3799,E3799/L3799,0)</f>
        <v>145.40540540540542</v>
      </c>
      <c r="Q3799" t="s">
        <v>8341</v>
      </c>
      <c r="R3799" t="s">
        <v>8344</v>
      </c>
      <c r="S3799" s="18">
        <f t="shared" si="118"/>
        <v>42084.631539351853</v>
      </c>
      <c r="T3799" s="18">
        <f t="shared" si="11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(E3800/D3800)*100</f>
        <v>1.4642857142857144</v>
      </c>
      <c r="P3800" s="7">
        <f>IF(L3800,E3800/L3800,0)</f>
        <v>205</v>
      </c>
      <c r="Q3800" t="s">
        <v>8341</v>
      </c>
      <c r="R3800" t="s">
        <v>8344</v>
      </c>
      <c r="S3800" s="18">
        <f t="shared" si="118"/>
        <v>41831.472777777773</v>
      </c>
      <c r="T3800" s="18">
        <f t="shared" si="119"/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(E3801/D3801)*100</f>
        <v>4.0199999999999996</v>
      </c>
      <c r="P3801" s="7">
        <f>IF(L3801,E3801/L3801,0)</f>
        <v>100.5</v>
      </c>
      <c r="Q3801" t="s">
        <v>8341</v>
      </c>
      <c r="R3801" t="s">
        <v>8344</v>
      </c>
      <c r="S3801" s="18">
        <f t="shared" si="118"/>
        <v>42410.68105324074</v>
      </c>
      <c r="T3801" s="18">
        <f t="shared" si="11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(E3802/D3802)*100</f>
        <v>4.004545454545454</v>
      </c>
      <c r="P3802" s="7">
        <f>IF(L3802,E3802/L3802,0)</f>
        <v>55.0625</v>
      </c>
      <c r="Q3802" t="s">
        <v>8341</v>
      </c>
      <c r="R3802" t="s">
        <v>8344</v>
      </c>
      <c r="S3802" s="18">
        <f t="shared" si="118"/>
        <v>41982.487071759257</v>
      </c>
      <c r="T3802" s="18">
        <f t="shared" si="11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(E3803/D3803)*100</f>
        <v>8.52</v>
      </c>
      <c r="P3803" s="7">
        <f>IF(L3803,E3803/L3803,0)</f>
        <v>47.333333333333336</v>
      </c>
      <c r="Q3803" t="s">
        <v>8341</v>
      </c>
      <c r="R3803" t="s">
        <v>8344</v>
      </c>
      <c r="S3803" s="18">
        <f t="shared" si="118"/>
        <v>41975.426111111112</v>
      </c>
      <c r="T3803" s="18">
        <f t="shared" si="11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(E3804/D3804)*100</f>
        <v>0</v>
      </c>
      <c r="P3804" s="7">
        <f>IF(L3804,E3804/L3804,0)</f>
        <v>0</v>
      </c>
      <c r="Q3804" t="s">
        <v>8341</v>
      </c>
      <c r="R3804" t="s">
        <v>8344</v>
      </c>
      <c r="S3804" s="18">
        <f t="shared" si="118"/>
        <v>42268.876226851848</v>
      </c>
      <c r="T3804" s="18">
        <f t="shared" si="11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(E3805/D3805)*100</f>
        <v>19.650000000000002</v>
      </c>
      <c r="P3805" s="7">
        <f>IF(L3805,E3805/L3805,0)</f>
        <v>58.95</v>
      </c>
      <c r="Q3805" t="s">
        <v>8341</v>
      </c>
      <c r="R3805" t="s">
        <v>8344</v>
      </c>
      <c r="S3805" s="18">
        <f t="shared" si="118"/>
        <v>42403.721851851849</v>
      </c>
      <c r="T3805" s="18">
        <f t="shared" si="11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(E3806/D3806)*100</f>
        <v>0</v>
      </c>
      <c r="P3806" s="7">
        <f>IF(L3806,E3806/L3806,0)</f>
        <v>0</v>
      </c>
      <c r="Q3806" t="s">
        <v>8341</v>
      </c>
      <c r="R3806" t="s">
        <v>8344</v>
      </c>
      <c r="S3806" s="18">
        <f t="shared" si="118"/>
        <v>42526.75953703704</v>
      </c>
      <c r="T3806" s="18">
        <f t="shared" si="11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(E3807/D3807)*100</f>
        <v>2E-3</v>
      </c>
      <c r="P3807" s="7">
        <f>IF(L3807,E3807/L3807,0)</f>
        <v>1.5</v>
      </c>
      <c r="Q3807" t="s">
        <v>8341</v>
      </c>
      <c r="R3807" t="s">
        <v>8344</v>
      </c>
      <c r="S3807" s="18">
        <f t="shared" si="118"/>
        <v>41849.637037037035</v>
      </c>
      <c r="T3807" s="18">
        <f t="shared" si="11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(E3808/D3808)*100</f>
        <v>6.6666666666666666E-2</v>
      </c>
      <c r="P3808" s="7">
        <f>IF(L3808,E3808/L3808,0)</f>
        <v>5</v>
      </c>
      <c r="Q3808" t="s">
        <v>8341</v>
      </c>
      <c r="R3808" t="s">
        <v>8344</v>
      </c>
      <c r="S3808" s="18">
        <f t="shared" si="118"/>
        <v>41799.009039351848</v>
      </c>
      <c r="T3808" s="18">
        <f t="shared" si="11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(E3809/D3809)*100</f>
        <v>30.333333333333336</v>
      </c>
      <c r="P3809" s="7">
        <f>IF(L3809,E3809/L3809,0)</f>
        <v>50.555555555555557</v>
      </c>
      <c r="Q3809" t="s">
        <v>8341</v>
      </c>
      <c r="R3809" t="s">
        <v>8344</v>
      </c>
      <c r="S3809" s="18">
        <f t="shared" si="118"/>
        <v>42090.659016203703</v>
      </c>
      <c r="T3809" s="18">
        <f t="shared" si="11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>(E3810/D3810)*100</f>
        <v>100</v>
      </c>
      <c r="P3810" s="7">
        <f>IF(L3810,E3810/L3810,0)</f>
        <v>41.666666666666664</v>
      </c>
      <c r="Q3810" t="s">
        <v>8341</v>
      </c>
      <c r="R3810" t="s">
        <v>8342</v>
      </c>
      <c r="S3810" s="18">
        <f t="shared" si="118"/>
        <v>42059.203923611116</v>
      </c>
      <c r="T3810" s="18">
        <f t="shared" si="11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>(E3811/D3811)*100</f>
        <v>101.25</v>
      </c>
      <c r="P3811" s="7">
        <f>IF(L3811,E3811/L3811,0)</f>
        <v>53.289473684210527</v>
      </c>
      <c r="Q3811" t="s">
        <v>8341</v>
      </c>
      <c r="R3811" t="s">
        <v>8342</v>
      </c>
      <c r="S3811" s="18">
        <f t="shared" si="118"/>
        <v>41800.276701388888</v>
      </c>
      <c r="T3811" s="18">
        <f t="shared" si="11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>(E3812/D3812)*100</f>
        <v>121.73333333333333</v>
      </c>
      <c r="P3812" s="7">
        <f>IF(L3812,E3812/L3812,0)</f>
        <v>70.230769230769226</v>
      </c>
      <c r="Q3812" t="s">
        <v>8341</v>
      </c>
      <c r="R3812" t="s">
        <v>8342</v>
      </c>
      <c r="S3812" s="18">
        <f t="shared" si="118"/>
        <v>42054.599050925928</v>
      </c>
      <c r="T3812" s="18">
        <f t="shared" si="11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>(E3813/D3813)*100</f>
        <v>330</v>
      </c>
      <c r="P3813" s="7">
        <f>IF(L3813,E3813/L3813,0)</f>
        <v>43.421052631578945</v>
      </c>
      <c r="Q3813" t="s">
        <v>8341</v>
      </c>
      <c r="R3813" t="s">
        <v>8342</v>
      </c>
      <c r="S3813" s="18">
        <f t="shared" si="118"/>
        <v>42487.37700231481</v>
      </c>
      <c r="T3813" s="18">
        <f t="shared" si="11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>(E3814/D3814)*100</f>
        <v>109.55</v>
      </c>
      <c r="P3814" s="7">
        <f>IF(L3814,E3814/L3814,0)</f>
        <v>199.18181818181819</v>
      </c>
      <c r="Q3814" t="s">
        <v>8341</v>
      </c>
      <c r="R3814" t="s">
        <v>8342</v>
      </c>
      <c r="S3814" s="18">
        <f t="shared" si="118"/>
        <v>42109.501250000001</v>
      </c>
      <c r="T3814" s="18">
        <f t="shared" si="11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>(E3815/D3815)*100</f>
        <v>100.95190476190474</v>
      </c>
      <c r="P3815" s="7">
        <f>IF(L3815,E3815/L3815,0)</f>
        <v>78.518148148148143</v>
      </c>
      <c r="Q3815" t="s">
        <v>8341</v>
      </c>
      <c r="R3815" t="s">
        <v>8342</v>
      </c>
      <c r="S3815" s="18">
        <f t="shared" si="118"/>
        <v>42497.025706018518</v>
      </c>
      <c r="T3815" s="18">
        <f t="shared" si="11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>(E3816/D3816)*100</f>
        <v>140.13333333333333</v>
      </c>
      <c r="P3816" s="7">
        <f>IF(L3816,E3816/L3816,0)</f>
        <v>61.823529411764703</v>
      </c>
      <c r="Q3816" t="s">
        <v>8341</v>
      </c>
      <c r="R3816" t="s">
        <v>8342</v>
      </c>
      <c r="S3816" s="18">
        <f t="shared" si="118"/>
        <v>42058.654074074075</v>
      </c>
      <c r="T3816" s="18">
        <f t="shared" si="11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>(E3817/D3817)*100</f>
        <v>100.001</v>
      </c>
      <c r="P3817" s="7">
        <f>IF(L3817,E3817/L3817,0)</f>
        <v>50.000500000000002</v>
      </c>
      <c r="Q3817" t="s">
        <v>8341</v>
      </c>
      <c r="R3817" t="s">
        <v>8342</v>
      </c>
      <c r="S3817" s="18">
        <f t="shared" si="118"/>
        <v>42207.009918981479</v>
      </c>
      <c r="T3817" s="18">
        <f t="shared" si="11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>(E3818/D3818)*100</f>
        <v>119.238</v>
      </c>
      <c r="P3818" s="7">
        <f>IF(L3818,E3818/L3818,0)</f>
        <v>48.339729729729726</v>
      </c>
      <c r="Q3818" t="s">
        <v>8341</v>
      </c>
      <c r="R3818" t="s">
        <v>8342</v>
      </c>
      <c r="S3818" s="18">
        <f t="shared" si="118"/>
        <v>41807.440081018518</v>
      </c>
      <c r="T3818" s="18">
        <f t="shared" si="11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>(E3819/D3819)*100</f>
        <v>107.25</v>
      </c>
      <c r="P3819" s="7">
        <f>IF(L3819,E3819/L3819,0)</f>
        <v>107.25</v>
      </c>
      <c r="Q3819" t="s">
        <v>8341</v>
      </c>
      <c r="R3819" t="s">
        <v>8342</v>
      </c>
      <c r="S3819" s="18">
        <f t="shared" si="118"/>
        <v>42284.44694444444</v>
      </c>
      <c r="T3819" s="18">
        <f t="shared" si="11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>(E3820/D3820)*100</f>
        <v>227.99999999999997</v>
      </c>
      <c r="P3820" s="7">
        <f>IF(L3820,E3820/L3820,0)</f>
        <v>57</v>
      </c>
      <c r="Q3820" t="s">
        <v>8341</v>
      </c>
      <c r="R3820" t="s">
        <v>8342</v>
      </c>
      <c r="S3820" s="18">
        <f t="shared" si="118"/>
        <v>42045.59238425926</v>
      </c>
      <c r="T3820" s="18">
        <f t="shared" si="11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>(E3821/D3821)*100</f>
        <v>106.4</v>
      </c>
      <c r="P3821" s="7">
        <f>IF(L3821,E3821/L3821,0)</f>
        <v>40.92307692307692</v>
      </c>
      <c r="Q3821" t="s">
        <v>8341</v>
      </c>
      <c r="R3821" t="s">
        <v>8342</v>
      </c>
      <c r="S3821" s="18">
        <f t="shared" si="118"/>
        <v>42183.959537037037</v>
      </c>
      <c r="T3821" s="18">
        <f t="shared" si="11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>(E3822/D3822)*100</f>
        <v>143.33333333333334</v>
      </c>
      <c r="P3822" s="7">
        <f>IF(L3822,E3822/L3822,0)</f>
        <v>21.5</v>
      </c>
      <c r="Q3822" t="s">
        <v>8341</v>
      </c>
      <c r="R3822" t="s">
        <v>8342</v>
      </c>
      <c r="S3822" s="18">
        <f t="shared" si="118"/>
        <v>42160.401817129634</v>
      </c>
      <c r="T3822" s="18">
        <f t="shared" si="11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>(E3823/D3823)*100</f>
        <v>104.54285714285714</v>
      </c>
      <c r="P3823" s="7">
        <f>IF(L3823,E3823/L3823,0)</f>
        <v>79.543478260869563</v>
      </c>
      <c r="Q3823" t="s">
        <v>8341</v>
      </c>
      <c r="R3823" t="s">
        <v>8342</v>
      </c>
      <c r="S3823" s="18">
        <f t="shared" si="118"/>
        <v>42340.930636574078</v>
      </c>
      <c r="T3823" s="18">
        <f t="shared" si="11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>(E3824/D3824)*100</f>
        <v>110.02000000000001</v>
      </c>
      <c r="P3824" s="7">
        <f>IF(L3824,E3824/L3824,0)</f>
        <v>72.381578947368425</v>
      </c>
      <c r="Q3824" t="s">
        <v>8341</v>
      </c>
      <c r="R3824" t="s">
        <v>8342</v>
      </c>
      <c r="S3824" s="18">
        <f t="shared" si="118"/>
        <v>42329.588159722218</v>
      </c>
      <c r="T3824" s="18">
        <f t="shared" si="11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>(E3825/D3825)*100</f>
        <v>106</v>
      </c>
      <c r="P3825" s="7">
        <f>IF(L3825,E3825/L3825,0)</f>
        <v>64.634146341463421</v>
      </c>
      <c r="Q3825" t="s">
        <v>8341</v>
      </c>
      <c r="R3825" t="s">
        <v>8342</v>
      </c>
      <c r="S3825" s="18">
        <f t="shared" si="118"/>
        <v>42170.660231481481</v>
      </c>
      <c r="T3825" s="18">
        <f t="shared" si="11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>(E3826/D3826)*100</f>
        <v>108</v>
      </c>
      <c r="P3826" s="7">
        <f>IF(L3826,E3826/L3826,0)</f>
        <v>38.571428571428569</v>
      </c>
      <c r="Q3826" t="s">
        <v>8341</v>
      </c>
      <c r="R3826" t="s">
        <v>8342</v>
      </c>
      <c r="S3826" s="18">
        <f t="shared" si="118"/>
        <v>42571.376192129625</v>
      </c>
      <c r="T3826" s="18">
        <f t="shared" si="11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>(E3827/D3827)*100</f>
        <v>105.42</v>
      </c>
      <c r="P3827" s="7">
        <f>IF(L3827,E3827/L3827,0)</f>
        <v>107.57142857142857</v>
      </c>
      <c r="Q3827" t="s">
        <v>8341</v>
      </c>
      <c r="R3827" t="s">
        <v>8342</v>
      </c>
      <c r="S3827" s="18">
        <f t="shared" si="118"/>
        <v>42150.819606481484</v>
      </c>
      <c r="T3827" s="18">
        <f t="shared" si="11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>(E3828/D3828)*100</f>
        <v>119.16666666666667</v>
      </c>
      <c r="P3828" s="7">
        <f>IF(L3828,E3828/L3828,0)</f>
        <v>27.5</v>
      </c>
      <c r="Q3828" t="s">
        <v>8341</v>
      </c>
      <c r="R3828" t="s">
        <v>8342</v>
      </c>
      <c r="S3828" s="18">
        <f t="shared" si="118"/>
        <v>42101.173541666663</v>
      </c>
      <c r="T3828" s="18">
        <f t="shared" si="11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>(E3829/D3829)*100</f>
        <v>152.66666666666666</v>
      </c>
      <c r="P3829" s="7">
        <f>IF(L3829,E3829/L3829,0)</f>
        <v>70.461538461538467</v>
      </c>
      <c r="Q3829" t="s">
        <v>8341</v>
      </c>
      <c r="R3829" t="s">
        <v>8342</v>
      </c>
      <c r="S3829" s="18">
        <f t="shared" si="118"/>
        <v>42034.678252314814</v>
      </c>
      <c r="T3829" s="18">
        <f t="shared" si="11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>(E3830/D3830)*100</f>
        <v>100</v>
      </c>
      <c r="P3830" s="7">
        <f>IF(L3830,E3830/L3830,0)</f>
        <v>178.57142857142858</v>
      </c>
      <c r="Q3830" t="s">
        <v>8341</v>
      </c>
      <c r="R3830" t="s">
        <v>8342</v>
      </c>
      <c r="S3830" s="18">
        <f t="shared" si="118"/>
        <v>41944.277627314819</v>
      </c>
      <c r="T3830" s="18">
        <f t="shared" si="119"/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>(E3831/D3831)*100</f>
        <v>100.2</v>
      </c>
      <c r="P3831" s="7">
        <f>IF(L3831,E3831/L3831,0)</f>
        <v>62.625</v>
      </c>
      <c r="Q3831" t="s">
        <v>8341</v>
      </c>
      <c r="R3831" t="s">
        <v>8342</v>
      </c>
      <c r="S3831" s="18">
        <f t="shared" si="118"/>
        <v>42593.615405092598</v>
      </c>
      <c r="T3831" s="18">
        <f t="shared" si="11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>(E3832/D3832)*100</f>
        <v>225</v>
      </c>
      <c r="P3832" s="7">
        <f>IF(L3832,E3832/L3832,0)</f>
        <v>75</v>
      </c>
      <c r="Q3832" t="s">
        <v>8341</v>
      </c>
      <c r="R3832" t="s">
        <v>8342</v>
      </c>
      <c r="S3832" s="18">
        <f t="shared" si="118"/>
        <v>42503.490868055553</v>
      </c>
      <c r="T3832" s="18">
        <f t="shared" si="11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>(E3833/D3833)*100</f>
        <v>106.02199999999999</v>
      </c>
      <c r="P3833" s="7">
        <f>IF(L3833,E3833/L3833,0)</f>
        <v>58.901111111111113</v>
      </c>
      <c r="Q3833" t="s">
        <v>8341</v>
      </c>
      <c r="R3833" t="s">
        <v>8342</v>
      </c>
      <c r="S3833" s="18">
        <f t="shared" si="118"/>
        <v>41927.598900462966</v>
      </c>
      <c r="T3833" s="18">
        <f t="shared" si="11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>(E3834/D3834)*100</f>
        <v>104.66666666666666</v>
      </c>
      <c r="P3834" s="7">
        <f>IF(L3834,E3834/L3834,0)</f>
        <v>139.55555555555554</v>
      </c>
      <c r="Q3834" t="s">
        <v>8341</v>
      </c>
      <c r="R3834" t="s">
        <v>8342</v>
      </c>
      <c r="S3834" s="18">
        <f t="shared" si="118"/>
        <v>42374.864988425921</v>
      </c>
      <c r="T3834" s="18">
        <f t="shared" si="11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>(E3835/D3835)*100</f>
        <v>116.66666666666667</v>
      </c>
      <c r="P3835" s="7">
        <f>IF(L3835,E3835/L3835,0)</f>
        <v>70</v>
      </c>
      <c r="Q3835" t="s">
        <v>8341</v>
      </c>
      <c r="R3835" t="s">
        <v>8342</v>
      </c>
      <c r="S3835" s="18">
        <f t="shared" si="118"/>
        <v>41963.622361111113</v>
      </c>
      <c r="T3835" s="18">
        <f t="shared" si="11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>(E3836/D3836)*100</f>
        <v>109.03333333333333</v>
      </c>
      <c r="P3836" s="7">
        <f>IF(L3836,E3836/L3836,0)</f>
        <v>57.385964912280699</v>
      </c>
      <c r="Q3836" t="s">
        <v>8341</v>
      </c>
      <c r="R3836" t="s">
        <v>8342</v>
      </c>
      <c r="S3836" s="18">
        <f t="shared" si="118"/>
        <v>42143.195219907408</v>
      </c>
      <c r="T3836" s="18">
        <f t="shared" si="11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>(E3837/D3837)*100</f>
        <v>160</v>
      </c>
      <c r="P3837" s="7">
        <f>IF(L3837,E3837/L3837,0)</f>
        <v>40</v>
      </c>
      <c r="Q3837" t="s">
        <v>8341</v>
      </c>
      <c r="R3837" t="s">
        <v>8342</v>
      </c>
      <c r="S3837" s="18">
        <f t="shared" si="118"/>
        <v>42460.69222222222</v>
      </c>
      <c r="T3837" s="18">
        <f t="shared" si="11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>(E3838/D3838)*100</f>
        <v>112.5</v>
      </c>
      <c r="P3838" s="7">
        <f>IF(L3838,E3838/L3838,0)</f>
        <v>64.285714285714292</v>
      </c>
      <c r="Q3838" t="s">
        <v>8341</v>
      </c>
      <c r="R3838" t="s">
        <v>8342</v>
      </c>
      <c r="S3838" s="18">
        <f t="shared" si="118"/>
        <v>42553.676527777774</v>
      </c>
      <c r="T3838" s="18">
        <f t="shared" si="11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>(E3839/D3839)*100</f>
        <v>102.1</v>
      </c>
      <c r="P3839" s="7">
        <f>IF(L3839,E3839/L3839,0)</f>
        <v>120.11764705882354</v>
      </c>
      <c r="Q3839" t="s">
        <v>8341</v>
      </c>
      <c r="R3839" t="s">
        <v>8342</v>
      </c>
      <c r="S3839" s="18">
        <f t="shared" si="118"/>
        <v>42152.515717592592</v>
      </c>
      <c r="T3839" s="18">
        <f t="shared" si="11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>(E3840/D3840)*100</f>
        <v>100.824</v>
      </c>
      <c r="P3840" s="7">
        <f>IF(L3840,E3840/L3840,0)</f>
        <v>1008.24</v>
      </c>
      <c r="Q3840" t="s">
        <v>8341</v>
      </c>
      <c r="R3840" t="s">
        <v>8342</v>
      </c>
      <c r="S3840" s="18">
        <f t="shared" si="118"/>
        <v>42116.460752314815</v>
      </c>
      <c r="T3840" s="18">
        <f t="shared" si="11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>(E3841/D3841)*100</f>
        <v>101.25</v>
      </c>
      <c r="P3841" s="7">
        <f>IF(L3841,E3841/L3841,0)</f>
        <v>63.28125</v>
      </c>
      <c r="Q3841" t="s">
        <v>8341</v>
      </c>
      <c r="R3841" t="s">
        <v>8342</v>
      </c>
      <c r="S3841" s="18">
        <f t="shared" si="118"/>
        <v>42154.892638888894</v>
      </c>
      <c r="T3841" s="18">
        <f t="shared" si="119"/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>(E3842/D3842)*100</f>
        <v>6500</v>
      </c>
      <c r="P3842" s="7">
        <f>IF(L3842,E3842/L3842,0)</f>
        <v>21.666666666666668</v>
      </c>
      <c r="Q3842" t="s">
        <v>8341</v>
      </c>
      <c r="R3842" t="s">
        <v>8342</v>
      </c>
      <c r="S3842" s="18">
        <f t="shared" ref="S3842:S3905" si="120">(J3842/86400)+25569+(-6/24)</f>
        <v>42432.451724537037</v>
      </c>
      <c r="T3842" s="18">
        <f t="shared" ref="T3842:T3905" si="121">(I3842/86400)+25569+(-6/24)</f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(E3843/D3843)*100</f>
        <v>8.7200000000000006</v>
      </c>
      <c r="P3843" s="7">
        <f>IF(L3843,E3843/L3843,0)</f>
        <v>25.647058823529413</v>
      </c>
      <c r="Q3843" t="s">
        <v>8341</v>
      </c>
      <c r="R3843" t="s">
        <v>8342</v>
      </c>
      <c r="S3843" s="18">
        <f t="shared" si="120"/>
        <v>41780.535729166666</v>
      </c>
      <c r="T3843" s="18">
        <f t="shared" si="121"/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(E3844/D3844)*100</f>
        <v>21.94</v>
      </c>
      <c r="P3844" s="7">
        <f>IF(L3844,E3844/L3844,0)</f>
        <v>47.695652173913047</v>
      </c>
      <c r="Q3844" t="s">
        <v>8341</v>
      </c>
      <c r="R3844" t="s">
        <v>8342</v>
      </c>
      <c r="S3844" s="18">
        <f t="shared" si="120"/>
        <v>41740.243657407409</v>
      </c>
      <c r="T3844" s="18">
        <f t="shared" si="121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(E3845/D3845)*100</f>
        <v>21.3</v>
      </c>
      <c r="P3845" s="7">
        <f>IF(L3845,E3845/L3845,0)</f>
        <v>56.05263157894737</v>
      </c>
      <c r="Q3845" t="s">
        <v>8341</v>
      </c>
      <c r="R3845" t="s">
        <v>8342</v>
      </c>
      <c r="S3845" s="18">
        <f t="shared" si="120"/>
        <v>41765.822500000002</v>
      </c>
      <c r="T3845" s="18">
        <f t="shared" si="121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(E3846/D3846)*100</f>
        <v>41.489795918367342</v>
      </c>
      <c r="P3846" s="7">
        <f>IF(L3846,E3846/L3846,0)</f>
        <v>81.319999999999993</v>
      </c>
      <c r="Q3846" t="s">
        <v>8341</v>
      </c>
      <c r="R3846" t="s">
        <v>8342</v>
      </c>
      <c r="S3846" s="18">
        <f t="shared" si="120"/>
        <v>41766.367291666669</v>
      </c>
      <c r="T3846" s="18">
        <f t="shared" si="121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(E3847/D3847)*100</f>
        <v>2.105</v>
      </c>
      <c r="P3847" s="7">
        <f>IF(L3847,E3847/L3847,0)</f>
        <v>70.166666666666671</v>
      </c>
      <c r="Q3847" t="s">
        <v>8341</v>
      </c>
      <c r="R3847" t="s">
        <v>8342</v>
      </c>
      <c r="S3847" s="18">
        <f t="shared" si="120"/>
        <v>42248.377013888894</v>
      </c>
      <c r="T3847" s="18">
        <f t="shared" si="121"/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(E3848/D3848)*100</f>
        <v>2.7</v>
      </c>
      <c r="P3848" s="7">
        <f>IF(L3848,E3848/L3848,0)</f>
        <v>23.625</v>
      </c>
      <c r="Q3848" t="s">
        <v>8341</v>
      </c>
      <c r="R3848" t="s">
        <v>8342</v>
      </c>
      <c r="S3848" s="18">
        <f t="shared" si="120"/>
        <v>41884.971550925926</v>
      </c>
      <c r="T3848" s="18">
        <f t="shared" si="121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(E3849/D3849)*100</f>
        <v>16.161904761904761</v>
      </c>
      <c r="P3849" s="7">
        <f>IF(L3849,E3849/L3849,0)</f>
        <v>188.55555555555554</v>
      </c>
      <c r="Q3849" t="s">
        <v>8341</v>
      </c>
      <c r="R3849" t="s">
        <v>8342</v>
      </c>
      <c r="S3849" s="18">
        <f t="shared" si="120"/>
        <v>42158.974432870367</v>
      </c>
      <c r="T3849" s="18">
        <f t="shared" si="121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(E3850/D3850)*100</f>
        <v>16.376923076923077</v>
      </c>
      <c r="P3850" s="7">
        <f>IF(L3850,E3850/L3850,0)</f>
        <v>49.511627906976742</v>
      </c>
      <c r="Q3850" t="s">
        <v>8341</v>
      </c>
      <c r="R3850" t="s">
        <v>8342</v>
      </c>
      <c r="S3850" s="18">
        <f t="shared" si="120"/>
        <v>42265.567002314812</v>
      </c>
      <c r="T3850" s="18">
        <f t="shared" si="121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(E3851/D3851)*100</f>
        <v>7.043333333333333</v>
      </c>
      <c r="P3851" s="7">
        <f>IF(L3851,E3851/L3851,0)</f>
        <v>75.464285714285708</v>
      </c>
      <c r="Q3851" t="s">
        <v>8341</v>
      </c>
      <c r="R3851" t="s">
        <v>8342</v>
      </c>
      <c r="S3851" s="18">
        <f t="shared" si="120"/>
        <v>42136.517175925925</v>
      </c>
      <c r="T3851" s="18">
        <f t="shared" si="121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(E3852/D3852)*100</f>
        <v>3.8</v>
      </c>
      <c r="P3852" s="7">
        <f>IF(L3852,E3852/L3852,0)</f>
        <v>9.5</v>
      </c>
      <c r="Q3852" t="s">
        <v>8341</v>
      </c>
      <c r="R3852" t="s">
        <v>8342</v>
      </c>
      <c r="S3852" s="18">
        <f t="shared" si="120"/>
        <v>41974.874340277776</v>
      </c>
      <c r="T3852" s="18">
        <f t="shared" si="121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(E3853/D3853)*100</f>
        <v>34.08</v>
      </c>
      <c r="P3853" s="7">
        <f>IF(L3853,E3853/L3853,0)</f>
        <v>35.5</v>
      </c>
      <c r="Q3853" t="s">
        <v>8341</v>
      </c>
      <c r="R3853" t="s">
        <v>8342</v>
      </c>
      <c r="S3853" s="18">
        <f t="shared" si="120"/>
        <v>42172.189571759256</v>
      </c>
      <c r="T3853" s="18">
        <f t="shared" si="121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(E3854/D3854)*100</f>
        <v>0.2</v>
      </c>
      <c r="P3854" s="7">
        <f>IF(L3854,E3854/L3854,0)</f>
        <v>10</v>
      </c>
      <c r="Q3854" t="s">
        <v>8341</v>
      </c>
      <c r="R3854" t="s">
        <v>8342</v>
      </c>
      <c r="S3854" s="18">
        <f t="shared" si="120"/>
        <v>42064.940694444449</v>
      </c>
      <c r="T3854" s="18">
        <f t="shared" si="121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(E3855/D3855)*100</f>
        <v>2.5999999999999999E-2</v>
      </c>
      <c r="P3855" s="7">
        <f>IF(L3855,E3855/L3855,0)</f>
        <v>13</v>
      </c>
      <c r="Q3855" t="s">
        <v>8341</v>
      </c>
      <c r="R3855" t="s">
        <v>8342</v>
      </c>
      <c r="S3855" s="18">
        <f t="shared" si="120"/>
        <v>41848.59002314815</v>
      </c>
      <c r="T3855" s="18">
        <f t="shared" si="121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(E3856/D3856)*100</f>
        <v>16.254545454545454</v>
      </c>
      <c r="P3856" s="7">
        <f>IF(L3856,E3856/L3856,0)</f>
        <v>89.4</v>
      </c>
      <c r="Q3856" t="s">
        <v>8341</v>
      </c>
      <c r="R3856" t="s">
        <v>8342</v>
      </c>
      <c r="S3856" s="18">
        <f t="shared" si="120"/>
        <v>42103.634930555556</v>
      </c>
      <c r="T3856" s="18">
        <f t="shared" si="121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(E3857/D3857)*100</f>
        <v>2.5</v>
      </c>
      <c r="P3857" s="7">
        <f>IF(L3857,E3857/L3857,0)</f>
        <v>25</v>
      </c>
      <c r="Q3857" t="s">
        <v>8341</v>
      </c>
      <c r="R3857" t="s">
        <v>8342</v>
      </c>
      <c r="S3857" s="18">
        <f t="shared" si="120"/>
        <v>42059.720729166671</v>
      </c>
      <c r="T3857" s="18">
        <f t="shared" si="121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(E3858/D3858)*100</f>
        <v>0.02</v>
      </c>
      <c r="P3858" s="7">
        <f>IF(L3858,E3858/L3858,0)</f>
        <v>1</v>
      </c>
      <c r="Q3858" t="s">
        <v>8341</v>
      </c>
      <c r="R3858" t="s">
        <v>8342</v>
      </c>
      <c r="S3858" s="18">
        <f t="shared" si="120"/>
        <v>42041.493090277778</v>
      </c>
      <c r="T3858" s="18">
        <f t="shared" si="121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(E3859/D3859)*100</f>
        <v>5.2</v>
      </c>
      <c r="P3859" s="7">
        <f>IF(L3859,E3859/L3859,0)</f>
        <v>65</v>
      </c>
      <c r="Q3859" t="s">
        <v>8341</v>
      </c>
      <c r="R3859" t="s">
        <v>8342</v>
      </c>
      <c r="S3859" s="18">
        <f t="shared" si="120"/>
        <v>41829.48715277778</v>
      </c>
      <c r="T3859" s="18">
        <f t="shared" si="121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(E3860/D3860)*100</f>
        <v>2</v>
      </c>
      <c r="P3860" s="7">
        <f>IF(L3860,E3860/L3860,0)</f>
        <v>10</v>
      </c>
      <c r="Q3860" t="s">
        <v>8341</v>
      </c>
      <c r="R3860" t="s">
        <v>8342</v>
      </c>
      <c r="S3860" s="18">
        <f t="shared" si="120"/>
        <v>42128.181064814809</v>
      </c>
      <c r="T3860" s="18">
        <f t="shared" si="121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(E3861/D3861)*100</f>
        <v>0.04</v>
      </c>
      <c r="P3861" s="7">
        <f>IF(L3861,E3861/L3861,0)</f>
        <v>1</v>
      </c>
      <c r="Q3861" t="s">
        <v>8341</v>
      </c>
      <c r="R3861" t="s">
        <v>8342</v>
      </c>
      <c r="S3861" s="18">
        <f t="shared" si="120"/>
        <v>41789.643599537041</v>
      </c>
      <c r="T3861" s="18">
        <f t="shared" si="121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(E3862/D3862)*100</f>
        <v>17.666666666666668</v>
      </c>
      <c r="P3862" s="7">
        <f>IF(L3862,E3862/L3862,0)</f>
        <v>81.538461538461533</v>
      </c>
      <c r="Q3862" t="s">
        <v>8341</v>
      </c>
      <c r="R3862" t="s">
        <v>8342</v>
      </c>
      <c r="S3862" s="18">
        <f t="shared" si="120"/>
        <v>41833.410995370374</v>
      </c>
      <c r="T3862" s="18">
        <f t="shared" si="121"/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(E3863/D3863)*100</f>
        <v>5</v>
      </c>
      <c r="P3863" s="7">
        <f>IF(L3863,E3863/L3863,0)</f>
        <v>100</v>
      </c>
      <c r="Q3863" t="s">
        <v>8341</v>
      </c>
      <c r="R3863" t="s">
        <v>8342</v>
      </c>
      <c r="S3863" s="18">
        <f t="shared" si="120"/>
        <v>41914.340011574073</v>
      </c>
      <c r="T3863" s="18">
        <f t="shared" si="121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(E3864/D3864)*100</f>
        <v>1.3333333333333334E-2</v>
      </c>
      <c r="P3864" s="7">
        <f>IF(L3864,E3864/L3864,0)</f>
        <v>1</v>
      </c>
      <c r="Q3864" t="s">
        <v>8341</v>
      </c>
      <c r="R3864" t="s">
        <v>8342</v>
      </c>
      <c r="S3864" s="18">
        <f t="shared" si="120"/>
        <v>42611.011064814811</v>
      </c>
      <c r="T3864" s="18">
        <f t="shared" si="121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(E3865/D3865)*100</f>
        <v>0</v>
      </c>
      <c r="P3865" s="7">
        <f>IF(L3865,E3865/L3865,0)</f>
        <v>0</v>
      </c>
      <c r="Q3865" t="s">
        <v>8341</v>
      </c>
      <c r="R3865" t="s">
        <v>8342</v>
      </c>
      <c r="S3865" s="18">
        <f t="shared" si="120"/>
        <v>42253.383159722223</v>
      </c>
      <c r="T3865" s="18">
        <f t="shared" si="121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(E3866/D3866)*100</f>
        <v>1.2</v>
      </c>
      <c r="P3866" s="7">
        <f>IF(L3866,E3866/L3866,0)</f>
        <v>20</v>
      </c>
      <c r="Q3866" t="s">
        <v>8341</v>
      </c>
      <c r="R3866" t="s">
        <v>8342</v>
      </c>
      <c r="S3866" s="18">
        <f t="shared" si="120"/>
        <v>42295.641828703709</v>
      </c>
      <c r="T3866" s="18">
        <f t="shared" si="121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(E3867/D3867)*100</f>
        <v>26.937422295897225</v>
      </c>
      <c r="P3867" s="7">
        <f>IF(L3867,E3867/L3867,0)</f>
        <v>46.428571428571431</v>
      </c>
      <c r="Q3867" t="s">
        <v>8341</v>
      </c>
      <c r="R3867" t="s">
        <v>8342</v>
      </c>
      <c r="S3867" s="18">
        <f t="shared" si="120"/>
        <v>41841.401597222226</v>
      </c>
      <c r="T3867" s="18">
        <f t="shared" si="121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(E3868/D3868)*100</f>
        <v>0.54999999999999993</v>
      </c>
      <c r="P3868" s="7">
        <f>IF(L3868,E3868/L3868,0)</f>
        <v>5.5</v>
      </c>
      <c r="Q3868" t="s">
        <v>8341</v>
      </c>
      <c r="R3868" t="s">
        <v>8342</v>
      </c>
      <c r="S3868" s="18">
        <f t="shared" si="120"/>
        <v>42402.697002314817</v>
      </c>
      <c r="T3868" s="18">
        <f t="shared" si="121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(E3869/D3869)*100</f>
        <v>12.55</v>
      </c>
      <c r="P3869" s="7">
        <f>IF(L3869,E3869/L3869,0)</f>
        <v>50.2</v>
      </c>
      <c r="Q3869" t="s">
        <v>8341</v>
      </c>
      <c r="R3869" t="s">
        <v>8342</v>
      </c>
      <c r="S3869" s="18">
        <f t="shared" si="120"/>
        <v>42509.564108796301</v>
      </c>
      <c r="T3869" s="18">
        <f t="shared" si="121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(E3870/D3870)*100</f>
        <v>0.2</v>
      </c>
      <c r="P3870" s="7">
        <f>IF(L3870,E3870/L3870,0)</f>
        <v>10</v>
      </c>
      <c r="Q3870" t="s">
        <v>8341</v>
      </c>
      <c r="R3870" t="s">
        <v>8344</v>
      </c>
      <c r="S3870" s="18">
        <f t="shared" si="120"/>
        <v>41865.409780092596</v>
      </c>
      <c r="T3870" s="18">
        <f t="shared" si="121"/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(E3871/D3871)*100</f>
        <v>3.4474868431088401</v>
      </c>
      <c r="P3871" s="7">
        <f>IF(L3871,E3871/L3871,0)</f>
        <v>30.133333333333333</v>
      </c>
      <c r="Q3871" t="s">
        <v>8341</v>
      </c>
      <c r="R3871" t="s">
        <v>8344</v>
      </c>
      <c r="S3871" s="18">
        <f t="shared" si="120"/>
        <v>42047.474444444444</v>
      </c>
      <c r="T3871" s="18">
        <f t="shared" si="121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(E3872/D3872)*100</f>
        <v>15</v>
      </c>
      <c r="P3872" s="7">
        <f>IF(L3872,E3872/L3872,0)</f>
        <v>150</v>
      </c>
      <c r="Q3872" t="s">
        <v>8341</v>
      </c>
      <c r="R3872" t="s">
        <v>8344</v>
      </c>
      <c r="S3872" s="18">
        <f t="shared" si="120"/>
        <v>41792.922199074077</v>
      </c>
      <c r="T3872" s="18">
        <f t="shared" si="121"/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(E3873/D3873)*100</f>
        <v>2.666666666666667</v>
      </c>
      <c r="P3873" s="7">
        <f>IF(L3873,E3873/L3873,0)</f>
        <v>13.333333333333334</v>
      </c>
      <c r="Q3873" t="s">
        <v>8341</v>
      </c>
      <c r="R3873" t="s">
        <v>8344</v>
      </c>
      <c r="S3873" s="18">
        <f t="shared" si="120"/>
        <v>42763.530671296292</v>
      </c>
      <c r="T3873" s="18">
        <f t="shared" si="121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(E3874/D3874)*100</f>
        <v>0</v>
      </c>
      <c r="P3874" s="7">
        <f>IF(L3874,E3874/L3874,0)</f>
        <v>0</v>
      </c>
      <c r="Q3874" t="s">
        <v>8341</v>
      </c>
      <c r="R3874" t="s">
        <v>8344</v>
      </c>
      <c r="S3874" s="18">
        <f t="shared" si="120"/>
        <v>42179.895787037036</v>
      </c>
      <c r="T3874" s="18">
        <f t="shared" si="121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(E3875/D3875)*100</f>
        <v>0</v>
      </c>
      <c r="P3875" s="7">
        <f>IF(L3875,E3875/L3875,0)</f>
        <v>0</v>
      </c>
      <c r="Q3875" t="s">
        <v>8341</v>
      </c>
      <c r="R3875" t="s">
        <v>8344</v>
      </c>
      <c r="S3875" s="18">
        <f t="shared" si="120"/>
        <v>42255.446006944447</v>
      </c>
      <c r="T3875" s="18">
        <f t="shared" si="121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(E3876/D3876)*100</f>
        <v>0</v>
      </c>
      <c r="P3876" s="7">
        <f>IF(L3876,E3876/L3876,0)</f>
        <v>0</v>
      </c>
      <c r="Q3876" t="s">
        <v>8341</v>
      </c>
      <c r="R3876" t="s">
        <v>8344</v>
      </c>
      <c r="S3876" s="18">
        <f t="shared" si="120"/>
        <v>42006.766458333332</v>
      </c>
      <c r="T3876" s="18">
        <f t="shared" si="121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(E3877/D3877)*100</f>
        <v>0</v>
      </c>
      <c r="P3877" s="7">
        <f>IF(L3877,E3877/L3877,0)</f>
        <v>0</v>
      </c>
      <c r="Q3877" t="s">
        <v>8341</v>
      </c>
      <c r="R3877" t="s">
        <v>8344</v>
      </c>
      <c r="S3877" s="18">
        <f t="shared" si="120"/>
        <v>42615.096817129626</v>
      </c>
      <c r="T3877" s="18">
        <f t="shared" si="121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(E3878/D3878)*100</f>
        <v>52.794871794871788</v>
      </c>
      <c r="P3878" s="7">
        <f>IF(L3878,E3878/L3878,0)</f>
        <v>44.760869565217391</v>
      </c>
      <c r="Q3878" t="s">
        <v>8341</v>
      </c>
      <c r="R3878" t="s">
        <v>8344</v>
      </c>
      <c r="S3878" s="18">
        <f t="shared" si="120"/>
        <v>42372.374166666668</v>
      </c>
      <c r="T3878" s="18">
        <f t="shared" si="121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(E3879/D3879)*100</f>
        <v>4.9639999999999995</v>
      </c>
      <c r="P3879" s="7">
        <f>IF(L3879,E3879/L3879,0)</f>
        <v>88.642857142857139</v>
      </c>
      <c r="Q3879" t="s">
        <v>8341</v>
      </c>
      <c r="R3879" t="s">
        <v>8344</v>
      </c>
      <c r="S3879" s="18">
        <f t="shared" si="120"/>
        <v>42682.42768518519</v>
      </c>
      <c r="T3879" s="18">
        <f t="shared" si="121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(E3880/D3880)*100</f>
        <v>5.5555555555555552E-2</v>
      </c>
      <c r="P3880" s="7">
        <f>IF(L3880,E3880/L3880,0)</f>
        <v>10</v>
      </c>
      <c r="Q3880" t="s">
        <v>8341</v>
      </c>
      <c r="R3880" t="s">
        <v>8344</v>
      </c>
      <c r="S3880" s="18">
        <f t="shared" si="120"/>
        <v>42154.568819444445</v>
      </c>
      <c r="T3880" s="18">
        <f t="shared" si="121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(E3881/D3881)*100</f>
        <v>0</v>
      </c>
      <c r="P3881" s="7">
        <f>IF(L3881,E3881/L3881,0)</f>
        <v>0</v>
      </c>
      <c r="Q3881" t="s">
        <v>8341</v>
      </c>
      <c r="R3881" t="s">
        <v>8344</v>
      </c>
      <c r="S3881" s="18">
        <f t="shared" si="120"/>
        <v>41999.611064814817</v>
      </c>
      <c r="T3881" s="18">
        <f t="shared" si="121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(E3882/D3882)*100</f>
        <v>13.066666666666665</v>
      </c>
      <c r="P3882" s="7">
        <f>IF(L3882,E3882/L3882,0)</f>
        <v>57.647058823529413</v>
      </c>
      <c r="Q3882" t="s">
        <v>8341</v>
      </c>
      <c r="R3882" t="s">
        <v>8344</v>
      </c>
      <c r="S3882" s="18">
        <f t="shared" si="120"/>
        <v>41815.565046296295</v>
      </c>
      <c r="T3882" s="18">
        <f t="shared" si="121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(E3883/D3883)*100</f>
        <v>5</v>
      </c>
      <c r="P3883" s="7">
        <f>IF(L3883,E3883/L3883,0)</f>
        <v>25</v>
      </c>
      <c r="Q3883" t="s">
        <v>8341</v>
      </c>
      <c r="R3883" t="s">
        <v>8344</v>
      </c>
      <c r="S3883" s="18">
        <f t="shared" si="120"/>
        <v>42755.768506944441</v>
      </c>
      <c r="T3883" s="18">
        <f t="shared" si="121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(E3884/D3884)*100</f>
        <v>0</v>
      </c>
      <c r="P3884" s="7">
        <f>IF(L3884,E3884/L3884,0)</f>
        <v>0</v>
      </c>
      <c r="Q3884" t="s">
        <v>8341</v>
      </c>
      <c r="R3884" t="s">
        <v>8344</v>
      </c>
      <c r="S3884" s="18">
        <f t="shared" si="120"/>
        <v>42373.733449074076</v>
      </c>
      <c r="T3884" s="18">
        <f t="shared" si="121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(E3885/D3885)*100</f>
        <v>0</v>
      </c>
      <c r="P3885" s="7">
        <f>IF(L3885,E3885/L3885,0)</f>
        <v>0</v>
      </c>
      <c r="Q3885" t="s">
        <v>8341</v>
      </c>
      <c r="R3885" t="s">
        <v>8344</v>
      </c>
      <c r="S3885" s="18">
        <f t="shared" si="120"/>
        <v>41854.352650462963</v>
      </c>
      <c r="T3885" s="18">
        <f t="shared" si="121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(E3886/D3886)*100</f>
        <v>0</v>
      </c>
      <c r="P3886" s="7">
        <f>IF(L3886,E3886/L3886,0)</f>
        <v>0</v>
      </c>
      <c r="Q3886" t="s">
        <v>8341</v>
      </c>
      <c r="R3886" t="s">
        <v>8344</v>
      </c>
      <c r="S3886" s="18">
        <f t="shared" si="120"/>
        <v>42065.541574074072</v>
      </c>
      <c r="T3886" s="18">
        <f t="shared" si="121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(E3887/D3887)*100</f>
        <v>0</v>
      </c>
      <c r="P3887" s="7">
        <f>IF(L3887,E3887/L3887,0)</f>
        <v>0</v>
      </c>
      <c r="Q3887" t="s">
        <v>8341</v>
      </c>
      <c r="R3887" t="s">
        <v>8344</v>
      </c>
      <c r="S3887" s="18">
        <f t="shared" si="120"/>
        <v>42469.701284722221</v>
      </c>
      <c r="T3887" s="18">
        <f t="shared" si="121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(E3888/D3888)*100</f>
        <v>0</v>
      </c>
      <c r="P3888" s="7">
        <f>IF(L3888,E3888/L3888,0)</f>
        <v>0</v>
      </c>
      <c r="Q3888" t="s">
        <v>8341</v>
      </c>
      <c r="R3888" t="s">
        <v>8344</v>
      </c>
      <c r="S3888" s="18">
        <f t="shared" si="120"/>
        <v>41953.978032407409</v>
      </c>
      <c r="T3888" s="18">
        <f t="shared" si="121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(E3889/D3889)*100</f>
        <v>1.7500000000000002</v>
      </c>
      <c r="P3889" s="7">
        <f>IF(L3889,E3889/L3889,0)</f>
        <v>17.5</v>
      </c>
      <c r="Q3889" t="s">
        <v>8341</v>
      </c>
      <c r="R3889" t="s">
        <v>8344</v>
      </c>
      <c r="S3889" s="18">
        <f t="shared" si="120"/>
        <v>42079.607974537037</v>
      </c>
      <c r="T3889" s="18">
        <f t="shared" si="121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(E3890/D3890)*100</f>
        <v>27.1</v>
      </c>
      <c r="P3890" s="7">
        <f>IF(L3890,E3890/L3890,0)</f>
        <v>38.714285714285715</v>
      </c>
      <c r="Q3890" t="s">
        <v>8341</v>
      </c>
      <c r="R3890" t="s">
        <v>8342</v>
      </c>
      <c r="S3890" s="18">
        <f t="shared" si="120"/>
        <v>42762.295810185184</v>
      </c>
      <c r="T3890" s="18">
        <f t="shared" si="121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(E3891/D3891)*100</f>
        <v>1.4749999999999999</v>
      </c>
      <c r="P3891" s="7">
        <f>IF(L3891,E3891/L3891,0)</f>
        <v>13.111111111111111</v>
      </c>
      <c r="Q3891" t="s">
        <v>8341</v>
      </c>
      <c r="R3891" t="s">
        <v>8342</v>
      </c>
      <c r="S3891" s="18">
        <f t="shared" si="120"/>
        <v>41976.754976851851</v>
      </c>
      <c r="T3891" s="18">
        <f t="shared" si="121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(E3892/D3892)*100</f>
        <v>16.826666666666668</v>
      </c>
      <c r="P3892" s="7">
        <f>IF(L3892,E3892/L3892,0)</f>
        <v>315.5</v>
      </c>
      <c r="Q3892" t="s">
        <v>8341</v>
      </c>
      <c r="R3892" t="s">
        <v>8342</v>
      </c>
      <c r="S3892" s="18">
        <f t="shared" si="120"/>
        <v>42171.508611111116</v>
      </c>
      <c r="T3892" s="18">
        <f t="shared" si="121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(E3893/D3893)*100</f>
        <v>32.5</v>
      </c>
      <c r="P3893" s="7">
        <f>IF(L3893,E3893/L3893,0)</f>
        <v>37.142857142857146</v>
      </c>
      <c r="Q3893" t="s">
        <v>8341</v>
      </c>
      <c r="R3893" t="s">
        <v>8342</v>
      </c>
      <c r="S3893" s="18">
        <f t="shared" si="120"/>
        <v>42055.8824537037</v>
      </c>
      <c r="T3893" s="18">
        <f t="shared" si="121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(E3894/D3894)*100</f>
        <v>0</v>
      </c>
      <c r="P3894" s="7">
        <f>IF(L3894,E3894/L3894,0)</f>
        <v>0</v>
      </c>
      <c r="Q3894" t="s">
        <v>8341</v>
      </c>
      <c r="R3894" t="s">
        <v>8342</v>
      </c>
      <c r="S3894" s="18">
        <f t="shared" si="120"/>
        <v>41867.402280092589</v>
      </c>
      <c r="T3894" s="18">
        <f t="shared" si="121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(E3895/D3895)*100</f>
        <v>21.55</v>
      </c>
      <c r="P3895" s="7">
        <f>IF(L3895,E3895/L3895,0)</f>
        <v>128.27380952380952</v>
      </c>
      <c r="Q3895" t="s">
        <v>8341</v>
      </c>
      <c r="R3895" t="s">
        <v>8342</v>
      </c>
      <c r="S3895" s="18">
        <f t="shared" si="120"/>
        <v>41779.407870370371</v>
      </c>
      <c r="T3895" s="18">
        <f t="shared" si="121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(E3896/D3896)*100</f>
        <v>3.4666666666666663</v>
      </c>
      <c r="P3896" s="7">
        <f>IF(L3896,E3896/L3896,0)</f>
        <v>47.272727272727273</v>
      </c>
      <c r="Q3896" t="s">
        <v>8341</v>
      </c>
      <c r="R3896" t="s">
        <v>8342</v>
      </c>
      <c r="S3896" s="18">
        <f t="shared" si="120"/>
        <v>42679.708472222221</v>
      </c>
      <c r="T3896" s="18">
        <f t="shared" si="121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(E3897/D3897)*100</f>
        <v>5</v>
      </c>
      <c r="P3897" s="7">
        <f>IF(L3897,E3897/L3897,0)</f>
        <v>50</v>
      </c>
      <c r="Q3897" t="s">
        <v>8341</v>
      </c>
      <c r="R3897" t="s">
        <v>8342</v>
      </c>
      <c r="S3897" s="18">
        <f t="shared" si="120"/>
        <v>42032.000208333338</v>
      </c>
      <c r="T3897" s="18">
        <f t="shared" si="121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(E3898/D3898)*100</f>
        <v>10.625</v>
      </c>
      <c r="P3898" s="7">
        <f>IF(L3898,E3898/L3898,0)</f>
        <v>42.5</v>
      </c>
      <c r="Q3898" t="s">
        <v>8341</v>
      </c>
      <c r="R3898" t="s">
        <v>8342</v>
      </c>
      <c r="S3898" s="18">
        <f t="shared" si="120"/>
        <v>41792.941875000004</v>
      </c>
      <c r="T3898" s="18">
        <f t="shared" si="121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(E3899/D3899)*100</f>
        <v>17.599999999999998</v>
      </c>
      <c r="P3899" s="7">
        <f>IF(L3899,E3899/L3899,0)</f>
        <v>44</v>
      </c>
      <c r="Q3899" t="s">
        <v>8341</v>
      </c>
      <c r="R3899" t="s">
        <v>8342</v>
      </c>
      <c r="S3899" s="18">
        <f t="shared" si="120"/>
        <v>41982.62364583333</v>
      </c>
      <c r="T3899" s="18">
        <f t="shared" si="121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(E3900/D3900)*100</f>
        <v>32.56</v>
      </c>
      <c r="P3900" s="7">
        <f>IF(L3900,E3900/L3900,0)</f>
        <v>50.875</v>
      </c>
      <c r="Q3900" t="s">
        <v>8341</v>
      </c>
      <c r="R3900" t="s">
        <v>8342</v>
      </c>
      <c r="S3900" s="18">
        <f t="shared" si="120"/>
        <v>42193.232291666667</v>
      </c>
      <c r="T3900" s="18">
        <f t="shared" si="121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(E3901/D3901)*100</f>
        <v>1.25</v>
      </c>
      <c r="P3901" s="7">
        <f>IF(L3901,E3901/L3901,0)</f>
        <v>62.5</v>
      </c>
      <c r="Q3901" t="s">
        <v>8341</v>
      </c>
      <c r="R3901" t="s">
        <v>8342</v>
      </c>
      <c r="S3901" s="18">
        <f t="shared" si="120"/>
        <v>41843.525011574078</v>
      </c>
      <c r="T3901" s="18">
        <f t="shared" si="121"/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(E3902/D3902)*100</f>
        <v>5.4</v>
      </c>
      <c r="P3902" s="7">
        <f>IF(L3902,E3902/L3902,0)</f>
        <v>27</v>
      </c>
      <c r="Q3902" t="s">
        <v>8341</v>
      </c>
      <c r="R3902" t="s">
        <v>8342</v>
      </c>
      <c r="S3902" s="18">
        <f t="shared" si="120"/>
        <v>42135.842488425929</v>
      </c>
      <c r="T3902" s="18">
        <f t="shared" si="121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(E3903/D3903)*100</f>
        <v>0.83333333333333337</v>
      </c>
      <c r="P3903" s="7">
        <f>IF(L3903,E3903/L3903,0)</f>
        <v>25</v>
      </c>
      <c r="Q3903" t="s">
        <v>8341</v>
      </c>
      <c r="R3903" t="s">
        <v>8342</v>
      </c>
      <c r="S3903" s="18">
        <f t="shared" si="120"/>
        <v>42317.576377314814</v>
      </c>
      <c r="T3903" s="18">
        <f t="shared" si="121"/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(E3904/D3904)*100</f>
        <v>48.833333333333336</v>
      </c>
      <c r="P3904" s="7">
        <f>IF(L3904,E3904/L3904,0)</f>
        <v>47.258064516129032</v>
      </c>
      <c r="Q3904" t="s">
        <v>8341</v>
      </c>
      <c r="R3904" t="s">
        <v>8342</v>
      </c>
      <c r="S3904" s="18">
        <f t="shared" si="120"/>
        <v>42663.218078703707</v>
      </c>
      <c r="T3904" s="18">
        <f t="shared" si="121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(E3905/D3905)*100</f>
        <v>0</v>
      </c>
      <c r="P3905" s="7">
        <f>IF(L3905,E3905/L3905,0)</f>
        <v>0</v>
      </c>
      <c r="Q3905" t="s">
        <v>8341</v>
      </c>
      <c r="R3905" t="s">
        <v>8342</v>
      </c>
      <c r="S3905" s="18">
        <f t="shared" si="120"/>
        <v>42185.76116898148</v>
      </c>
      <c r="T3905" s="18">
        <f t="shared" si="121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(E3906/D3906)*100</f>
        <v>0.03</v>
      </c>
      <c r="P3906" s="7">
        <f>IF(L3906,E3906/L3906,0)</f>
        <v>1.5</v>
      </c>
      <c r="Q3906" t="s">
        <v>8341</v>
      </c>
      <c r="R3906" t="s">
        <v>8342</v>
      </c>
      <c r="S3906" s="18">
        <f t="shared" ref="S3906:S3969" si="122">(J3906/86400)+25569+(-6/24)</f>
        <v>42094.979166666672</v>
      </c>
      <c r="T3906" s="18">
        <f t="shared" ref="T3906:T3969" si="123">(I3906/86400)+25569+(-6/24)</f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(E3907/D3907)*100</f>
        <v>11.533333333333333</v>
      </c>
      <c r="P3907" s="7">
        <f>IF(L3907,E3907/L3907,0)</f>
        <v>24.714285714285715</v>
      </c>
      <c r="Q3907" t="s">
        <v>8341</v>
      </c>
      <c r="R3907" t="s">
        <v>8342</v>
      </c>
      <c r="S3907" s="18">
        <f t="shared" si="122"/>
        <v>42124.373877314814</v>
      </c>
      <c r="T3907" s="18">
        <f t="shared" si="123"/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(E3908/D3908)*100</f>
        <v>67.333333333333329</v>
      </c>
      <c r="P3908" s="7">
        <f>IF(L3908,E3908/L3908,0)</f>
        <v>63.125</v>
      </c>
      <c r="Q3908" t="s">
        <v>8341</v>
      </c>
      <c r="R3908" t="s">
        <v>8342</v>
      </c>
      <c r="S3908" s="18">
        <f t="shared" si="122"/>
        <v>42143.667743055557</v>
      </c>
      <c r="T3908" s="18">
        <f t="shared" si="123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(E3909/D3909)*100</f>
        <v>15.299999999999999</v>
      </c>
      <c r="P3909" s="7">
        <f>IF(L3909,E3909/L3909,0)</f>
        <v>38.25</v>
      </c>
      <c r="Q3909" t="s">
        <v>8341</v>
      </c>
      <c r="R3909" t="s">
        <v>8342</v>
      </c>
      <c r="S3909" s="18">
        <f t="shared" si="122"/>
        <v>41906.569513888891</v>
      </c>
      <c r="T3909" s="18">
        <f t="shared" si="123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(E3910/D3910)*100</f>
        <v>8.6666666666666679</v>
      </c>
      <c r="P3910" s="7">
        <f>IF(L3910,E3910/L3910,0)</f>
        <v>16.25</v>
      </c>
      <c r="Q3910" t="s">
        <v>8341</v>
      </c>
      <c r="R3910" t="s">
        <v>8342</v>
      </c>
      <c r="S3910" s="18">
        <f t="shared" si="122"/>
        <v>41833.885370370372</v>
      </c>
      <c r="T3910" s="18">
        <f t="shared" si="123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(E3911/D3911)*100</f>
        <v>0.22499999999999998</v>
      </c>
      <c r="P3911" s="7">
        <f>IF(L3911,E3911/L3911,0)</f>
        <v>33.75</v>
      </c>
      <c r="Q3911" t="s">
        <v>8341</v>
      </c>
      <c r="R3911" t="s">
        <v>8342</v>
      </c>
      <c r="S3911" s="18">
        <f t="shared" si="122"/>
        <v>41863.109282407408</v>
      </c>
      <c r="T3911" s="18">
        <f t="shared" si="123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(E3912/D3912)*100</f>
        <v>3.0833333333333335</v>
      </c>
      <c r="P3912" s="7">
        <f>IF(L3912,E3912/L3912,0)</f>
        <v>61.666666666666664</v>
      </c>
      <c r="Q3912" t="s">
        <v>8341</v>
      </c>
      <c r="R3912" t="s">
        <v>8342</v>
      </c>
      <c r="S3912" s="18">
        <f t="shared" si="122"/>
        <v>42224.506909722222</v>
      </c>
      <c r="T3912" s="18">
        <f t="shared" si="123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(E3913/D3913)*100</f>
        <v>37.412500000000001</v>
      </c>
      <c r="P3913" s="7">
        <f>IF(L3913,E3913/L3913,0)</f>
        <v>83.138888888888886</v>
      </c>
      <c r="Q3913" t="s">
        <v>8341</v>
      </c>
      <c r="R3913" t="s">
        <v>8342</v>
      </c>
      <c r="S3913" s="18">
        <f t="shared" si="122"/>
        <v>41939.5622337963</v>
      </c>
      <c r="T3913" s="18">
        <f t="shared" si="123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(E3914/D3914)*100</f>
        <v>6.6666666666666671E-3</v>
      </c>
      <c r="P3914" s="7">
        <f>IF(L3914,E3914/L3914,0)</f>
        <v>1</v>
      </c>
      <c r="Q3914" t="s">
        <v>8341</v>
      </c>
      <c r="R3914" t="s">
        <v>8342</v>
      </c>
      <c r="S3914" s="18">
        <f t="shared" si="122"/>
        <v>42059.020023148143</v>
      </c>
      <c r="T3914" s="18">
        <f t="shared" si="123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(E3915/D3915)*100</f>
        <v>10</v>
      </c>
      <c r="P3915" s="7">
        <f>IF(L3915,E3915/L3915,0)</f>
        <v>142.85714285714286</v>
      </c>
      <c r="Q3915" t="s">
        <v>8341</v>
      </c>
      <c r="R3915" t="s">
        <v>8342</v>
      </c>
      <c r="S3915" s="18">
        <f t="shared" si="122"/>
        <v>42307.961215277777</v>
      </c>
      <c r="T3915" s="18">
        <f t="shared" si="123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(E3916/D3916)*100</f>
        <v>36.36</v>
      </c>
      <c r="P3916" s="7">
        <f>IF(L3916,E3916/L3916,0)</f>
        <v>33.666666666666664</v>
      </c>
      <c r="Q3916" t="s">
        <v>8341</v>
      </c>
      <c r="R3916" t="s">
        <v>8342</v>
      </c>
      <c r="S3916" s="18">
        <f t="shared" si="122"/>
        <v>42114.568935185191</v>
      </c>
      <c r="T3916" s="18">
        <f t="shared" si="123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(E3917/D3917)*100</f>
        <v>0.33333333333333337</v>
      </c>
      <c r="P3917" s="7">
        <f>IF(L3917,E3917/L3917,0)</f>
        <v>5</v>
      </c>
      <c r="Q3917" t="s">
        <v>8341</v>
      </c>
      <c r="R3917" t="s">
        <v>8342</v>
      </c>
      <c r="S3917" s="18">
        <f t="shared" si="122"/>
        <v>42492.73505787037</v>
      </c>
      <c r="T3917" s="18">
        <f t="shared" si="123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(E3918/D3918)*100</f>
        <v>0</v>
      </c>
      <c r="P3918" s="7">
        <f>IF(L3918,E3918/L3918,0)</f>
        <v>0</v>
      </c>
      <c r="Q3918" t="s">
        <v>8341</v>
      </c>
      <c r="R3918" t="s">
        <v>8342</v>
      </c>
      <c r="S3918" s="18">
        <f t="shared" si="122"/>
        <v>42494.221666666665</v>
      </c>
      <c r="T3918" s="18">
        <f t="shared" si="123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(E3919/D3919)*100</f>
        <v>0.2857142857142857</v>
      </c>
      <c r="P3919" s="7">
        <f>IF(L3919,E3919/L3919,0)</f>
        <v>10</v>
      </c>
      <c r="Q3919" t="s">
        <v>8341</v>
      </c>
      <c r="R3919" t="s">
        <v>8342</v>
      </c>
      <c r="S3919" s="18">
        <f t="shared" si="122"/>
        <v>41863.277326388888</v>
      </c>
      <c r="T3919" s="18">
        <f t="shared" si="123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(E3920/D3920)*100</f>
        <v>0.2</v>
      </c>
      <c r="P3920" s="7">
        <f>IF(L3920,E3920/L3920,0)</f>
        <v>40</v>
      </c>
      <c r="Q3920" t="s">
        <v>8341</v>
      </c>
      <c r="R3920" t="s">
        <v>8342</v>
      </c>
      <c r="S3920" s="18">
        <f t="shared" si="122"/>
        <v>41843.414618055554</v>
      </c>
      <c r="T3920" s="18">
        <f t="shared" si="123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(E3921/D3921)*100</f>
        <v>1.7999999999999998</v>
      </c>
      <c r="P3921" s="7">
        <f>IF(L3921,E3921/L3921,0)</f>
        <v>30</v>
      </c>
      <c r="Q3921" t="s">
        <v>8341</v>
      </c>
      <c r="R3921" t="s">
        <v>8342</v>
      </c>
      <c r="S3921" s="18">
        <f t="shared" si="122"/>
        <v>42358.434872685189</v>
      </c>
      <c r="T3921" s="18">
        <f t="shared" si="123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(E3922/D3922)*100</f>
        <v>5.4</v>
      </c>
      <c r="P3922" s="7">
        <f>IF(L3922,E3922/L3922,0)</f>
        <v>45</v>
      </c>
      <c r="Q3922" t="s">
        <v>8341</v>
      </c>
      <c r="R3922" t="s">
        <v>8342</v>
      </c>
      <c r="S3922" s="18">
        <f t="shared" si="122"/>
        <v>42657.13726851852</v>
      </c>
      <c r="T3922" s="18">
        <f t="shared" si="123"/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(E3923/D3923)*100</f>
        <v>0</v>
      </c>
      <c r="P3923" s="7">
        <f>IF(L3923,E3923/L3923,0)</f>
        <v>0</v>
      </c>
      <c r="Q3923" t="s">
        <v>8341</v>
      </c>
      <c r="R3923" t="s">
        <v>8342</v>
      </c>
      <c r="S3923" s="18">
        <f t="shared" si="122"/>
        <v>41926.292303240742</v>
      </c>
      <c r="T3923" s="18">
        <f t="shared" si="123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(E3924/D3924)*100</f>
        <v>8.1333333333333329</v>
      </c>
      <c r="P3924" s="7">
        <f>IF(L3924,E3924/L3924,0)</f>
        <v>10.166666666666666</v>
      </c>
      <c r="Q3924" t="s">
        <v>8341</v>
      </c>
      <c r="R3924" t="s">
        <v>8342</v>
      </c>
      <c r="S3924" s="18">
        <f t="shared" si="122"/>
        <v>42020.518634259264</v>
      </c>
      <c r="T3924" s="18">
        <f t="shared" si="123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(E3925/D3925)*100</f>
        <v>12.034782608695652</v>
      </c>
      <c r="P3925" s="7">
        <f>IF(L3925,E3925/L3925,0)</f>
        <v>81.411764705882348</v>
      </c>
      <c r="Q3925" t="s">
        <v>8341</v>
      </c>
      <c r="R3925" t="s">
        <v>8342</v>
      </c>
      <c r="S3925" s="18">
        <f t="shared" si="122"/>
        <v>42075.729988425926</v>
      </c>
      <c r="T3925" s="18">
        <f t="shared" si="123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(E3926/D3926)*100</f>
        <v>15.266666666666667</v>
      </c>
      <c r="P3926" s="7">
        <f>IF(L3926,E3926/L3926,0)</f>
        <v>57.25</v>
      </c>
      <c r="Q3926" t="s">
        <v>8341</v>
      </c>
      <c r="R3926" t="s">
        <v>8342</v>
      </c>
      <c r="S3926" s="18">
        <f t="shared" si="122"/>
        <v>41786.709745370368</v>
      </c>
      <c r="T3926" s="18">
        <f t="shared" si="123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(E3927/D3927)*100</f>
        <v>10</v>
      </c>
      <c r="P3927" s="7">
        <f>IF(L3927,E3927/L3927,0)</f>
        <v>5</v>
      </c>
      <c r="Q3927" t="s">
        <v>8341</v>
      </c>
      <c r="R3927" t="s">
        <v>8342</v>
      </c>
      <c r="S3927" s="18">
        <f t="shared" si="122"/>
        <v>41820.620821759258</v>
      </c>
      <c r="T3927" s="18">
        <f t="shared" si="123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(E3928/D3928)*100</f>
        <v>0.3</v>
      </c>
      <c r="P3928" s="7">
        <f>IF(L3928,E3928/L3928,0)</f>
        <v>15</v>
      </c>
      <c r="Q3928" t="s">
        <v>8341</v>
      </c>
      <c r="R3928" t="s">
        <v>8342</v>
      </c>
      <c r="S3928" s="18">
        <f t="shared" si="122"/>
        <v>41969.835046296299</v>
      </c>
      <c r="T3928" s="18">
        <f t="shared" si="123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(E3929/D3929)*100</f>
        <v>1</v>
      </c>
      <c r="P3929" s="7">
        <f>IF(L3929,E3929/L3929,0)</f>
        <v>12.5</v>
      </c>
      <c r="Q3929" t="s">
        <v>8341</v>
      </c>
      <c r="R3929" t="s">
        <v>8342</v>
      </c>
      <c r="S3929" s="18">
        <f t="shared" si="122"/>
        <v>41830.017407407409</v>
      </c>
      <c r="T3929" s="18">
        <f t="shared" si="123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(E3930/D3930)*100</f>
        <v>13.020000000000001</v>
      </c>
      <c r="P3930" s="7">
        <f>IF(L3930,E3930/L3930,0)</f>
        <v>93</v>
      </c>
      <c r="Q3930" t="s">
        <v>8341</v>
      </c>
      <c r="R3930" t="s">
        <v>8342</v>
      </c>
      <c r="S3930" s="18">
        <f t="shared" si="122"/>
        <v>42265.433182870373</v>
      </c>
      <c r="T3930" s="18">
        <f t="shared" si="123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(E3931/D3931)*100</f>
        <v>2.2650000000000001</v>
      </c>
      <c r="P3931" s="7">
        <f>IF(L3931,E3931/L3931,0)</f>
        <v>32.357142857142854</v>
      </c>
      <c r="Q3931" t="s">
        <v>8341</v>
      </c>
      <c r="R3931" t="s">
        <v>8342</v>
      </c>
      <c r="S3931" s="18">
        <f t="shared" si="122"/>
        <v>42601.577141203699</v>
      </c>
      <c r="T3931" s="18">
        <f t="shared" si="123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(E3932/D3932)*100</f>
        <v>0</v>
      </c>
      <c r="P3932" s="7">
        <f>IF(L3932,E3932/L3932,0)</f>
        <v>0</v>
      </c>
      <c r="Q3932" t="s">
        <v>8341</v>
      </c>
      <c r="R3932" t="s">
        <v>8342</v>
      </c>
      <c r="S3932" s="18">
        <f t="shared" si="122"/>
        <v>42433.088749999995</v>
      </c>
      <c r="T3932" s="18">
        <f t="shared" si="123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(E3933/D3933)*100</f>
        <v>0</v>
      </c>
      <c r="P3933" s="7">
        <f>IF(L3933,E3933/L3933,0)</f>
        <v>0</v>
      </c>
      <c r="Q3933" t="s">
        <v>8341</v>
      </c>
      <c r="R3933" t="s">
        <v>8342</v>
      </c>
      <c r="S3933" s="18">
        <f t="shared" si="122"/>
        <v>42227.901701388888</v>
      </c>
      <c r="T3933" s="18">
        <f t="shared" si="123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(E3934/D3934)*100</f>
        <v>8.3333333333333332E-3</v>
      </c>
      <c r="P3934" s="7">
        <f>IF(L3934,E3934/L3934,0)</f>
        <v>1</v>
      </c>
      <c r="Q3934" t="s">
        <v>8341</v>
      </c>
      <c r="R3934" t="s">
        <v>8342</v>
      </c>
      <c r="S3934" s="18">
        <f t="shared" si="122"/>
        <v>42414.918564814812</v>
      </c>
      <c r="T3934" s="18">
        <f t="shared" si="123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(E3935/D3935)*100</f>
        <v>15.742857142857142</v>
      </c>
      <c r="P3935" s="7">
        <f>IF(L3935,E3935/L3935,0)</f>
        <v>91.833333333333329</v>
      </c>
      <c r="Q3935" t="s">
        <v>8341</v>
      </c>
      <c r="R3935" t="s">
        <v>8342</v>
      </c>
      <c r="S3935" s="18">
        <f t="shared" si="122"/>
        <v>42538.718310185184</v>
      </c>
      <c r="T3935" s="18">
        <f t="shared" si="123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(E3936/D3936)*100</f>
        <v>11</v>
      </c>
      <c r="P3936" s="7">
        <f>IF(L3936,E3936/L3936,0)</f>
        <v>45.833333333333336</v>
      </c>
      <c r="Q3936" t="s">
        <v>8341</v>
      </c>
      <c r="R3936" t="s">
        <v>8342</v>
      </c>
      <c r="S3936" s="18">
        <f t="shared" si="122"/>
        <v>42233.421747685185</v>
      </c>
      <c r="T3936" s="18">
        <f t="shared" si="123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(E3937/D3937)*100</f>
        <v>43.833333333333336</v>
      </c>
      <c r="P3937" s="7">
        <f>IF(L3937,E3937/L3937,0)</f>
        <v>57.173913043478258</v>
      </c>
      <c r="Q3937" t="s">
        <v>8341</v>
      </c>
      <c r="R3937" t="s">
        <v>8342</v>
      </c>
      <c r="S3937" s="18">
        <f t="shared" si="122"/>
        <v>42221.406782407408</v>
      </c>
      <c r="T3937" s="18">
        <f t="shared" si="123"/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(E3938/D3938)*100</f>
        <v>0</v>
      </c>
      <c r="P3938" s="7">
        <f>IF(L3938,E3938/L3938,0)</f>
        <v>0</v>
      </c>
      <c r="Q3938" t="s">
        <v>8341</v>
      </c>
      <c r="R3938" t="s">
        <v>8342</v>
      </c>
      <c r="S3938" s="18">
        <f t="shared" si="122"/>
        <v>42675.012962962966</v>
      </c>
      <c r="T3938" s="18">
        <f t="shared" si="123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(E3939/D3939)*100</f>
        <v>86.135181975736558</v>
      </c>
      <c r="P3939" s="7">
        <f>IF(L3939,E3939/L3939,0)</f>
        <v>248.5</v>
      </c>
      <c r="Q3939" t="s">
        <v>8341</v>
      </c>
      <c r="R3939" t="s">
        <v>8342</v>
      </c>
      <c r="S3939" s="18">
        <f t="shared" si="122"/>
        <v>42534.381481481483</v>
      </c>
      <c r="T3939" s="18">
        <f t="shared" si="123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(E3940/D3940)*100</f>
        <v>12.196620583717358</v>
      </c>
      <c r="P3940" s="7">
        <f>IF(L3940,E3940/L3940,0)</f>
        <v>79.400000000000006</v>
      </c>
      <c r="Q3940" t="s">
        <v>8341</v>
      </c>
      <c r="R3940" t="s">
        <v>8342</v>
      </c>
      <c r="S3940" s="18">
        <f t="shared" si="122"/>
        <v>42151.655717592592</v>
      </c>
      <c r="T3940" s="18">
        <f t="shared" si="123"/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(E3941/D3941)*100</f>
        <v>0.1</v>
      </c>
      <c r="P3941" s="7">
        <f>IF(L3941,E3941/L3941,0)</f>
        <v>5</v>
      </c>
      <c r="Q3941" t="s">
        <v>8341</v>
      </c>
      <c r="R3941" t="s">
        <v>8342</v>
      </c>
      <c r="S3941" s="18">
        <f t="shared" si="122"/>
        <v>41915.150219907409</v>
      </c>
      <c r="T3941" s="18">
        <f t="shared" si="123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(E3942/D3942)*100</f>
        <v>0.22</v>
      </c>
      <c r="P3942" s="7">
        <f>IF(L3942,E3942/L3942,0)</f>
        <v>5.5</v>
      </c>
      <c r="Q3942" t="s">
        <v>8341</v>
      </c>
      <c r="R3942" t="s">
        <v>8342</v>
      </c>
      <c r="S3942" s="18">
        <f t="shared" si="122"/>
        <v>41961.242488425924</v>
      </c>
      <c r="T3942" s="18">
        <f t="shared" si="123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(E3943/D3943)*100</f>
        <v>0.90909090909090906</v>
      </c>
      <c r="P3943" s="7">
        <f>IF(L3943,E3943/L3943,0)</f>
        <v>25</v>
      </c>
      <c r="Q3943" t="s">
        <v>8341</v>
      </c>
      <c r="R3943" t="s">
        <v>8342</v>
      </c>
      <c r="S3943" s="18">
        <f t="shared" si="122"/>
        <v>41940.337233796294</v>
      </c>
      <c r="T3943" s="18">
        <f t="shared" si="123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(E3944/D3944)*100</f>
        <v>0</v>
      </c>
      <c r="P3944" s="7">
        <f>IF(L3944,E3944/L3944,0)</f>
        <v>0</v>
      </c>
      <c r="Q3944" t="s">
        <v>8341</v>
      </c>
      <c r="R3944" t="s">
        <v>8342</v>
      </c>
      <c r="S3944" s="18">
        <f t="shared" si="122"/>
        <v>42111.654097222221</v>
      </c>
      <c r="T3944" s="18">
        <f t="shared" si="123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(E3945/D3945)*100</f>
        <v>35.64</v>
      </c>
      <c r="P3945" s="7">
        <f>IF(L3945,E3945/L3945,0)</f>
        <v>137.07692307692307</v>
      </c>
      <c r="Q3945" t="s">
        <v>8341</v>
      </c>
      <c r="R3945" t="s">
        <v>8342</v>
      </c>
      <c r="S3945" s="18">
        <f t="shared" si="122"/>
        <v>42279.528564814813</v>
      </c>
      <c r="T3945" s="18">
        <f t="shared" si="123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(E3946/D3946)*100</f>
        <v>0</v>
      </c>
      <c r="P3946" s="7">
        <f>IF(L3946,E3946/L3946,0)</f>
        <v>0</v>
      </c>
      <c r="Q3946" t="s">
        <v>8341</v>
      </c>
      <c r="R3946" t="s">
        <v>8342</v>
      </c>
      <c r="S3946" s="18">
        <f t="shared" si="122"/>
        <v>42213.412905092591</v>
      </c>
      <c r="T3946" s="18">
        <f t="shared" si="123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(E3947/D3947)*100</f>
        <v>0.25</v>
      </c>
      <c r="P3947" s="7">
        <f>IF(L3947,E3947/L3947,0)</f>
        <v>5</v>
      </c>
      <c r="Q3947" t="s">
        <v>8341</v>
      </c>
      <c r="R3947" t="s">
        <v>8342</v>
      </c>
      <c r="S3947" s="18">
        <f t="shared" si="122"/>
        <v>42109.551712962959</v>
      </c>
      <c r="T3947" s="18">
        <f t="shared" si="123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(E3948/D3948)*100</f>
        <v>3.25</v>
      </c>
      <c r="P3948" s="7">
        <f>IF(L3948,E3948/L3948,0)</f>
        <v>39</v>
      </c>
      <c r="Q3948" t="s">
        <v>8341</v>
      </c>
      <c r="R3948" t="s">
        <v>8342</v>
      </c>
      <c r="S3948" s="18">
        <f t="shared" si="122"/>
        <v>42031.583587962959</v>
      </c>
      <c r="T3948" s="18">
        <f t="shared" si="123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(E3949/D3949)*100</f>
        <v>3.3666666666666663</v>
      </c>
      <c r="P3949" s="7">
        <f>IF(L3949,E3949/L3949,0)</f>
        <v>50.5</v>
      </c>
      <c r="Q3949" t="s">
        <v>8341</v>
      </c>
      <c r="R3949" t="s">
        <v>8342</v>
      </c>
      <c r="S3949" s="18">
        <f t="shared" si="122"/>
        <v>42614.892870370371</v>
      </c>
      <c r="T3949" s="18">
        <f t="shared" si="123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(E3950/D3950)*100</f>
        <v>0</v>
      </c>
      <c r="P3950" s="7">
        <f>IF(L3950,E3950/L3950,0)</f>
        <v>0</v>
      </c>
      <c r="Q3950" t="s">
        <v>8341</v>
      </c>
      <c r="R3950" t="s">
        <v>8342</v>
      </c>
      <c r="S3950" s="18">
        <f t="shared" si="122"/>
        <v>41829.075497685189</v>
      </c>
      <c r="T3950" s="18">
        <f t="shared" si="123"/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(E3951/D3951)*100</f>
        <v>15.770000000000001</v>
      </c>
      <c r="P3951" s="7">
        <f>IF(L3951,E3951/L3951,0)</f>
        <v>49.28125</v>
      </c>
      <c r="Q3951" t="s">
        <v>8341</v>
      </c>
      <c r="R3951" t="s">
        <v>8342</v>
      </c>
      <c r="S3951" s="18">
        <f t="shared" si="122"/>
        <v>42015.870613425926</v>
      </c>
      <c r="T3951" s="18">
        <f t="shared" si="123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(E3952/D3952)*100</f>
        <v>0.625</v>
      </c>
      <c r="P3952" s="7">
        <f>IF(L3952,E3952/L3952,0)</f>
        <v>25</v>
      </c>
      <c r="Q3952" t="s">
        <v>8341</v>
      </c>
      <c r="R3952" t="s">
        <v>8342</v>
      </c>
      <c r="S3952" s="18">
        <f t="shared" si="122"/>
        <v>42439.452314814815</v>
      </c>
      <c r="T3952" s="18">
        <f t="shared" si="123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(E3953/D3953)*100</f>
        <v>5.0000000000000001E-4</v>
      </c>
      <c r="P3953" s="7">
        <f>IF(L3953,E3953/L3953,0)</f>
        <v>1</v>
      </c>
      <c r="Q3953" t="s">
        <v>8341</v>
      </c>
      <c r="R3953" t="s">
        <v>8342</v>
      </c>
      <c r="S3953" s="18">
        <f t="shared" si="122"/>
        <v>42433.575717592597</v>
      </c>
      <c r="T3953" s="18">
        <f t="shared" si="123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(E3954/D3954)*100</f>
        <v>9.6153846153846159E-2</v>
      </c>
      <c r="P3954" s="7">
        <f>IF(L3954,E3954/L3954,0)</f>
        <v>25</v>
      </c>
      <c r="Q3954" t="s">
        <v>8341</v>
      </c>
      <c r="R3954" t="s">
        <v>8342</v>
      </c>
      <c r="S3954" s="18">
        <f t="shared" si="122"/>
        <v>42243.540393518517</v>
      </c>
      <c r="T3954" s="18">
        <f t="shared" si="123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(E3955/D3955)*100</f>
        <v>0</v>
      </c>
      <c r="P3955" s="7">
        <f>IF(L3955,E3955/L3955,0)</f>
        <v>0</v>
      </c>
      <c r="Q3955" t="s">
        <v>8341</v>
      </c>
      <c r="R3955" t="s">
        <v>8342</v>
      </c>
      <c r="S3955" s="18">
        <f t="shared" si="122"/>
        <v>42549.798449074078</v>
      </c>
      <c r="T3955" s="18">
        <f t="shared" si="123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(E3956/D3956)*100</f>
        <v>0</v>
      </c>
      <c r="P3956" s="7">
        <f>IF(L3956,E3956/L3956,0)</f>
        <v>0</v>
      </c>
      <c r="Q3956" t="s">
        <v>8341</v>
      </c>
      <c r="R3956" t="s">
        <v>8342</v>
      </c>
      <c r="S3956" s="18">
        <f t="shared" si="122"/>
        <v>41774.401203703703</v>
      </c>
      <c r="T3956" s="18">
        <f t="shared" si="123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(E3957/D3957)*100</f>
        <v>24.285714285714285</v>
      </c>
      <c r="P3957" s="7">
        <f>IF(L3957,E3957/L3957,0)</f>
        <v>53.125</v>
      </c>
      <c r="Q3957" t="s">
        <v>8341</v>
      </c>
      <c r="R3957" t="s">
        <v>8342</v>
      </c>
      <c r="S3957" s="18">
        <f t="shared" si="122"/>
        <v>42306.598854166667</v>
      </c>
      <c r="T3957" s="18">
        <f t="shared" si="123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(E3958/D3958)*100</f>
        <v>0</v>
      </c>
      <c r="P3958" s="7">
        <f>IF(L3958,E3958/L3958,0)</f>
        <v>0</v>
      </c>
      <c r="Q3958" t="s">
        <v>8341</v>
      </c>
      <c r="R3958" t="s">
        <v>8342</v>
      </c>
      <c r="S3958" s="18">
        <f t="shared" si="122"/>
        <v>42457.682025462964</v>
      </c>
      <c r="T3958" s="18">
        <f t="shared" si="123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(E3959/D3959)*100</f>
        <v>2.5000000000000001E-2</v>
      </c>
      <c r="P3959" s="7">
        <f>IF(L3959,E3959/L3959,0)</f>
        <v>7</v>
      </c>
      <c r="Q3959" t="s">
        <v>8341</v>
      </c>
      <c r="R3959" t="s">
        <v>8342</v>
      </c>
      <c r="S3959" s="18">
        <f t="shared" si="122"/>
        <v>42513.726319444446</v>
      </c>
      <c r="T3959" s="18">
        <f t="shared" si="123"/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(E3960/D3960)*100</f>
        <v>32.049999999999997</v>
      </c>
      <c r="P3960" s="7">
        <f>IF(L3960,E3960/L3960,0)</f>
        <v>40.0625</v>
      </c>
      <c r="Q3960" t="s">
        <v>8341</v>
      </c>
      <c r="R3960" t="s">
        <v>8342</v>
      </c>
      <c r="S3960" s="18">
        <f t="shared" si="122"/>
        <v>41816.700370370367</v>
      </c>
      <c r="T3960" s="18">
        <f t="shared" si="123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(E3961/D3961)*100</f>
        <v>24.333333333333336</v>
      </c>
      <c r="P3961" s="7">
        <f>IF(L3961,E3961/L3961,0)</f>
        <v>24.333333333333332</v>
      </c>
      <c r="Q3961" t="s">
        <v>8341</v>
      </c>
      <c r="R3961" t="s">
        <v>8342</v>
      </c>
      <c r="S3961" s="18">
        <f t="shared" si="122"/>
        <v>41880.538842592592</v>
      </c>
      <c r="T3961" s="18">
        <f t="shared" si="123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(E3962/D3962)*100</f>
        <v>1.5</v>
      </c>
      <c r="P3962" s="7">
        <f>IF(L3962,E3962/L3962,0)</f>
        <v>11.25</v>
      </c>
      <c r="Q3962" t="s">
        <v>8341</v>
      </c>
      <c r="R3962" t="s">
        <v>8342</v>
      </c>
      <c r="S3962" s="18">
        <f t="shared" si="122"/>
        <v>42342.595555555556</v>
      </c>
      <c r="T3962" s="18">
        <f t="shared" si="123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(E3963/D3963)*100</f>
        <v>0.42</v>
      </c>
      <c r="P3963" s="7">
        <f>IF(L3963,E3963/L3963,0)</f>
        <v>10.5</v>
      </c>
      <c r="Q3963" t="s">
        <v>8341</v>
      </c>
      <c r="R3963" t="s">
        <v>8342</v>
      </c>
      <c r="S3963" s="18">
        <f t="shared" si="122"/>
        <v>41745.641319444447</v>
      </c>
      <c r="T3963" s="18">
        <f t="shared" si="123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(E3964/D3964)*100</f>
        <v>3.214285714285714</v>
      </c>
      <c r="P3964" s="7">
        <f>IF(L3964,E3964/L3964,0)</f>
        <v>15</v>
      </c>
      <c r="Q3964" t="s">
        <v>8341</v>
      </c>
      <c r="R3964" t="s">
        <v>8342</v>
      </c>
      <c r="S3964" s="18">
        <f t="shared" si="122"/>
        <v>42311.371458333335</v>
      </c>
      <c r="T3964" s="18">
        <f t="shared" si="123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(E3965/D3965)*100</f>
        <v>0</v>
      </c>
      <c r="P3965" s="7">
        <f>IF(L3965,E3965/L3965,0)</f>
        <v>0</v>
      </c>
      <c r="Q3965" t="s">
        <v>8341</v>
      </c>
      <c r="R3965" t="s">
        <v>8342</v>
      </c>
      <c r="S3965" s="18">
        <f t="shared" si="122"/>
        <v>42295.904131944444</v>
      </c>
      <c r="T3965" s="18">
        <f t="shared" si="123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(E3966/D3966)*100</f>
        <v>6.3</v>
      </c>
      <c r="P3966" s="7">
        <f>IF(L3966,E3966/L3966,0)</f>
        <v>42</v>
      </c>
      <c r="Q3966" t="s">
        <v>8341</v>
      </c>
      <c r="R3966" t="s">
        <v>8342</v>
      </c>
      <c r="S3966" s="18">
        <f t="shared" si="122"/>
        <v>42053.472060185188</v>
      </c>
      <c r="T3966" s="18">
        <f t="shared" si="123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(E3967/D3967)*100</f>
        <v>14.249999999999998</v>
      </c>
      <c r="P3967" s="7">
        <f>IF(L3967,E3967/L3967,0)</f>
        <v>71.25</v>
      </c>
      <c r="Q3967" t="s">
        <v>8341</v>
      </c>
      <c r="R3967" t="s">
        <v>8342</v>
      </c>
      <c r="S3967" s="18">
        <f t="shared" si="122"/>
        <v>42413.985879629632</v>
      </c>
      <c r="T3967" s="18">
        <f t="shared" si="123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(E3968/D3968)*100</f>
        <v>0.6</v>
      </c>
      <c r="P3968" s="7">
        <f>IF(L3968,E3968/L3968,0)</f>
        <v>22.5</v>
      </c>
      <c r="Q3968" t="s">
        <v>8341</v>
      </c>
      <c r="R3968" t="s">
        <v>8342</v>
      </c>
      <c r="S3968" s="18">
        <f t="shared" si="122"/>
        <v>41801.461550925924</v>
      </c>
      <c r="T3968" s="18">
        <f t="shared" si="123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(E3969/D3969)*100</f>
        <v>24.117647058823529</v>
      </c>
      <c r="P3969" s="7">
        <f>IF(L3969,E3969/L3969,0)</f>
        <v>41</v>
      </c>
      <c r="Q3969" t="s">
        <v>8341</v>
      </c>
      <c r="R3969" t="s">
        <v>8342</v>
      </c>
      <c r="S3969" s="18">
        <f t="shared" si="122"/>
        <v>42770.040590277778</v>
      </c>
      <c r="T3969" s="18">
        <f t="shared" si="123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(E3970/D3970)*100</f>
        <v>10.54</v>
      </c>
      <c r="P3970" s="7">
        <f>IF(L3970,E3970/L3970,0)</f>
        <v>47.909090909090907</v>
      </c>
      <c r="Q3970" t="s">
        <v>8341</v>
      </c>
      <c r="R3970" t="s">
        <v>8342</v>
      </c>
      <c r="S3970" s="18">
        <f t="shared" ref="S3970:S4033" si="124">(J3970/86400)+25569+(-6/24)</f>
        <v>42452.565659722226</v>
      </c>
      <c r="T3970" s="18">
        <f t="shared" ref="T3970:T4033" si="125">(I3970/86400)+25569+(-6/24)</f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(E3971/D3971)*100</f>
        <v>7.4690265486725664</v>
      </c>
      <c r="P3971" s="7">
        <f>IF(L3971,E3971/L3971,0)</f>
        <v>35.166666666666664</v>
      </c>
      <c r="Q3971" t="s">
        <v>8341</v>
      </c>
      <c r="R3971" t="s">
        <v>8342</v>
      </c>
      <c r="S3971" s="18">
        <f t="shared" si="124"/>
        <v>42601.604699074072</v>
      </c>
      <c r="T3971" s="18">
        <f t="shared" si="125"/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(E3972/D3972)*100</f>
        <v>7.3333333333333334E-2</v>
      </c>
      <c r="P3972" s="7">
        <f>IF(L3972,E3972/L3972,0)</f>
        <v>5.5</v>
      </c>
      <c r="Q3972" t="s">
        <v>8341</v>
      </c>
      <c r="R3972" t="s">
        <v>8342</v>
      </c>
      <c r="S3972" s="18">
        <f t="shared" si="124"/>
        <v>42447.613553240742</v>
      </c>
      <c r="T3972" s="18">
        <f t="shared" si="125"/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(E3973/D3973)*100</f>
        <v>0.97142857142857131</v>
      </c>
      <c r="P3973" s="7">
        <f>IF(L3973,E3973/L3973,0)</f>
        <v>22.666666666666668</v>
      </c>
      <c r="Q3973" t="s">
        <v>8341</v>
      </c>
      <c r="R3973" t="s">
        <v>8342</v>
      </c>
      <c r="S3973" s="18">
        <f t="shared" si="124"/>
        <v>41811.286180555559</v>
      </c>
      <c r="T3973" s="18">
        <f t="shared" si="125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(E3974/D3974)*100</f>
        <v>21.099999999999998</v>
      </c>
      <c r="P3974" s="7">
        <f>IF(L3974,E3974/L3974,0)</f>
        <v>26.375</v>
      </c>
      <c r="Q3974" t="s">
        <v>8341</v>
      </c>
      <c r="R3974" t="s">
        <v>8342</v>
      </c>
      <c r="S3974" s="18">
        <f t="shared" si="124"/>
        <v>41980.817523148144</v>
      </c>
      <c r="T3974" s="18">
        <f t="shared" si="125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(E3975/D3975)*100</f>
        <v>78.100000000000009</v>
      </c>
      <c r="P3975" s="7">
        <f>IF(L3975,E3975/L3975,0)</f>
        <v>105.54054054054055</v>
      </c>
      <c r="Q3975" t="s">
        <v>8341</v>
      </c>
      <c r="R3975" t="s">
        <v>8342</v>
      </c>
      <c r="S3975" s="18">
        <f t="shared" si="124"/>
        <v>42469.43414351852</v>
      </c>
      <c r="T3975" s="18">
        <f t="shared" si="125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(E3976/D3976)*100</f>
        <v>32</v>
      </c>
      <c r="P3976" s="7">
        <f>IF(L3976,E3976/L3976,0)</f>
        <v>29.09090909090909</v>
      </c>
      <c r="Q3976" t="s">
        <v>8341</v>
      </c>
      <c r="R3976" t="s">
        <v>8342</v>
      </c>
      <c r="S3976" s="18">
        <f t="shared" si="124"/>
        <v>42493.296851851846</v>
      </c>
      <c r="T3976" s="18">
        <f t="shared" si="125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(E3977/D3977)*100</f>
        <v>0</v>
      </c>
      <c r="P3977" s="7">
        <f>IF(L3977,E3977/L3977,0)</f>
        <v>0</v>
      </c>
      <c r="Q3977" t="s">
        <v>8341</v>
      </c>
      <c r="R3977" t="s">
        <v>8342</v>
      </c>
      <c r="S3977" s="18">
        <f t="shared" si="124"/>
        <v>42534.616875</v>
      </c>
      <c r="T3977" s="18">
        <f t="shared" si="125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(E3978/D3978)*100</f>
        <v>47.692307692307693</v>
      </c>
      <c r="P3978" s="7">
        <f>IF(L3978,E3978/L3978,0)</f>
        <v>62</v>
      </c>
      <c r="Q3978" t="s">
        <v>8341</v>
      </c>
      <c r="R3978" t="s">
        <v>8342</v>
      </c>
      <c r="S3978" s="18">
        <f t="shared" si="124"/>
        <v>41830.608344907407</v>
      </c>
      <c r="T3978" s="18">
        <f t="shared" si="125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(E3979/D3979)*100</f>
        <v>1.4500000000000002</v>
      </c>
      <c r="P3979" s="7">
        <f>IF(L3979,E3979/L3979,0)</f>
        <v>217.5</v>
      </c>
      <c r="Q3979" t="s">
        <v>8341</v>
      </c>
      <c r="R3979" t="s">
        <v>8342</v>
      </c>
      <c r="S3979" s="18">
        <f t="shared" si="124"/>
        <v>42543.538564814815</v>
      </c>
      <c r="T3979" s="18">
        <f t="shared" si="125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(E3980/D3980)*100</f>
        <v>10.7</v>
      </c>
      <c r="P3980" s="7">
        <f>IF(L3980,E3980/L3980,0)</f>
        <v>26.75</v>
      </c>
      <c r="Q3980" t="s">
        <v>8341</v>
      </c>
      <c r="R3980" t="s">
        <v>8342</v>
      </c>
      <c r="S3980" s="18">
        <f t="shared" si="124"/>
        <v>41975.392974537041</v>
      </c>
      <c r="T3980" s="18">
        <f t="shared" si="125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(E3981/D3981)*100</f>
        <v>1.8333333333333333</v>
      </c>
      <c r="P3981" s="7">
        <f>IF(L3981,E3981/L3981,0)</f>
        <v>18.333333333333332</v>
      </c>
      <c r="Q3981" t="s">
        <v>8341</v>
      </c>
      <c r="R3981" t="s">
        <v>8342</v>
      </c>
      <c r="S3981" s="18">
        <f t="shared" si="124"/>
        <v>42069.653437500005</v>
      </c>
      <c r="T3981" s="18">
        <f t="shared" si="125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(E3982/D3982)*100</f>
        <v>18</v>
      </c>
      <c r="P3982" s="7">
        <f>IF(L3982,E3982/L3982,0)</f>
        <v>64.285714285714292</v>
      </c>
      <c r="Q3982" t="s">
        <v>8341</v>
      </c>
      <c r="R3982" t="s">
        <v>8342</v>
      </c>
      <c r="S3982" s="18">
        <f t="shared" si="124"/>
        <v>41795.348923611113</v>
      </c>
      <c r="T3982" s="18">
        <f t="shared" si="125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(E3983/D3983)*100</f>
        <v>4.083333333333333</v>
      </c>
      <c r="P3983" s="7">
        <f>IF(L3983,E3983/L3983,0)</f>
        <v>175</v>
      </c>
      <c r="Q3983" t="s">
        <v>8341</v>
      </c>
      <c r="R3983" t="s">
        <v>8342</v>
      </c>
      <c r="S3983" s="18">
        <f t="shared" si="124"/>
        <v>42507.929965277777</v>
      </c>
      <c r="T3983" s="18">
        <f t="shared" si="125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(E3984/D3984)*100</f>
        <v>20</v>
      </c>
      <c r="P3984" s="7">
        <f>IF(L3984,E3984/L3984,0)</f>
        <v>34</v>
      </c>
      <c r="Q3984" t="s">
        <v>8341</v>
      </c>
      <c r="R3984" t="s">
        <v>8342</v>
      </c>
      <c r="S3984" s="18">
        <f t="shared" si="124"/>
        <v>42132.559953703705</v>
      </c>
      <c r="T3984" s="18">
        <f t="shared" si="125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(E3985/D3985)*100</f>
        <v>34.802513464991023</v>
      </c>
      <c r="P3985" s="7">
        <f>IF(L3985,E3985/L3985,0)</f>
        <v>84.282608695652172</v>
      </c>
      <c r="Q3985" t="s">
        <v>8341</v>
      </c>
      <c r="R3985" t="s">
        <v>8342</v>
      </c>
      <c r="S3985" s="18">
        <f t="shared" si="124"/>
        <v>41747.61986111111</v>
      </c>
      <c r="T3985" s="18">
        <f t="shared" si="125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(E3986/D3986)*100</f>
        <v>6.3333333333333339</v>
      </c>
      <c r="P3986" s="7">
        <f>IF(L3986,E3986/L3986,0)</f>
        <v>9.5</v>
      </c>
      <c r="Q3986" t="s">
        <v>8341</v>
      </c>
      <c r="R3986" t="s">
        <v>8342</v>
      </c>
      <c r="S3986" s="18">
        <f t="shared" si="124"/>
        <v>41920.713472222225</v>
      </c>
      <c r="T3986" s="18">
        <f t="shared" si="125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(E3987/D3987)*100</f>
        <v>32.049999999999997</v>
      </c>
      <c r="P3987" s="7">
        <f>IF(L3987,E3987/L3987,0)</f>
        <v>33.736842105263158</v>
      </c>
      <c r="Q3987" t="s">
        <v>8341</v>
      </c>
      <c r="R3987" t="s">
        <v>8342</v>
      </c>
      <c r="S3987" s="18">
        <f t="shared" si="124"/>
        <v>42399.457407407404</v>
      </c>
      <c r="T3987" s="18">
        <f t="shared" si="125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(E3988/D3988)*100</f>
        <v>9.76</v>
      </c>
      <c r="P3988" s="7">
        <f>IF(L3988,E3988/L3988,0)</f>
        <v>37.53846153846154</v>
      </c>
      <c r="Q3988" t="s">
        <v>8341</v>
      </c>
      <c r="R3988" t="s">
        <v>8342</v>
      </c>
      <c r="S3988" s="18">
        <f t="shared" si="124"/>
        <v>42467.298541666663</v>
      </c>
      <c r="T3988" s="18">
        <f t="shared" si="125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(E3989/D3989)*100</f>
        <v>37.75</v>
      </c>
      <c r="P3989" s="7">
        <f>IF(L3989,E3989/L3989,0)</f>
        <v>11.615384615384615</v>
      </c>
      <c r="Q3989" t="s">
        <v>8341</v>
      </c>
      <c r="R3989" t="s">
        <v>8342</v>
      </c>
      <c r="S3989" s="18">
        <f t="shared" si="124"/>
        <v>41765.67465277778</v>
      </c>
      <c r="T3989" s="18">
        <f t="shared" si="125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(E3990/D3990)*100</f>
        <v>2.1333333333333333</v>
      </c>
      <c r="P3990" s="7">
        <f>IF(L3990,E3990/L3990,0)</f>
        <v>8</v>
      </c>
      <c r="Q3990" t="s">
        <v>8341</v>
      </c>
      <c r="R3990" t="s">
        <v>8342</v>
      </c>
      <c r="S3990" s="18">
        <f t="shared" si="124"/>
        <v>42229.83116898148</v>
      </c>
      <c r="T3990" s="18">
        <f t="shared" si="125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(E3991/D3991)*100</f>
        <v>0</v>
      </c>
      <c r="P3991" s="7">
        <f>IF(L3991,E3991/L3991,0)</f>
        <v>0</v>
      </c>
      <c r="Q3991" t="s">
        <v>8341</v>
      </c>
      <c r="R3991" t="s">
        <v>8342</v>
      </c>
      <c r="S3991" s="18">
        <f t="shared" si="124"/>
        <v>42286.499780092592</v>
      </c>
      <c r="T3991" s="18">
        <f t="shared" si="125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(E3992/D3992)*100</f>
        <v>4.1818181818181817</v>
      </c>
      <c r="P3992" s="7">
        <f>IF(L3992,E3992/L3992,0)</f>
        <v>23</v>
      </c>
      <c r="Q3992" t="s">
        <v>8341</v>
      </c>
      <c r="R3992" t="s">
        <v>8342</v>
      </c>
      <c r="S3992" s="18">
        <f t="shared" si="124"/>
        <v>42401.422372685185</v>
      </c>
      <c r="T3992" s="18">
        <f t="shared" si="125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(E3993/D3993)*100</f>
        <v>20</v>
      </c>
      <c r="P3993" s="7">
        <f>IF(L3993,E3993/L3993,0)</f>
        <v>100</v>
      </c>
      <c r="Q3993" t="s">
        <v>8341</v>
      </c>
      <c r="R3993" t="s">
        <v>8342</v>
      </c>
      <c r="S3993" s="18">
        <f t="shared" si="124"/>
        <v>42125.394467592589</v>
      </c>
      <c r="T3993" s="18">
        <f t="shared" si="125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(E3994/D3994)*100</f>
        <v>5.41</v>
      </c>
      <c r="P3994" s="7">
        <f>IF(L3994,E3994/L3994,0)</f>
        <v>60.111111111111114</v>
      </c>
      <c r="Q3994" t="s">
        <v>8341</v>
      </c>
      <c r="R3994" t="s">
        <v>8342</v>
      </c>
      <c r="S3994" s="18">
        <f t="shared" si="124"/>
        <v>42289.69049768518</v>
      </c>
      <c r="T3994" s="18">
        <f t="shared" si="125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(E3995/D3995)*100</f>
        <v>6.0000000000000001E-3</v>
      </c>
      <c r="P3995" s="7">
        <f>IF(L3995,E3995/L3995,0)</f>
        <v>3</v>
      </c>
      <c r="Q3995" t="s">
        <v>8341</v>
      </c>
      <c r="R3995" t="s">
        <v>8342</v>
      </c>
      <c r="S3995" s="18">
        <f t="shared" si="124"/>
        <v>42107.614722222221</v>
      </c>
      <c r="T3995" s="18">
        <f t="shared" si="125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(E3996/D3996)*100</f>
        <v>0.25</v>
      </c>
      <c r="P3996" s="7">
        <f>IF(L3996,E3996/L3996,0)</f>
        <v>5</v>
      </c>
      <c r="Q3996" t="s">
        <v>8341</v>
      </c>
      <c r="R3996" t="s">
        <v>8342</v>
      </c>
      <c r="S3996" s="18">
        <f t="shared" si="124"/>
        <v>41809.139930555553</v>
      </c>
      <c r="T3996" s="18">
        <f t="shared" si="125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(E3997/D3997)*100</f>
        <v>35</v>
      </c>
      <c r="P3997" s="7">
        <f>IF(L3997,E3997/L3997,0)</f>
        <v>17.5</v>
      </c>
      <c r="Q3997" t="s">
        <v>8341</v>
      </c>
      <c r="R3997" t="s">
        <v>8342</v>
      </c>
      <c r="S3997" s="18">
        <f t="shared" si="124"/>
        <v>42019.433761574073</v>
      </c>
      <c r="T3997" s="18">
        <f t="shared" si="125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(E3998/D3998)*100</f>
        <v>16.566666666666666</v>
      </c>
      <c r="P3998" s="7">
        <f>IF(L3998,E3998/L3998,0)</f>
        <v>29.235294117647058</v>
      </c>
      <c r="Q3998" t="s">
        <v>8341</v>
      </c>
      <c r="R3998" t="s">
        <v>8342</v>
      </c>
      <c r="S3998" s="18">
        <f t="shared" si="124"/>
        <v>41950.016944444447</v>
      </c>
      <c r="T3998" s="18">
        <f t="shared" si="125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(E3999/D3999)*100</f>
        <v>0</v>
      </c>
      <c r="P3999" s="7">
        <f>IF(L3999,E3999/L3999,0)</f>
        <v>0</v>
      </c>
      <c r="Q3999" t="s">
        <v>8341</v>
      </c>
      <c r="R3999" t="s">
        <v>8342</v>
      </c>
      <c r="S3999" s="18">
        <f t="shared" si="124"/>
        <v>42069.141446759255</v>
      </c>
      <c r="T3999" s="18">
        <f t="shared" si="125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(E4000/D4000)*100</f>
        <v>57.199999999999996</v>
      </c>
      <c r="P4000" s="7">
        <f>IF(L4000,E4000/L4000,0)</f>
        <v>59.583333333333336</v>
      </c>
      <c r="Q4000" t="s">
        <v>8341</v>
      </c>
      <c r="R4000" t="s">
        <v>8342</v>
      </c>
      <c r="S4000" s="18">
        <f t="shared" si="124"/>
        <v>42061.713263888887</v>
      </c>
      <c r="T4000" s="18">
        <f t="shared" si="125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(E4001/D4001)*100</f>
        <v>16.514285714285716</v>
      </c>
      <c r="P4001" s="7">
        <f>IF(L4001,E4001/L4001,0)</f>
        <v>82.571428571428569</v>
      </c>
      <c r="Q4001" t="s">
        <v>8341</v>
      </c>
      <c r="R4001" t="s">
        <v>8342</v>
      </c>
      <c r="S4001" s="18">
        <f t="shared" si="124"/>
        <v>41842.578680555554</v>
      </c>
      <c r="T4001" s="18">
        <f t="shared" si="125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(E4002/D4002)*100</f>
        <v>0.125</v>
      </c>
      <c r="P4002" s="7">
        <f>IF(L4002,E4002/L4002,0)</f>
        <v>10</v>
      </c>
      <c r="Q4002" t="s">
        <v>8341</v>
      </c>
      <c r="R4002" t="s">
        <v>8342</v>
      </c>
      <c r="S4002" s="18">
        <f t="shared" si="124"/>
        <v>42437.39534722222</v>
      </c>
      <c r="T4002" s="18">
        <f t="shared" si="125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(E4003/D4003)*100</f>
        <v>37.75</v>
      </c>
      <c r="P4003" s="7">
        <f>IF(L4003,E4003/L4003,0)</f>
        <v>32.357142857142854</v>
      </c>
      <c r="Q4003" t="s">
        <v>8341</v>
      </c>
      <c r="R4003" t="s">
        <v>8342</v>
      </c>
      <c r="S4003" s="18">
        <f t="shared" si="124"/>
        <v>42775.714212962965</v>
      </c>
      <c r="T4003" s="18">
        <f t="shared" si="125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(E4004/D4004)*100</f>
        <v>1.8399999999999999</v>
      </c>
      <c r="P4004" s="7">
        <f>IF(L4004,E4004/L4004,0)</f>
        <v>5.75</v>
      </c>
      <c r="Q4004" t="s">
        <v>8341</v>
      </c>
      <c r="R4004" t="s">
        <v>8342</v>
      </c>
      <c r="S4004" s="18">
        <f t="shared" si="124"/>
        <v>41878.793530092589</v>
      </c>
      <c r="T4004" s="18">
        <f t="shared" si="125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(E4005/D4005)*100</f>
        <v>10.050000000000001</v>
      </c>
      <c r="P4005" s="7">
        <f>IF(L4005,E4005/L4005,0)</f>
        <v>100.5</v>
      </c>
      <c r="Q4005" t="s">
        <v>8341</v>
      </c>
      <c r="R4005" t="s">
        <v>8342</v>
      </c>
      <c r="S4005" s="18">
        <f t="shared" si="124"/>
        <v>42020.337349537032</v>
      </c>
      <c r="T4005" s="18">
        <f t="shared" si="125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(E4006/D4006)*100</f>
        <v>0.2</v>
      </c>
      <c r="P4006" s="7">
        <f>IF(L4006,E4006/L4006,0)</f>
        <v>1</v>
      </c>
      <c r="Q4006" t="s">
        <v>8341</v>
      </c>
      <c r="R4006" t="s">
        <v>8342</v>
      </c>
      <c r="S4006" s="18">
        <f t="shared" si="124"/>
        <v>41889.91269675926</v>
      </c>
      <c r="T4006" s="18">
        <f t="shared" si="125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(E4007/D4007)*100</f>
        <v>1.3333333333333335</v>
      </c>
      <c r="P4007" s="7">
        <f>IF(L4007,E4007/L4007,0)</f>
        <v>20</v>
      </c>
      <c r="Q4007" t="s">
        <v>8341</v>
      </c>
      <c r="R4007" t="s">
        <v>8342</v>
      </c>
      <c r="S4007" s="18">
        <f t="shared" si="124"/>
        <v>41872.557696759257</v>
      </c>
      <c r="T4007" s="18">
        <f t="shared" si="125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(E4008/D4008)*100</f>
        <v>6.6666666666666671E-3</v>
      </c>
      <c r="P4008" s="7">
        <f>IF(L4008,E4008/L4008,0)</f>
        <v>2</v>
      </c>
      <c r="Q4008" t="s">
        <v>8341</v>
      </c>
      <c r="R4008" t="s">
        <v>8342</v>
      </c>
      <c r="S4008" s="18">
        <f t="shared" si="124"/>
        <v>42391.522997685184</v>
      </c>
      <c r="T4008" s="18">
        <f t="shared" si="125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(E4009/D4009)*100</f>
        <v>0.25</v>
      </c>
      <c r="P4009" s="7">
        <f>IF(L4009,E4009/L4009,0)</f>
        <v>5</v>
      </c>
      <c r="Q4009" t="s">
        <v>8341</v>
      </c>
      <c r="R4009" t="s">
        <v>8342</v>
      </c>
      <c r="S4009" s="18">
        <f t="shared" si="124"/>
        <v>41848.522928240738</v>
      </c>
      <c r="T4009" s="18">
        <f t="shared" si="125"/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(E4010/D4010)*100</f>
        <v>6</v>
      </c>
      <c r="P4010" s="7">
        <f>IF(L4010,E4010/L4010,0)</f>
        <v>15</v>
      </c>
      <c r="Q4010" t="s">
        <v>8341</v>
      </c>
      <c r="R4010" t="s">
        <v>8342</v>
      </c>
      <c r="S4010" s="18">
        <f t="shared" si="124"/>
        <v>42177.714201388888</v>
      </c>
      <c r="T4010" s="18">
        <f t="shared" si="125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(E4011/D4011)*100</f>
        <v>3.8860103626943006</v>
      </c>
      <c r="P4011" s="7">
        <f>IF(L4011,E4011/L4011,0)</f>
        <v>25</v>
      </c>
      <c r="Q4011" t="s">
        <v>8341</v>
      </c>
      <c r="R4011" t="s">
        <v>8342</v>
      </c>
      <c r="S4011" s="18">
        <f t="shared" si="124"/>
        <v>41851.450925925928</v>
      </c>
      <c r="T4011" s="18">
        <f t="shared" si="125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(E4012/D4012)*100</f>
        <v>24.194444444444443</v>
      </c>
      <c r="P4012" s="7">
        <f>IF(L4012,E4012/L4012,0)</f>
        <v>45.842105263157897</v>
      </c>
      <c r="Q4012" t="s">
        <v>8341</v>
      </c>
      <c r="R4012" t="s">
        <v>8342</v>
      </c>
      <c r="S4012" s="18">
        <f t="shared" si="124"/>
        <v>41921.520439814813</v>
      </c>
      <c r="T4012" s="18">
        <f t="shared" si="125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(E4013/D4013)*100</f>
        <v>7.6</v>
      </c>
      <c r="P4013" s="7">
        <f>IF(L4013,E4013/L4013,0)</f>
        <v>4.75</v>
      </c>
      <c r="Q4013" t="s">
        <v>8341</v>
      </c>
      <c r="R4013" t="s">
        <v>8342</v>
      </c>
      <c r="S4013" s="18">
        <f t="shared" si="124"/>
        <v>42002.29488425926</v>
      </c>
      <c r="T4013" s="18">
        <f t="shared" si="125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(E4014/D4014)*100</f>
        <v>0</v>
      </c>
      <c r="P4014" s="7">
        <f>IF(L4014,E4014/L4014,0)</f>
        <v>0</v>
      </c>
      <c r="Q4014" t="s">
        <v>8341</v>
      </c>
      <c r="R4014" t="s">
        <v>8342</v>
      </c>
      <c r="S4014" s="18">
        <f t="shared" si="124"/>
        <v>42096.294548611113</v>
      </c>
      <c r="T4014" s="18">
        <f t="shared" si="125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(E4015/D4015)*100</f>
        <v>1.3</v>
      </c>
      <c r="P4015" s="7">
        <f>IF(L4015,E4015/L4015,0)</f>
        <v>13</v>
      </c>
      <c r="Q4015" t="s">
        <v>8341</v>
      </c>
      <c r="R4015" t="s">
        <v>8342</v>
      </c>
      <c r="S4015" s="18">
        <f t="shared" si="124"/>
        <v>42021.051192129627</v>
      </c>
      <c r="T4015" s="18">
        <f t="shared" si="125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(E4016/D4016)*100</f>
        <v>0</v>
      </c>
      <c r="P4016" s="7">
        <f>IF(L4016,E4016/L4016,0)</f>
        <v>0</v>
      </c>
      <c r="Q4016" t="s">
        <v>8341</v>
      </c>
      <c r="R4016" t="s">
        <v>8342</v>
      </c>
      <c r="S4016" s="18">
        <f t="shared" si="124"/>
        <v>42418.996168981481</v>
      </c>
      <c r="T4016" s="18">
        <f t="shared" si="125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(E4017/D4017)*100</f>
        <v>1.4285714285714287E-2</v>
      </c>
      <c r="P4017" s="7">
        <f>IF(L4017,E4017/L4017,0)</f>
        <v>1</v>
      </c>
      <c r="Q4017" t="s">
        <v>8341</v>
      </c>
      <c r="R4017" t="s">
        <v>8342</v>
      </c>
      <c r="S4017" s="18">
        <f t="shared" si="124"/>
        <v>42174.530821759261</v>
      </c>
      <c r="T4017" s="18">
        <f t="shared" si="125"/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(E4018/D4018)*100</f>
        <v>14.000000000000002</v>
      </c>
      <c r="P4018" s="7">
        <f>IF(L4018,E4018/L4018,0)</f>
        <v>10</v>
      </c>
      <c r="Q4018" t="s">
        <v>8341</v>
      </c>
      <c r="R4018" t="s">
        <v>8342</v>
      </c>
      <c r="S4018" s="18">
        <f t="shared" si="124"/>
        <v>41869.622685185182</v>
      </c>
      <c r="T4018" s="18">
        <f t="shared" si="125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(E4019/D4019)*100</f>
        <v>1.05</v>
      </c>
      <c r="P4019" s="7">
        <f>IF(L4019,E4019/L4019,0)</f>
        <v>52.5</v>
      </c>
      <c r="Q4019" t="s">
        <v>8341</v>
      </c>
      <c r="R4019" t="s">
        <v>8342</v>
      </c>
      <c r="S4019" s="18">
        <f t="shared" si="124"/>
        <v>41856.422152777777</v>
      </c>
      <c r="T4019" s="18">
        <f t="shared" si="125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(E4020/D4020)*100</f>
        <v>8.6666666666666679</v>
      </c>
      <c r="P4020" s="7">
        <f>IF(L4020,E4020/L4020,0)</f>
        <v>32.5</v>
      </c>
      <c r="Q4020" t="s">
        <v>8341</v>
      </c>
      <c r="R4020" t="s">
        <v>8342</v>
      </c>
      <c r="S4020" s="18">
        <f t="shared" si="124"/>
        <v>42620.66097222222</v>
      </c>
      <c r="T4020" s="18">
        <f t="shared" si="125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(E4021/D4021)*100</f>
        <v>0.82857142857142851</v>
      </c>
      <c r="P4021" s="7">
        <f>IF(L4021,E4021/L4021,0)</f>
        <v>7.25</v>
      </c>
      <c r="Q4021" t="s">
        <v>8341</v>
      </c>
      <c r="R4021" t="s">
        <v>8342</v>
      </c>
      <c r="S4021" s="18">
        <f t="shared" si="124"/>
        <v>42417.425879629634</v>
      </c>
      <c r="T4021" s="18">
        <f t="shared" si="125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(E4022/D4022)*100</f>
        <v>16.666666666666664</v>
      </c>
      <c r="P4022" s="7">
        <f>IF(L4022,E4022/L4022,0)</f>
        <v>33.333333333333336</v>
      </c>
      <c r="Q4022" t="s">
        <v>8341</v>
      </c>
      <c r="R4022" t="s">
        <v>8342</v>
      </c>
      <c r="S4022" s="18">
        <f t="shared" si="124"/>
        <v>42056.940960648149</v>
      </c>
      <c r="T4022" s="18">
        <f t="shared" si="125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(E4023/D4023)*100</f>
        <v>0.83333333333333337</v>
      </c>
      <c r="P4023" s="7">
        <f>IF(L4023,E4023/L4023,0)</f>
        <v>62.5</v>
      </c>
      <c r="Q4023" t="s">
        <v>8341</v>
      </c>
      <c r="R4023" t="s">
        <v>8342</v>
      </c>
      <c r="S4023" s="18">
        <f t="shared" si="124"/>
        <v>41878.661550925928</v>
      </c>
      <c r="T4023" s="18">
        <f t="shared" si="125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(E4024/D4024)*100</f>
        <v>69.561111111111103</v>
      </c>
      <c r="P4024" s="7">
        <f>IF(L4024,E4024/L4024,0)</f>
        <v>63.558375634517766</v>
      </c>
      <c r="Q4024" t="s">
        <v>8341</v>
      </c>
      <c r="R4024" t="s">
        <v>8342</v>
      </c>
      <c r="S4024" s="18">
        <f t="shared" si="124"/>
        <v>41990.334108796298</v>
      </c>
      <c r="T4024" s="18">
        <f t="shared" si="125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(E4025/D4025)*100</f>
        <v>0</v>
      </c>
      <c r="P4025" s="7">
        <f>IF(L4025,E4025/L4025,0)</f>
        <v>0</v>
      </c>
      <c r="Q4025" t="s">
        <v>8341</v>
      </c>
      <c r="R4025" t="s">
        <v>8342</v>
      </c>
      <c r="S4025" s="18">
        <f t="shared" si="124"/>
        <v>42408.749571759261</v>
      </c>
      <c r="T4025" s="18">
        <f t="shared" si="125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(E4026/D4026)*100</f>
        <v>1.25</v>
      </c>
      <c r="P4026" s="7">
        <f>IF(L4026,E4026/L4026,0)</f>
        <v>10</v>
      </c>
      <c r="Q4026" t="s">
        <v>8341</v>
      </c>
      <c r="R4026" t="s">
        <v>8342</v>
      </c>
      <c r="S4026" s="18">
        <f t="shared" si="124"/>
        <v>42217.420104166667</v>
      </c>
      <c r="T4026" s="18">
        <f t="shared" si="125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(E4027/D4027)*100</f>
        <v>5</v>
      </c>
      <c r="P4027" s="7">
        <f>IF(L4027,E4027/L4027,0)</f>
        <v>62.5</v>
      </c>
      <c r="Q4027" t="s">
        <v>8341</v>
      </c>
      <c r="R4027" t="s">
        <v>8342</v>
      </c>
      <c r="S4027" s="18">
        <f t="shared" si="124"/>
        <v>42150.987685185188</v>
      </c>
      <c r="T4027" s="18">
        <f t="shared" si="125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(E4028/D4028)*100</f>
        <v>0</v>
      </c>
      <c r="P4028" s="7">
        <f>IF(L4028,E4028/L4028,0)</f>
        <v>0</v>
      </c>
      <c r="Q4028" t="s">
        <v>8341</v>
      </c>
      <c r="R4028" t="s">
        <v>8342</v>
      </c>
      <c r="S4028" s="18">
        <f t="shared" si="124"/>
        <v>42282.405543981484</v>
      </c>
      <c r="T4028" s="18">
        <f t="shared" si="125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(E4029/D4029)*100</f>
        <v>7.166666666666667</v>
      </c>
      <c r="P4029" s="7">
        <f>IF(L4029,E4029/L4029,0)</f>
        <v>30.714285714285715</v>
      </c>
      <c r="Q4029" t="s">
        <v>8341</v>
      </c>
      <c r="R4029" t="s">
        <v>8342</v>
      </c>
      <c r="S4029" s="18">
        <f t="shared" si="124"/>
        <v>42768.72084490741</v>
      </c>
      <c r="T4029" s="18">
        <f t="shared" si="125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(E4030/D4030)*100</f>
        <v>28.050000000000004</v>
      </c>
      <c r="P4030" s="7">
        <f>IF(L4030,E4030/L4030,0)</f>
        <v>51</v>
      </c>
      <c r="Q4030" t="s">
        <v>8341</v>
      </c>
      <c r="R4030" t="s">
        <v>8342</v>
      </c>
      <c r="S4030" s="18">
        <f t="shared" si="124"/>
        <v>41765.688657407409</v>
      </c>
      <c r="T4030" s="18">
        <f t="shared" si="125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(E4031/D4031)*100</f>
        <v>0</v>
      </c>
      <c r="P4031" s="7">
        <f>IF(L4031,E4031/L4031,0)</f>
        <v>0</v>
      </c>
      <c r="Q4031" t="s">
        <v>8341</v>
      </c>
      <c r="R4031" t="s">
        <v>8342</v>
      </c>
      <c r="S4031" s="18">
        <f t="shared" si="124"/>
        <v>42321.77511574074</v>
      </c>
      <c r="T4031" s="18">
        <f t="shared" si="125"/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(E4032/D4032)*100</f>
        <v>16</v>
      </c>
      <c r="P4032" s="7">
        <f>IF(L4032,E4032/L4032,0)</f>
        <v>66.666666666666671</v>
      </c>
      <c r="Q4032" t="s">
        <v>8341</v>
      </c>
      <c r="R4032" t="s">
        <v>8342</v>
      </c>
      <c r="S4032" s="18">
        <f t="shared" si="124"/>
        <v>42374.405081018514</v>
      </c>
      <c r="T4032" s="18">
        <f t="shared" si="125"/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(E4033/D4033)*100</f>
        <v>0</v>
      </c>
      <c r="P4033" s="7">
        <f>IF(L4033,E4033/L4033,0)</f>
        <v>0</v>
      </c>
      <c r="Q4033" t="s">
        <v>8341</v>
      </c>
      <c r="R4033" t="s">
        <v>8342</v>
      </c>
      <c r="S4033" s="18">
        <f t="shared" si="124"/>
        <v>41941.335231481484</v>
      </c>
      <c r="T4033" s="18">
        <f t="shared" si="125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(E4034/D4034)*100</f>
        <v>6.8287037037037033</v>
      </c>
      <c r="P4034" s="7">
        <f>IF(L4034,E4034/L4034,0)</f>
        <v>59</v>
      </c>
      <c r="Q4034" t="s">
        <v>8341</v>
      </c>
      <c r="R4034" t="s">
        <v>8342</v>
      </c>
      <c r="S4034" s="18">
        <f t="shared" ref="S4034:S4097" si="126">(J4034/86400)+25569+(-6/24)</f>
        <v>42293.559212962966</v>
      </c>
      <c r="T4034" s="18">
        <f t="shared" ref="T4034:T4097" si="127">(I4034/86400)+25569+(-6/24)</f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(E4035/D4035)*100</f>
        <v>25.698702928870294</v>
      </c>
      <c r="P4035" s="7">
        <f>IF(L4035,E4035/L4035,0)</f>
        <v>65.340319148936175</v>
      </c>
      <c r="Q4035" t="s">
        <v>8341</v>
      </c>
      <c r="R4035" t="s">
        <v>8342</v>
      </c>
      <c r="S4035" s="18">
        <f t="shared" si="126"/>
        <v>42614.018796296295</v>
      </c>
      <c r="T4035" s="18">
        <f t="shared" si="127"/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(E4036/D4036)*100</f>
        <v>1.4814814814814816</v>
      </c>
      <c r="P4036" s="7">
        <f>IF(L4036,E4036/L4036,0)</f>
        <v>100</v>
      </c>
      <c r="Q4036" t="s">
        <v>8341</v>
      </c>
      <c r="R4036" t="s">
        <v>8342</v>
      </c>
      <c r="S4036" s="18">
        <f t="shared" si="126"/>
        <v>42067.697337962964</v>
      </c>
      <c r="T4036" s="18">
        <f t="shared" si="127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(E4037/D4037)*100</f>
        <v>36.85</v>
      </c>
      <c r="P4037" s="7">
        <f>IF(L4037,E4037/L4037,0)</f>
        <v>147.4</v>
      </c>
      <c r="Q4037" t="s">
        <v>8341</v>
      </c>
      <c r="R4037" t="s">
        <v>8342</v>
      </c>
      <c r="S4037" s="18">
        <f t="shared" si="126"/>
        <v>41903.632951388892</v>
      </c>
      <c r="T4037" s="18">
        <f t="shared" si="127"/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(E4038/D4038)*100</f>
        <v>47.05</v>
      </c>
      <c r="P4038" s="7">
        <f>IF(L4038,E4038/L4038,0)</f>
        <v>166.05882352941177</v>
      </c>
      <c r="Q4038" t="s">
        <v>8341</v>
      </c>
      <c r="R4038" t="s">
        <v>8342</v>
      </c>
      <c r="S4038" s="18">
        <f t="shared" si="126"/>
        <v>41804.687083333338</v>
      </c>
      <c r="T4038" s="18">
        <f t="shared" si="127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(E4039/D4039)*100</f>
        <v>11.428571428571429</v>
      </c>
      <c r="P4039" s="7">
        <f>IF(L4039,E4039/L4039,0)</f>
        <v>40</v>
      </c>
      <c r="Q4039" t="s">
        <v>8341</v>
      </c>
      <c r="R4039" t="s">
        <v>8342</v>
      </c>
      <c r="S4039" s="18">
        <f t="shared" si="126"/>
        <v>42496.820775462962</v>
      </c>
      <c r="T4039" s="18">
        <f t="shared" si="127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(E4040/D4040)*100</f>
        <v>12.04</v>
      </c>
      <c r="P4040" s="7">
        <f>IF(L4040,E4040/L4040,0)</f>
        <v>75.25</v>
      </c>
      <c r="Q4040" t="s">
        <v>8341</v>
      </c>
      <c r="R4040" t="s">
        <v>8342</v>
      </c>
      <c r="S4040" s="18">
        <f t="shared" si="126"/>
        <v>41869.548726851848</v>
      </c>
      <c r="T4040" s="18">
        <f t="shared" si="127"/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(E4041/D4041)*100</f>
        <v>60</v>
      </c>
      <c r="P4041" s="7">
        <f>IF(L4041,E4041/L4041,0)</f>
        <v>60</v>
      </c>
      <c r="Q4041" t="s">
        <v>8341</v>
      </c>
      <c r="R4041" t="s">
        <v>8342</v>
      </c>
      <c r="S4041" s="18">
        <f t="shared" si="126"/>
        <v>42305.420914351853</v>
      </c>
      <c r="T4041" s="18">
        <f t="shared" si="127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(E4042/D4042)*100</f>
        <v>31.25</v>
      </c>
      <c r="P4042" s="7">
        <f>IF(L4042,E4042/L4042,0)</f>
        <v>1250</v>
      </c>
      <c r="Q4042" t="s">
        <v>8341</v>
      </c>
      <c r="R4042" t="s">
        <v>8342</v>
      </c>
      <c r="S4042" s="18">
        <f t="shared" si="126"/>
        <v>42143.981527777782</v>
      </c>
      <c r="T4042" s="18">
        <f t="shared" si="127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(E4043/D4043)*100</f>
        <v>0.42</v>
      </c>
      <c r="P4043" s="7">
        <f>IF(L4043,E4043/L4043,0)</f>
        <v>10.5</v>
      </c>
      <c r="Q4043" t="s">
        <v>8341</v>
      </c>
      <c r="R4043" t="s">
        <v>8342</v>
      </c>
      <c r="S4043" s="18">
        <f t="shared" si="126"/>
        <v>42559.224004629628</v>
      </c>
      <c r="T4043" s="18">
        <f t="shared" si="127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(E4044/D4044)*100</f>
        <v>0.21</v>
      </c>
      <c r="P4044" s="7">
        <f>IF(L4044,E4044/L4044,0)</f>
        <v>7</v>
      </c>
      <c r="Q4044" t="s">
        <v>8341</v>
      </c>
      <c r="R4044" t="s">
        <v>8342</v>
      </c>
      <c r="S4044" s="18">
        <f t="shared" si="126"/>
        <v>41994.834074074075</v>
      </c>
      <c r="T4044" s="18">
        <f t="shared" si="127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(E4045/D4045)*100</f>
        <v>0</v>
      </c>
      <c r="P4045" s="7">
        <f>IF(L4045,E4045/L4045,0)</f>
        <v>0</v>
      </c>
      <c r="Q4045" t="s">
        <v>8341</v>
      </c>
      <c r="R4045" t="s">
        <v>8342</v>
      </c>
      <c r="S4045" s="18">
        <f t="shared" si="126"/>
        <v>41948.707465277781</v>
      </c>
      <c r="T4045" s="18">
        <f t="shared" si="127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(E4046/D4046)*100</f>
        <v>37.5</v>
      </c>
      <c r="P4046" s="7">
        <f>IF(L4046,E4046/L4046,0)</f>
        <v>56.25</v>
      </c>
      <c r="Q4046" t="s">
        <v>8341</v>
      </c>
      <c r="R4046" t="s">
        <v>8342</v>
      </c>
      <c r="S4046" s="18">
        <f t="shared" si="126"/>
        <v>42073.969699074078</v>
      </c>
      <c r="T4046" s="18">
        <f t="shared" si="127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(E4047/D4047)*100</f>
        <v>0.02</v>
      </c>
      <c r="P4047" s="7">
        <f>IF(L4047,E4047/L4047,0)</f>
        <v>1</v>
      </c>
      <c r="Q4047" t="s">
        <v>8341</v>
      </c>
      <c r="R4047" t="s">
        <v>8342</v>
      </c>
      <c r="S4047" s="18">
        <f t="shared" si="126"/>
        <v>41841.951261574075</v>
      </c>
      <c r="T4047" s="18">
        <f t="shared" si="127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(E4048/D4048)*100</f>
        <v>8.2142857142857135</v>
      </c>
      <c r="P4048" s="7">
        <f>IF(L4048,E4048/L4048,0)</f>
        <v>38.333333333333336</v>
      </c>
      <c r="Q4048" t="s">
        <v>8341</v>
      </c>
      <c r="R4048" t="s">
        <v>8342</v>
      </c>
      <c r="S4048" s="18">
        <f t="shared" si="126"/>
        <v>41904.400578703702</v>
      </c>
      <c r="T4048" s="18">
        <f t="shared" si="127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(E4049/D4049)*100</f>
        <v>2.1999999999999997</v>
      </c>
      <c r="P4049" s="7">
        <f>IF(L4049,E4049/L4049,0)</f>
        <v>27.5</v>
      </c>
      <c r="Q4049" t="s">
        <v>8341</v>
      </c>
      <c r="R4049" t="s">
        <v>8342</v>
      </c>
      <c r="S4049" s="18">
        <f t="shared" si="126"/>
        <v>41990.772488425922</v>
      </c>
      <c r="T4049" s="18">
        <f t="shared" si="127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(E4050/D4050)*100</f>
        <v>17.652941176470588</v>
      </c>
      <c r="P4050" s="7">
        <f>IF(L4050,E4050/L4050,0)</f>
        <v>32.978021978021978</v>
      </c>
      <c r="Q4050" t="s">
        <v>8341</v>
      </c>
      <c r="R4050" t="s">
        <v>8342</v>
      </c>
      <c r="S4050" s="18">
        <f t="shared" si="126"/>
        <v>42436.259108796294</v>
      </c>
      <c r="T4050" s="18">
        <f t="shared" si="127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(E4051/D4051)*100</f>
        <v>0.08</v>
      </c>
      <c r="P4051" s="7">
        <f>IF(L4051,E4051/L4051,0)</f>
        <v>16</v>
      </c>
      <c r="Q4051" t="s">
        <v>8341</v>
      </c>
      <c r="R4051" t="s">
        <v>8342</v>
      </c>
      <c r="S4051" s="18">
        <f t="shared" si="126"/>
        <v>42169.708506944444</v>
      </c>
      <c r="T4051" s="18">
        <f t="shared" si="127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(E4052/D4052)*100</f>
        <v>6.6666666666666666E-2</v>
      </c>
      <c r="P4052" s="7">
        <f>IF(L4052,E4052/L4052,0)</f>
        <v>1</v>
      </c>
      <c r="Q4052" t="s">
        <v>8341</v>
      </c>
      <c r="R4052" t="s">
        <v>8342</v>
      </c>
      <c r="S4052" s="18">
        <f t="shared" si="126"/>
        <v>41905.386469907404</v>
      </c>
      <c r="T4052" s="18">
        <f t="shared" si="127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(E4053/D4053)*100</f>
        <v>0</v>
      </c>
      <c r="P4053" s="7">
        <f>IF(L4053,E4053/L4053,0)</f>
        <v>0</v>
      </c>
      <c r="Q4053" t="s">
        <v>8341</v>
      </c>
      <c r="R4053" t="s">
        <v>8342</v>
      </c>
      <c r="S4053" s="18">
        <f t="shared" si="126"/>
        <v>41761.560150462959</v>
      </c>
      <c r="T4053" s="18">
        <f t="shared" si="127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(E4054/D4054)*100</f>
        <v>37.533333333333339</v>
      </c>
      <c r="P4054" s="7">
        <f>IF(L4054,E4054/L4054,0)</f>
        <v>86.615384615384613</v>
      </c>
      <c r="Q4054" t="s">
        <v>8341</v>
      </c>
      <c r="R4054" t="s">
        <v>8342</v>
      </c>
      <c r="S4054" s="18">
        <f t="shared" si="126"/>
        <v>41865.628657407404</v>
      </c>
      <c r="T4054" s="18">
        <f t="shared" si="127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(E4055/D4055)*100</f>
        <v>22</v>
      </c>
      <c r="P4055" s="7">
        <f>IF(L4055,E4055/L4055,0)</f>
        <v>55</v>
      </c>
      <c r="Q4055" t="s">
        <v>8341</v>
      </c>
      <c r="R4055" t="s">
        <v>8342</v>
      </c>
      <c r="S4055" s="18">
        <f t="shared" si="126"/>
        <v>41928.440138888887</v>
      </c>
      <c r="T4055" s="18">
        <f t="shared" si="127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(E4056/D4056)*100</f>
        <v>0</v>
      </c>
      <c r="P4056" s="7">
        <f>IF(L4056,E4056/L4056,0)</f>
        <v>0</v>
      </c>
      <c r="Q4056" t="s">
        <v>8341</v>
      </c>
      <c r="R4056" t="s">
        <v>8342</v>
      </c>
      <c r="S4056" s="18">
        <f t="shared" si="126"/>
        <v>42613.591261574074</v>
      </c>
      <c r="T4056" s="18">
        <f t="shared" si="127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(E4057/D4057)*100</f>
        <v>17.62</v>
      </c>
      <c r="P4057" s="7">
        <f>IF(L4057,E4057/L4057,0)</f>
        <v>41.952380952380949</v>
      </c>
      <c r="Q4057" t="s">
        <v>8341</v>
      </c>
      <c r="R4057" t="s">
        <v>8342</v>
      </c>
      <c r="S4057" s="18">
        <f t="shared" si="126"/>
        <v>41779.398506944446</v>
      </c>
      <c r="T4057" s="18">
        <f t="shared" si="127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(E4058/D4058)*100</f>
        <v>53</v>
      </c>
      <c r="P4058" s="7">
        <f>IF(L4058,E4058/L4058,0)</f>
        <v>88.333333333333329</v>
      </c>
      <c r="Q4058" t="s">
        <v>8341</v>
      </c>
      <c r="R4058" t="s">
        <v>8342</v>
      </c>
      <c r="S4058" s="18">
        <f t="shared" si="126"/>
        <v>42534.683321759258</v>
      </c>
      <c r="T4058" s="18">
        <f t="shared" si="127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(E4059/D4059)*100</f>
        <v>22.142857142857142</v>
      </c>
      <c r="P4059" s="7">
        <f>IF(L4059,E4059/L4059,0)</f>
        <v>129.16666666666666</v>
      </c>
      <c r="Q4059" t="s">
        <v>8341</v>
      </c>
      <c r="R4059" t="s">
        <v>8342</v>
      </c>
      <c r="S4059" s="18">
        <f t="shared" si="126"/>
        <v>42310.718518518523</v>
      </c>
      <c r="T4059" s="18">
        <f t="shared" si="127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(E4060/D4060)*100</f>
        <v>2.5333333333333332</v>
      </c>
      <c r="P4060" s="7">
        <f>IF(L4060,E4060/L4060,0)</f>
        <v>23.75</v>
      </c>
      <c r="Q4060" t="s">
        <v>8341</v>
      </c>
      <c r="R4060" t="s">
        <v>8342</v>
      </c>
      <c r="S4060" s="18">
        <f t="shared" si="126"/>
        <v>42445.810694444444</v>
      </c>
      <c r="T4060" s="18">
        <f t="shared" si="127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(E4061/D4061)*100</f>
        <v>2.5</v>
      </c>
      <c r="P4061" s="7">
        <f>IF(L4061,E4061/L4061,0)</f>
        <v>35.714285714285715</v>
      </c>
      <c r="Q4061" t="s">
        <v>8341</v>
      </c>
      <c r="R4061" t="s">
        <v>8342</v>
      </c>
      <c r="S4061" s="18">
        <f t="shared" si="126"/>
        <v>41866.390648148146</v>
      </c>
      <c r="T4061" s="18">
        <f t="shared" si="127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(E4062/D4062)*100</f>
        <v>2.85</v>
      </c>
      <c r="P4062" s="7">
        <f>IF(L4062,E4062/L4062,0)</f>
        <v>57</v>
      </c>
      <c r="Q4062" t="s">
        <v>8341</v>
      </c>
      <c r="R4062" t="s">
        <v>8342</v>
      </c>
      <c r="S4062" s="18">
        <f t="shared" si="126"/>
        <v>41779.445092592592</v>
      </c>
      <c r="T4062" s="18">
        <f t="shared" si="127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(E4063/D4063)*100</f>
        <v>0</v>
      </c>
      <c r="P4063" s="7">
        <f>IF(L4063,E4063/L4063,0)</f>
        <v>0</v>
      </c>
      <c r="Q4063" t="s">
        <v>8341</v>
      </c>
      <c r="R4063" t="s">
        <v>8342</v>
      </c>
      <c r="S4063" s="18">
        <f t="shared" si="126"/>
        <v>42420.891469907408</v>
      </c>
      <c r="T4063" s="18">
        <f t="shared" si="127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(E4064/D4064)*100</f>
        <v>2.4500000000000002</v>
      </c>
      <c r="P4064" s="7">
        <f>IF(L4064,E4064/L4064,0)</f>
        <v>163.33333333333334</v>
      </c>
      <c r="Q4064" t="s">
        <v>8341</v>
      </c>
      <c r="R4064" t="s">
        <v>8342</v>
      </c>
      <c r="S4064" s="18">
        <f t="shared" si="126"/>
        <v>42523.489212962959</v>
      </c>
      <c r="T4064" s="18">
        <f t="shared" si="127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(E4065/D4065)*100</f>
        <v>1.4210526315789473</v>
      </c>
      <c r="P4065" s="7">
        <f>IF(L4065,E4065/L4065,0)</f>
        <v>15</v>
      </c>
      <c r="Q4065" t="s">
        <v>8341</v>
      </c>
      <c r="R4065" t="s">
        <v>8342</v>
      </c>
      <c r="S4065" s="18">
        <f t="shared" si="126"/>
        <v>41787.431527777779</v>
      </c>
      <c r="T4065" s="18">
        <f t="shared" si="127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(E4066/D4066)*100</f>
        <v>19.25</v>
      </c>
      <c r="P4066" s="7">
        <f>IF(L4066,E4066/L4066,0)</f>
        <v>64.166666666666671</v>
      </c>
      <c r="Q4066" t="s">
        <v>8341</v>
      </c>
      <c r="R4066" t="s">
        <v>8342</v>
      </c>
      <c r="S4066" s="18">
        <f t="shared" si="126"/>
        <v>42093.338263888887</v>
      </c>
      <c r="T4066" s="18">
        <f t="shared" si="127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(E4067/D4067)*100</f>
        <v>0.67500000000000004</v>
      </c>
      <c r="P4067" s="7">
        <f>IF(L4067,E4067/L4067,0)</f>
        <v>6.75</v>
      </c>
      <c r="Q4067" t="s">
        <v>8341</v>
      </c>
      <c r="R4067" t="s">
        <v>8342</v>
      </c>
      <c r="S4067" s="18">
        <f t="shared" si="126"/>
        <v>41833.701516203706</v>
      </c>
      <c r="T4067" s="18">
        <f t="shared" si="127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(E4068/D4068)*100</f>
        <v>0.16666666666666669</v>
      </c>
      <c r="P4068" s="7">
        <f>IF(L4068,E4068/L4068,0)</f>
        <v>25</v>
      </c>
      <c r="Q4068" t="s">
        <v>8341</v>
      </c>
      <c r="R4068" t="s">
        <v>8342</v>
      </c>
      <c r="S4068" s="18">
        <f t="shared" si="126"/>
        <v>42478.789212962962</v>
      </c>
      <c r="T4068" s="18">
        <f t="shared" si="127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(E4069/D4069)*100</f>
        <v>60.9</v>
      </c>
      <c r="P4069" s="7">
        <f>IF(L4069,E4069/L4069,0)</f>
        <v>179.11764705882354</v>
      </c>
      <c r="Q4069" t="s">
        <v>8341</v>
      </c>
      <c r="R4069" t="s">
        <v>8342</v>
      </c>
      <c r="S4069" s="18">
        <f t="shared" si="126"/>
        <v>42234.867476851854</v>
      </c>
      <c r="T4069" s="18">
        <f t="shared" si="127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(E4070/D4070)*100</f>
        <v>1</v>
      </c>
      <c r="P4070" s="7">
        <f>IF(L4070,E4070/L4070,0)</f>
        <v>34.950000000000003</v>
      </c>
      <c r="Q4070" t="s">
        <v>8341</v>
      </c>
      <c r="R4070" t="s">
        <v>8342</v>
      </c>
      <c r="S4070" s="18">
        <f t="shared" si="126"/>
        <v>42718.713599537034</v>
      </c>
      <c r="T4070" s="18">
        <f t="shared" si="127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(E4071/D4071)*100</f>
        <v>34.4</v>
      </c>
      <c r="P4071" s="7">
        <f>IF(L4071,E4071/L4071,0)</f>
        <v>33.07692307692308</v>
      </c>
      <c r="Q4071" t="s">
        <v>8341</v>
      </c>
      <c r="R4071" t="s">
        <v>8342</v>
      </c>
      <c r="S4071" s="18">
        <f t="shared" si="126"/>
        <v>42022.411527777775</v>
      </c>
      <c r="T4071" s="18">
        <f t="shared" si="127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(E4072/D4072)*100</f>
        <v>16.5</v>
      </c>
      <c r="P4072" s="7">
        <f>IF(L4072,E4072/L4072,0)</f>
        <v>27.5</v>
      </c>
      <c r="Q4072" t="s">
        <v>8341</v>
      </c>
      <c r="R4072" t="s">
        <v>8342</v>
      </c>
      <c r="S4072" s="18">
        <f t="shared" si="126"/>
        <v>42031.416898148149</v>
      </c>
      <c r="T4072" s="18">
        <f t="shared" si="127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(E4073/D4073)*100</f>
        <v>0</v>
      </c>
      <c r="P4073" s="7">
        <f>IF(L4073,E4073/L4073,0)</f>
        <v>0</v>
      </c>
      <c r="Q4073" t="s">
        <v>8341</v>
      </c>
      <c r="R4073" t="s">
        <v>8342</v>
      </c>
      <c r="S4073" s="18">
        <f t="shared" si="126"/>
        <v>42700.554756944446</v>
      </c>
      <c r="T4073" s="18">
        <f t="shared" si="127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(E4074/D4074)*100</f>
        <v>0.4</v>
      </c>
      <c r="P4074" s="7">
        <f>IF(L4074,E4074/L4074,0)</f>
        <v>2</v>
      </c>
      <c r="Q4074" t="s">
        <v>8341</v>
      </c>
      <c r="R4074" t="s">
        <v>8342</v>
      </c>
      <c r="S4074" s="18">
        <f t="shared" si="126"/>
        <v>41812.52443287037</v>
      </c>
      <c r="T4074" s="18">
        <f t="shared" si="127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(E4075/D4075)*100</f>
        <v>1.0571428571428572</v>
      </c>
      <c r="P4075" s="7">
        <f>IF(L4075,E4075/L4075,0)</f>
        <v>18.5</v>
      </c>
      <c r="Q4075" t="s">
        <v>8341</v>
      </c>
      <c r="R4075" t="s">
        <v>8342</v>
      </c>
      <c r="S4075" s="18">
        <f t="shared" si="126"/>
        <v>42078.095208333332</v>
      </c>
      <c r="T4075" s="18">
        <f t="shared" si="127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(E4076/D4076)*100</f>
        <v>26.727272727272727</v>
      </c>
      <c r="P4076" s="7">
        <f>IF(L4076,E4076/L4076,0)</f>
        <v>35</v>
      </c>
      <c r="Q4076" t="s">
        <v>8341</v>
      </c>
      <c r="R4076" t="s">
        <v>8342</v>
      </c>
      <c r="S4076" s="18">
        <f t="shared" si="126"/>
        <v>42283.302951388891</v>
      </c>
      <c r="T4076" s="18">
        <f t="shared" si="127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(E4077/D4077)*100</f>
        <v>28.799999999999997</v>
      </c>
      <c r="P4077" s="7">
        <f>IF(L4077,E4077/L4077,0)</f>
        <v>44.307692307692307</v>
      </c>
      <c r="Q4077" t="s">
        <v>8341</v>
      </c>
      <c r="R4077" t="s">
        <v>8342</v>
      </c>
      <c r="S4077" s="18">
        <f t="shared" si="126"/>
        <v>41778.795937499999</v>
      </c>
      <c r="T4077" s="18">
        <f t="shared" si="127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(E4078/D4078)*100</f>
        <v>0</v>
      </c>
      <c r="P4078" s="7">
        <f>IF(L4078,E4078/L4078,0)</f>
        <v>0</v>
      </c>
      <c r="Q4078" t="s">
        <v>8341</v>
      </c>
      <c r="R4078" t="s">
        <v>8342</v>
      </c>
      <c r="S4078" s="18">
        <f t="shared" si="126"/>
        <v>41905.545706018514</v>
      </c>
      <c r="T4078" s="18">
        <f t="shared" si="127"/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(E4079/D4079)*100</f>
        <v>8.9</v>
      </c>
      <c r="P4079" s="7">
        <f>IF(L4079,E4079/L4079,0)</f>
        <v>222.5</v>
      </c>
      <c r="Q4079" t="s">
        <v>8341</v>
      </c>
      <c r="R4079" t="s">
        <v>8342</v>
      </c>
      <c r="S4079" s="18">
        <f t="shared" si="126"/>
        <v>42695.4605787037</v>
      </c>
      <c r="T4079" s="18">
        <f t="shared" si="127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(E4080/D4080)*100</f>
        <v>0</v>
      </c>
      <c r="P4080" s="7">
        <f>IF(L4080,E4080/L4080,0)</f>
        <v>0</v>
      </c>
      <c r="Q4080" t="s">
        <v>8341</v>
      </c>
      <c r="R4080" t="s">
        <v>8342</v>
      </c>
      <c r="S4080" s="18">
        <f t="shared" si="126"/>
        <v>42732.537523148145</v>
      </c>
      <c r="T4080" s="18">
        <f t="shared" si="127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(E4081/D4081)*100</f>
        <v>0.16666666666666669</v>
      </c>
      <c r="P4081" s="7">
        <f>IF(L4081,E4081/L4081,0)</f>
        <v>5</v>
      </c>
      <c r="Q4081" t="s">
        <v>8341</v>
      </c>
      <c r="R4081" t="s">
        <v>8342</v>
      </c>
      <c r="S4081" s="18">
        <f t="shared" si="126"/>
        <v>42510.688900462963</v>
      </c>
      <c r="T4081" s="18">
        <f t="shared" si="127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(E4082/D4082)*100</f>
        <v>0</v>
      </c>
      <c r="P4082" s="7">
        <f>IF(L4082,E4082/L4082,0)</f>
        <v>0</v>
      </c>
      <c r="Q4082" t="s">
        <v>8341</v>
      </c>
      <c r="R4082" t="s">
        <v>8342</v>
      </c>
      <c r="S4082" s="18">
        <f t="shared" si="126"/>
        <v>42511.448101851856</v>
      </c>
      <c r="T4082" s="18">
        <f t="shared" si="127"/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(E4083/D4083)*100</f>
        <v>15.737410071942445</v>
      </c>
      <c r="P4083" s="7">
        <f>IF(L4083,E4083/L4083,0)</f>
        <v>29.166666666666668</v>
      </c>
      <c r="Q4083" t="s">
        <v>8341</v>
      </c>
      <c r="R4083" t="s">
        <v>8342</v>
      </c>
      <c r="S4083" s="18">
        <f t="shared" si="126"/>
        <v>42041.331307870365</v>
      </c>
      <c r="T4083" s="18">
        <f t="shared" si="127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(E4084/D4084)*100</f>
        <v>2</v>
      </c>
      <c r="P4084" s="7">
        <f>IF(L4084,E4084/L4084,0)</f>
        <v>1.5</v>
      </c>
      <c r="Q4084" t="s">
        <v>8341</v>
      </c>
      <c r="R4084" t="s">
        <v>8342</v>
      </c>
      <c r="S4084" s="18">
        <f t="shared" si="126"/>
        <v>42306.939270833333</v>
      </c>
      <c r="T4084" s="18">
        <f t="shared" si="127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(E4085/D4085)*100</f>
        <v>21.685714285714287</v>
      </c>
      <c r="P4085" s="7">
        <f>IF(L4085,E4085/L4085,0)</f>
        <v>126.5</v>
      </c>
      <c r="Q4085" t="s">
        <v>8341</v>
      </c>
      <c r="R4085" t="s">
        <v>8342</v>
      </c>
      <c r="S4085" s="18">
        <f t="shared" si="126"/>
        <v>42353.511759259258</v>
      </c>
      <c r="T4085" s="18">
        <f t="shared" si="127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(E4086/D4086)*100</f>
        <v>0.33333333333333337</v>
      </c>
      <c r="P4086" s="7">
        <f>IF(L4086,E4086/L4086,0)</f>
        <v>10</v>
      </c>
      <c r="Q4086" t="s">
        <v>8341</v>
      </c>
      <c r="R4086" t="s">
        <v>8342</v>
      </c>
      <c r="S4086" s="18">
        <f t="shared" si="126"/>
        <v>42622.186412037037</v>
      </c>
      <c r="T4086" s="18">
        <f t="shared" si="127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(E4087/D4087)*100</f>
        <v>0.2857142857142857</v>
      </c>
      <c r="P4087" s="7">
        <f>IF(L4087,E4087/L4087,0)</f>
        <v>10</v>
      </c>
      <c r="Q4087" t="s">
        <v>8341</v>
      </c>
      <c r="R4087" t="s">
        <v>8342</v>
      </c>
      <c r="S4087" s="18">
        <f t="shared" si="126"/>
        <v>42058.353877314818</v>
      </c>
      <c r="T4087" s="18">
        <f t="shared" si="127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(E4088/D4088)*100</f>
        <v>4.7</v>
      </c>
      <c r="P4088" s="7">
        <f>IF(L4088,E4088/L4088,0)</f>
        <v>9.4</v>
      </c>
      <c r="Q4088" t="s">
        <v>8341</v>
      </c>
      <c r="R4088" t="s">
        <v>8342</v>
      </c>
      <c r="S4088" s="18">
        <f t="shared" si="126"/>
        <v>42304.690960648149</v>
      </c>
      <c r="T4088" s="18">
        <f t="shared" si="127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(E4089/D4089)*100</f>
        <v>0</v>
      </c>
      <c r="P4089" s="7">
        <f>IF(L4089,E4089/L4089,0)</f>
        <v>0</v>
      </c>
      <c r="Q4089" t="s">
        <v>8341</v>
      </c>
      <c r="R4089" t="s">
        <v>8342</v>
      </c>
      <c r="S4089" s="18">
        <f t="shared" si="126"/>
        <v>42538.492893518516</v>
      </c>
      <c r="T4089" s="18">
        <f t="shared" si="127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(E4090/D4090)*100</f>
        <v>10.8</v>
      </c>
      <c r="P4090" s="7">
        <f>IF(L4090,E4090/L4090,0)</f>
        <v>72</v>
      </c>
      <c r="Q4090" t="s">
        <v>8341</v>
      </c>
      <c r="R4090" t="s">
        <v>8342</v>
      </c>
      <c r="S4090" s="18">
        <f t="shared" si="126"/>
        <v>41990.362546296295</v>
      </c>
      <c r="T4090" s="18">
        <f t="shared" si="127"/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(E4091/D4091)*100</f>
        <v>4.8</v>
      </c>
      <c r="P4091" s="7">
        <f>IF(L4091,E4091/L4091,0)</f>
        <v>30</v>
      </c>
      <c r="Q4091" t="s">
        <v>8341</v>
      </c>
      <c r="R4091" t="s">
        <v>8342</v>
      </c>
      <c r="S4091" s="18">
        <f t="shared" si="126"/>
        <v>42122.482499999998</v>
      </c>
      <c r="T4091" s="18">
        <f t="shared" si="127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(E4092/D4092)*100</f>
        <v>3.2</v>
      </c>
      <c r="P4092" s="7">
        <f>IF(L4092,E4092/L4092,0)</f>
        <v>10.666666666666666</v>
      </c>
      <c r="Q4092" t="s">
        <v>8341</v>
      </c>
      <c r="R4092" t="s">
        <v>8342</v>
      </c>
      <c r="S4092" s="18">
        <f t="shared" si="126"/>
        <v>42209.42288194444</v>
      </c>
      <c r="T4092" s="18">
        <f t="shared" si="127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(E4093/D4093)*100</f>
        <v>12.75</v>
      </c>
      <c r="P4093" s="7">
        <f>IF(L4093,E4093/L4093,0)</f>
        <v>25.5</v>
      </c>
      <c r="Q4093" t="s">
        <v>8341</v>
      </c>
      <c r="R4093" t="s">
        <v>8342</v>
      </c>
      <c r="S4093" s="18">
        <f t="shared" si="126"/>
        <v>41990.256377314814</v>
      </c>
      <c r="T4093" s="18">
        <f t="shared" si="127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(E4094/D4094)*100</f>
        <v>1.8181818181818181E-2</v>
      </c>
      <c r="P4094" s="7">
        <f>IF(L4094,E4094/L4094,0)</f>
        <v>20</v>
      </c>
      <c r="Q4094" t="s">
        <v>8341</v>
      </c>
      <c r="R4094" t="s">
        <v>8342</v>
      </c>
      <c r="S4094" s="18">
        <f t="shared" si="126"/>
        <v>42038.944988425923</v>
      </c>
      <c r="T4094" s="18">
        <f t="shared" si="127"/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(E4095/D4095)*100</f>
        <v>2.4</v>
      </c>
      <c r="P4095" s="7">
        <f>IF(L4095,E4095/L4095,0)</f>
        <v>15</v>
      </c>
      <c r="Q4095" t="s">
        <v>8341</v>
      </c>
      <c r="R4095" t="s">
        <v>8342</v>
      </c>
      <c r="S4095" s="18">
        <f t="shared" si="126"/>
        <v>42178.565891203703</v>
      </c>
      <c r="T4095" s="18">
        <f t="shared" si="127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(E4096/D4096)*100</f>
        <v>36.5</v>
      </c>
      <c r="P4096" s="7">
        <f>IF(L4096,E4096/L4096,0)</f>
        <v>91.25</v>
      </c>
      <c r="Q4096" t="s">
        <v>8341</v>
      </c>
      <c r="R4096" t="s">
        <v>8342</v>
      </c>
      <c r="S4096" s="18">
        <f t="shared" si="126"/>
        <v>41889.836805555555</v>
      </c>
      <c r="T4096" s="18">
        <f t="shared" si="127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(E4097/D4097)*100</f>
        <v>2.666666666666667</v>
      </c>
      <c r="P4097" s="7">
        <f>IF(L4097,E4097/L4097,0)</f>
        <v>800</v>
      </c>
      <c r="Q4097" t="s">
        <v>8341</v>
      </c>
      <c r="R4097" t="s">
        <v>8342</v>
      </c>
      <c r="S4097" s="18">
        <f t="shared" si="126"/>
        <v>42692.781828703708</v>
      </c>
      <c r="T4097" s="18">
        <f t="shared" si="127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(E4098/D4098)*100</f>
        <v>11.428571428571429</v>
      </c>
      <c r="P4098" s="7">
        <f>IF(L4098,E4098/L4098,0)</f>
        <v>80</v>
      </c>
      <c r="Q4098" t="s">
        <v>8341</v>
      </c>
      <c r="R4098" t="s">
        <v>8342</v>
      </c>
      <c r="S4098" s="18">
        <f t="shared" ref="S4098:S4115" si="128">(J4098/86400)+25569+(-6/24)</f>
        <v>42750.280312499999</v>
      </c>
      <c r="T4098" s="18">
        <f t="shared" ref="T4098:T4115" si="129">(I4098/86400)+25569+(-6/24)</f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(E4099/D4099)*100</f>
        <v>0</v>
      </c>
      <c r="P4099" s="7">
        <f>IF(L4099,E4099/L4099,0)</f>
        <v>0</v>
      </c>
      <c r="Q4099" t="s">
        <v>8341</v>
      </c>
      <c r="R4099" t="s">
        <v>8342</v>
      </c>
      <c r="S4099" s="18">
        <f t="shared" si="128"/>
        <v>42344.574502314819</v>
      </c>
      <c r="T4099" s="18">
        <f t="shared" si="129"/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(E4100/D4100)*100</f>
        <v>0</v>
      </c>
      <c r="P4100" s="7">
        <f>IF(L4100,E4100/L4100,0)</f>
        <v>0</v>
      </c>
      <c r="Q4100" t="s">
        <v>8341</v>
      </c>
      <c r="R4100" t="s">
        <v>8342</v>
      </c>
      <c r="S4100" s="18">
        <f t="shared" si="128"/>
        <v>42495.472187499996</v>
      </c>
      <c r="T4100" s="18">
        <f t="shared" si="12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(E4101/D4101)*100</f>
        <v>1.1111111111111112</v>
      </c>
      <c r="P4101" s="7">
        <f>IF(L4101,E4101/L4101,0)</f>
        <v>50</v>
      </c>
      <c r="Q4101" t="s">
        <v>8341</v>
      </c>
      <c r="R4101" t="s">
        <v>8342</v>
      </c>
      <c r="S4101" s="18">
        <f t="shared" si="128"/>
        <v>42570.600381944445</v>
      </c>
      <c r="T4101" s="18">
        <f t="shared" si="12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(E4102/D4102)*100</f>
        <v>0</v>
      </c>
      <c r="P4102" s="7">
        <f>IF(L4102,E4102/L4102,0)</f>
        <v>0</v>
      </c>
      <c r="Q4102" t="s">
        <v>8341</v>
      </c>
      <c r="R4102" t="s">
        <v>8342</v>
      </c>
      <c r="S4102" s="18">
        <f t="shared" si="128"/>
        <v>41926.874884259261</v>
      </c>
      <c r="T4102" s="18">
        <f t="shared" si="12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(E4103/D4103)*100</f>
        <v>0</v>
      </c>
      <c r="P4103" s="7">
        <f>IF(L4103,E4103/L4103,0)</f>
        <v>0</v>
      </c>
      <c r="Q4103" t="s">
        <v>8341</v>
      </c>
      <c r="R4103" t="s">
        <v>8342</v>
      </c>
      <c r="S4103" s="18">
        <f t="shared" si="128"/>
        <v>42730.653726851851</v>
      </c>
      <c r="T4103" s="18">
        <f t="shared" si="12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(E4104/D4104)*100</f>
        <v>27.400000000000002</v>
      </c>
      <c r="P4104" s="7">
        <f>IF(L4104,E4104/L4104,0)</f>
        <v>22.833333333333332</v>
      </c>
      <c r="Q4104" t="s">
        <v>8341</v>
      </c>
      <c r="R4104" t="s">
        <v>8342</v>
      </c>
      <c r="S4104" s="18">
        <f t="shared" si="128"/>
        <v>42475.598067129627</v>
      </c>
      <c r="T4104" s="18">
        <f t="shared" si="12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(E4105/D4105)*100</f>
        <v>10</v>
      </c>
      <c r="P4105" s="7">
        <f>IF(L4105,E4105/L4105,0)</f>
        <v>16.666666666666668</v>
      </c>
      <c r="Q4105" t="s">
        <v>8341</v>
      </c>
      <c r="R4105" t="s">
        <v>8342</v>
      </c>
      <c r="S4105" s="18">
        <f t="shared" si="128"/>
        <v>42188.58293981482</v>
      </c>
      <c r="T4105" s="18">
        <f t="shared" si="12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(E4106/D4106)*100</f>
        <v>21.366666666666667</v>
      </c>
      <c r="P4106" s="7">
        <f>IF(L4106,E4106/L4106,0)</f>
        <v>45.785714285714285</v>
      </c>
      <c r="Q4106" t="s">
        <v>8341</v>
      </c>
      <c r="R4106" t="s">
        <v>8342</v>
      </c>
      <c r="S4106" s="18">
        <f t="shared" si="128"/>
        <v>42640.028171296297</v>
      </c>
      <c r="T4106" s="18">
        <f t="shared" si="12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(E4107/D4107)*100</f>
        <v>6.9696969696969706</v>
      </c>
      <c r="P4107" s="7">
        <f>IF(L4107,E4107/L4107,0)</f>
        <v>383.33333333333331</v>
      </c>
      <c r="Q4107" t="s">
        <v>8341</v>
      </c>
      <c r="R4107" t="s">
        <v>8342</v>
      </c>
      <c r="S4107" s="18">
        <f t="shared" si="128"/>
        <v>42696.760520833333</v>
      </c>
      <c r="T4107" s="18">
        <f t="shared" si="12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(E4108/D4108)*100</f>
        <v>70.599999999999994</v>
      </c>
      <c r="P4108" s="7">
        <f>IF(L4108,E4108/L4108,0)</f>
        <v>106.96969696969697</v>
      </c>
      <c r="Q4108" t="s">
        <v>8341</v>
      </c>
      <c r="R4108" t="s">
        <v>8342</v>
      </c>
      <c r="S4108" s="18">
        <f t="shared" si="128"/>
        <v>42052.799375000002</v>
      </c>
      <c r="T4108" s="18">
        <f t="shared" si="12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(E4109/D4109)*100</f>
        <v>2.0500000000000003</v>
      </c>
      <c r="P4109" s="7">
        <f>IF(L4109,E4109/L4109,0)</f>
        <v>10.25</v>
      </c>
      <c r="Q4109" t="s">
        <v>8341</v>
      </c>
      <c r="R4109" t="s">
        <v>8342</v>
      </c>
      <c r="S4109" s="18">
        <f t="shared" si="128"/>
        <v>41883.666678240741</v>
      </c>
      <c r="T4109" s="18">
        <f t="shared" si="12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(E4110/D4110)*100</f>
        <v>1.9666666666666666</v>
      </c>
      <c r="P4110" s="7">
        <f>IF(L4110,E4110/L4110,0)</f>
        <v>59</v>
      </c>
      <c r="Q4110" t="s">
        <v>8341</v>
      </c>
      <c r="R4110" t="s">
        <v>8342</v>
      </c>
      <c r="S4110" s="18">
        <f t="shared" si="128"/>
        <v>42766.781678240739</v>
      </c>
      <c r="T4110" s="18">
        <f t="shared" si="12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(E4111/D4111)*100</f>
        <v>0</v>
      </c>
      <c r="P4111" s="7">
        <f>IF(L4111,E4111/L4111,0)</f>
        <v>0</v>
      </c>
      <c r="Q4111" t="s">
        <v>8341</v>
      </c>
      <c r="R4111" t="s">
        <v>8342</v>
      </c>
      <c r="S4111" s="18">
        <f t="shared" si="128"/>
        <v>42307.289398148147</v>
      </c>
      <c r="T4111" s="18">
        <f t="shared" si="12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(E4112/D4112)*100</f>
        <v>28.666666666666668</v>
      </c>
      <c r="P4112" s="7">
        <f>IF(L4112,E4112/L4112,0)</f>
        <v>14.333333333333334</v>
      </c>
      <c r="Q4112" t="s">
        <v>8341</v>
      </c>
      <c r="R4112" t="s">
        <v>8342</v>
      </c>
      <c r="S4112" s="18">
        <f t="shared" si="128"/>
        <v>42512.376747685186</v>
      </c>
      <c r="T4112" s="18">
        <f t="shared" si="129"/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(E4113/D4113)*100</f>
        <v>3.1333333333333333</v>
      </c>
      <c r="P4113" s="7">
        <f>IF(L4113,E4113/L4113,0)</f>
        <v>15.666666666666666</v>
      </c>
      <c r="Q4113" t="s">
        <v>8341</v>
      </c>
      <c r="R4113" t="s">
        <v>8342</v>
      </c>
      <c r="S4113" s="18">
        <f t="shared" si="128"/>
        <v>42028.885879629626</v>
      </c>
      <c r="T4113" s="18">
        <f t="shared" si="12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(E4114/D4114)*100</f>
        <v>0.04</v>
      </c>
      <c r="P4114" s="7">
        <f>IF(L4114,E4114/L4114,0)</f>
        <v>1</v>
      </c>
      <c r="Q4114" t="s">
        <v>8341</v>
      </c>
      <c r="R4114" t="s">
        <v>8342</v>
      </c>
      <c r="S4114" s="18">
        <f t="shared" si="128"/>
        <v>42400.696597222224</v>
      </c>
      <c r="T4114" s="18">
        <f t="shared" si="12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(E4115/D4115)*100</f>
        <v>0.2</v>
      </c>
      <c r="P4115" s="7">
        <f>IF(L4115,E4115/L4115,0)</f>
        <v>1</v>
      </c>
      <c r="Q4115" t="s">
        <v>8341</v>
      </c>
      <c r="R4115" t="s">
        <v>8342</v>
      </c>
      <c r="S4115" s="18">
        <f t="shared" si="128"/>
        <v>42358.323182870372</v>
      </c>
      <c r="T4115" s="18">
        <f t="shared" si="129"/>
        <v>42377.023611111115</v>
      </c>
    </row>
  </sheetData>
  <sortState ref="A2:R4115">
    <sortCondition ref="A1"/>
  </sortState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343D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Q12" sqref="Q1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8.85546875" customWidth="1"/>
    <col min="5" max="5" width="7.28515625" hidden="1" customWidth="1"/>
    <col min="6" max="6" width="11.28515625" bestFit="1" customWidth="1"/>
    <col min="7" max="7" width="11.28515625" customWidth="1"/>
    <col min="8" max="8" width="10.28515625" customWidth="1"/>
    <col min="9" max="9" width="10.85546875" customWidth="1"/>
    <col min="10" max="10" width="7.5703125" customWidth="1"/>
    <col min="11" max="11" width="7.28515625" customWidth="1"/>
    <col min="12" max="12" width="11.28515625" customWidth="1"/>
    <col min="13" max="13" width="17" bestFit="1" customWidth="1"/>
    <col min="14" max="14" width="13.5703125" bestFit="1" customWidth="1"/>
    <col min="15" max="15" width="17" bestFit="1" customWidth="1"/>
    <col min="16" max="16" width="13.5703125" bestFit="1" customWidth="1"/>
    <col min="17" max="17" width="17" bestFit="1" customWidth="1"/>
    <col min="18" max="18" width="13.5703125" bestFit="1" customWidth="1"/>
    <col min="19" max="19" width="17" bestFit="1" customWidth="1"/>
    <col min="20" max="20" width="13.5703125" bestFit="1" customWidth="1"/>
    <col min="21" max="21" width="17" bestFit="1" customWidth="1"/>
    <col min="22" max="22" width="18.5703125" bestFit="1" customWidth="1"/>
    <col min="23" max="23" width="22.140625" bestFit="1" customWidth="1"/>
  </cols>
  <sheetData>
    <row r="1" spans="1:6" x14ac:dyDescent="0.25">
      <c r="A1" s="9" t="s">
        <v>8223</v>
      </c>
      <c r="B1" t="s">
        <v>8362</v>
      </c>
    </row>
    <row r="3" spans="1:6" x14ac:dyDescent="0.25">
      <c r="A3" s="9" t="s">
        <v>8364</v>
      </c>
      <c r="B3" s="9" t="s">
        <v>8363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2" t="s">
        <v>8310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25">
      <c r="A6" s="12" t="s">
        <v>8327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25">
      <c r="A7" s="12" t="s">
        <v>8324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5">
      <c r="A8" s="12" t="s">
        <v>8322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8319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25">
      <c r="A10" s="12" t="s">
        <v>8331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5">
      <c r="A11" s="12" t="s">
        <v>8317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25">
      <c r="A12" s="12" t="s">
        <v>8314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25">
      <c r="A13" s="12" t="s">
        <v>8341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hidden="1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3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customWidth="1"/>
    <col min="7" max="7" width="11.28515625" bestFit="1" customWidth="1"/>
  </cols>
  <sheetData>
    <row r="1" spans="1:6" x14ac:dyDescent="0.25">
      <c r="A1" s="9" t="s">
        <v>8223</v>
      </c>
      <c r="B1" t="s">
        <v>8362</v>
      </c>
    </row>
    <row r="2" spans="1:6" x14ac:dyDescent="0.25">
      <c r="A2" s="9" t="s">
        <v>8308</v>
      </c>
      <c r="B2" t="s">
        <v>8362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2" t="s">
        <v>8313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8333</v>
      </c>
      <c r="B7" s="13"/>
      <c r="C7" s="13"/>
      <c r="D7" s="13">
        <v>20</v>
      </c>
      <c r="E7" s="13"/>
      <c r="F7" s="13">
        <v>20</v>
      </c>
    </row>
    <row r="8" spans="1:6" x14ac:dyDescent="0.25">
      <c r="A8" s="12" t="s">
        <v>8323</v>
      </c>
      <c r="B8" s="13"/>
      <c r="C8" s="13"/>
      <c r="D8" s="13">
        <v>24</v>
      </c>
      <c r="E8" s="13"/>
      <c r="F8" s="13">
        <v>24</v>
      </c>
    </row>
    <row r="9" spans="1:6" x14ac:dyDescent="0.25">
      <c r="A9" s="12" t="s">
        <v>8340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8356</v>
      </c>
      <c r="B10" s="13">
        <v>40</v>
      </c>
      <c r="C10" s="13"/>
      <c r="D10" s="13"/>
      <c r="E10" s="13"/>
      <c r="F10" s="13">
        <v>40</v>
      </c>
    </row>
    <row r="11" spans="1:6" x14ac:dyDescent="0.25">
      <c r="A11" s="12" t="s">
        <v>8350</v>
      </c>
      <c r="B11" s="13">
        <v>180</v>
      </c>
      <c r="C11" s="13"/>
      <c r="D11" s="13"/>
      <c r="E11" s="13"/>
      <c r="F11" s="13">
        <v>180</v>
      </c>
    </row>
    <row r="12" spans="1:6" x14ac:dyDescent="0.2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8355</v>
      </c>
      <c r="B13" s="13">
        <v>40</v>
      </c>
      <c r="C13" s="13"/>
      <c r="D13" s="13"/>
      <c r="E13" s="13"/>
      <c r="F13" s="13">
        <v>40</v>
      </c>
    </row>
    <row r="14" spans="1:6" x14ac:dyDescent="0.25">
      <c r="A14" s="12" t="s">
        <v>8335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25">
      <c r="A15" s="12" t="s">
        <v>8318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8328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2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8358</v>
      </c>
      <c r="B18" s="13">
        <v>140</v>
      </c>
      <c r="C18" s="13"/>
      <c r="D18" s="13"/>
      <c r="E18" s="13"/>
      <c r="F18" s="13">
        <v>140</v>
      </c>
    </row>
    <row r="19" spans="1:6" x14ac:dyDescent="0.25">
      <c r="A19" s="12" t="s">
        <v>8321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25">
      <c r="A20" s="12" t="s">
        <v>8320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8345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25">
      <c r="A22" s="12" t="s">
        <v>8352</v>
      </c>
      <c r="B22" s="13">
        <v>20</v>
      </c>
      <c r="C22" s="13"/>
      <c r="D22" s="13"/>
      <c r="E22" s="13"/>
      <c r="F22" s="13">
        <v>20</v>
      </c>
    </row>
    <row r="23" spans="1:6" x14ac:dyDescent="0.25">
      <c r="A23" s="12" t="s">
        <v>8326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8344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25">
      <c r="A25" s="12" t="s">
        <v>8332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8353</v>
      </c>
      <c r="B26" s="13">
        <v>60</v>
      </c>
      <c r="C26" s="13"/>
      <c r="D26" s="13"/>
      <c r="E26" s="13"/>
      <c r="F26" s="13">
        <v>60</v>
      </c>
    </row>
    <row r="27" spans="1:6" x14ac:dyDescent="0.25">
      <c r="A27" s="12" t="s">
        <v>8337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8336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25">
      <c r="A29" s="12" t="s">
        <v>8334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8342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25">
      <c r="A31" s="12" t="s">
        <v>8354</v>
      </c>
      <c r="B31" s="13">
        <v>40</v>
      </c>
      <c r="C31" s="13"/>
      <c r="D31" s="13"/>
      <c r="E31" s="13"/>
      <c r="F31" s="13">
        <v>40</v>
      </c>
    </row>
    <row r="32" spans="1:6" x14ac:dyDescent="0.25">
      <c r="A32" s="12" t="s">
        <v>8359</v>
      </c>
      <c r="B32" s="13">
        <v>20</v>
      </c>
      <c r="C32" s="13"/>
      <c r="D32" s="13"/>
      <c r="E32" s="13"/>
      <c r="F32" s="13">
        <v>20</v>
      </c>
    </row>
    <row r="33" spans="1:6" x14ac:dyDescent="0.25">
      <c r="A33" s="12" t="s">
        <v>8338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8351</v>
      </c>
      <c r="B34" s="13">
        <v>260</v>
      </c>
      <c r="C34" s="13"/>
      <c r="D34" s="13"/>
      <c r="E34" s="13"/>
      <c r="F34" s="13">
        <v>260</v>
      </c>
    </row>
    <row r="35" spans="1:6" x14ac:dyDescent="0.25">
      <c r="A35" s="12" t="s">
        <v>8311</v>
      </c>
      <c r="B35" s="13"/>
      <c r="C35" s="13"/>
      <c r="D35" s="13">
        <v>40</v>
      </c>
      <c r="E35" s="13"/>
      <c r="F35" s="13">
        <v>40</v>
      </c>
    </row>
    <row r="36" spans="1:6" x14ac:dyDescent="0.25">
      <c r="A36" s="12" t="s">
        <v>8349</v>
      </c>
      <c r="B36" s="13">
        <v>60</v>
      </c>
      <c r="C36" s="13"/>
      <c r="D36" s="13"/>
      <c r="E36" s="13"/>
      <c r="F36" s="13">
        <v>60</v>
      </c>
    </row>
    <row r="37" spans="1:6" x14ac:dyDescent="0.25">
      <c r="A37" s="12" t="s">
        <v>8347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25">
      <c r="A38" s="12" t="s">
        <v>8339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5">
      <c r="A39" s="12" t="s">
        <v>8343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25">
      <c r="A40" s="12" t="s">
        <v>8357</v>
      </c>
      <c r="B40" s="13">
        <v>80</v>
      </c>
      <c r="C40" s="13"/>
      <c r="D40" s="13"/>
      <c r="E40" s="13"/>
      <c r="F40" s="13">
        <v>80</v>
      </c>
    </row>
    <row r="41" spans="1:6" x14ac:dyDescent="0.25">
      <c r="A41" s="12" t="s">
        <v>8348</v>
      </c>
      <c r="B41" s="13">
        <v>60</v>
      </c>
      <c r="C41" s="13"/>
      <c r="D41" s="13"/>
      <c r="E41" s="13"/>
      <c r="F41" s="13">
        <v>60</v>
      </c>
    </row>
    <row r="42" spans="1:6" x14ac:dyDescent="0.25">
      <c r="A42" s="12" t="s">
        <v>8330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25">
      <c r="A43" s="12" t="s">
        <v>8325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8316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5">
      <c r="A45" s="12" t="s">
        <v>8315</v>
      </c>
      <c r="B45" s="13"/>
      <c r="C45" s="13">
        <v>60</v>
      </c>
      <c r="D45" s="13">
        <v>100</v>
      </c>
      <c r="E45" s="13"/>
      <c r="F45" s="13">
        <v>160</v>
      </c>
    </row>
    <row r="46" spans="1:6" hidden="1" x14ac:dyDescent="0.25">
      <c r="A46" s="12" t="s">
        <v>8329</v>
      </c>
      <c r="B46" s="13"/>
      <c r="C46" s="13"/>
      <c r="D46" s="13">
        <v>20</v>
      </c>
      <c r="E46" s="13"/>
      <c r="F46" s="13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E25" sqref="E25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8.85546875" customWidth="1"/>
    <col min="5" max="6" width="11.28515625" customWidth="1"/>
    <col min="7" max="7" width="11.28515625" bestFit="1" customWidth="1"/>
  </cols>
  <sheetData>
    <row r="1" spans="1:5" x14ac:dyDescent="0.25">
      <c r="A1" s="9" t="s">
        <v>8308</v>
      </c>
      <c r="B1" t="s">
        <v>8362</v>
      </c>
    </row>
    <row r="2" spans="1:5" x14ac:dyDescent="0.25">
      <c r="A2" s="9" t="s">
        <v>8379</v>
      </c>
      <c r="B2" t="s">
        <v>8362</v>
      </c>
    </row>
    <row r="4" spans="1:5" x14ac:dyDescent="0.25">
      <c r="A4" s="9" t="s">
        <v>8364</v>
      </c>
      <c r="B4" s="9" t="s">
        <v>8363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hidden="1" x14ac:dyDescent="0.25">
      <c r="A6" s="10" t="s">
        <v>8373</v>
      </c>
      <c r="B6" s="11">
        <v>184</v>
      </c>
      <c r="C6" s="11">
        <v>148</v>
      </c>
      <c r="D6" s="11">
        <v>34</v>
      </c>
      <c r="E6" s="11">
        <v>366</v>
      </c>
    </row>
    <row r="7" spans="1:5" x14ac:dyDescent="0.25">
      <c r="A7" s="10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0" t="s">
        <v>8375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0" t="s">
        <v>8376</v>
      </c>
      <c r="B9" s="11">
        <v>193</v>
      </c>
      <c r="C9" s="11">
        <v>102</v>
      </c>
      <c r="D9" s="11">
        <v>27</v>
      </c>
      <c r="E9" s="11">
        <v>322</v>
      </c>
    </row>
    <row r="10" spans="1:5" x14ac:dyDescent="0.25">
      <c r="A10" s="10" t="s">
        <v>8367</v>
      </c>
      <c r="B10" s="11">
        <v>232</v>
      </c>
      <c r="C10" s="11">
        <v>126</v>
      </c>
      <c r="D10" s="11">
        <v>26</v>
      </c>
      <c r="E10" s="11">
        <v>384</v>
      </c>
    </row>
    <row r="11" spans="1:5" x14ac:dyDescent="0.25">
      <c r="A11" s="10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0" t="s">
        <v>8368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0" t="s">
        <v>8369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0" t="s">
        <v>8370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0" t="s">
        <v>8371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0" t="s">
        <v>8372</v>
      </c>
      <c r="B16" s="11">
        <v>180</v>
      </c>
      <c r="C16" s="11">
        <v>114</v>
      </c>
      <c r="D16" s="11">
        <v>37</v>
      </c>
      <c r="E16" s="11">
        <v>331</v>
      </c>
    </row>
    <row r="17" spans="1:5" x14ac:dyDescent="0.25">
      <c r="A17" s="10" t="s">
        <v>8378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5"/>
  <sheetViews>
    <sheetView tabSelected="1" topLeftCell="A22" workbookViewId="0">
      <selection activeCell="L11" sqref="L11"/>
    </sheetView>
  </sheetViews>
  <sheetFormatPr defaultRowHeight="15" x14ac:dyDescent="0.25"/>
  <cols>
    <col min="1" max="1" width="21.855468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7" bestFit="1" customWidth="1"/>
    <col min="7" max="7" width="17" bestFit="1" customWidth="1"/>
    <col min="8" max="8" width="19.85546875" bestFit="1" customWidth="1"/>
  </cols>
  <sheetData>
    <row r="3" spans="1:8" s="14" customFormat="1" x14ac:dyDescent="0.25">
      <c r="A3" s="14" t="s">
        <v>8380</v>
      </c>
      <c r="B3" s="14" t="s">
        <v>8381</v>
      </c>
      <c r="C3" s="14" t="s">
        <v>8382</v>
      </c>
      <c r="D3" s="14" t="s">
        <v>8383</v>
      </c>
      <c r="E3" s="14" t="s">
        <v>8384</v>
      </c>
      <c r="F3" s="15" t="s">
        <v>8385</v>
      </c>
      <c r="G3" s="14" t="s">
        <v>8386</v>
      </c>
      <c r="H3" s="14" t="s">
        <v>8387</v>
      </c>
    </row>
    <row r="4" spans="1:8" x14ac:dyDescent="0.25">
      <c r="A4" s="21" t="s">
        <v>8388</v>
      </c>
      <c r="B4" s="21">
        <f>COUNTIFS(Dataset!$F:$F,"*successful*",Dataset!$D:$D,"&lt;1000")</f>
        <v>322</v>
      </c>
      <c r="C4" s="21">
        <f>COUNTIFS(Dataset!$F:$F,"*failed*",Dataset!$D:$D,"&lt;1000")</f>
        <v>113</v>
      </c>
      <c r="D4" s="21">
        <f>COUNTIFS(Dataset!$F:$F,"*canceled*",Dataset!$D:$D,"&lt;1000")</f>
        <v>18</v>
      </c>
      <c r="E4" s="21">
        <f>SUM(B4:D4)</f>
        <v>453</v>
      </c>
      <c r="F4" s="22">
        <f>(B4/E4)*100</f>
        <v>71.081677704194263</v>
      </c>
      <c r="G4" s="22">
        <f>(C4/E4)*100</f>
        <v>24.944812362030905</v>
      </c>
      <c r="H4" s="22">
        <f>(D4/E4)*100</f>
        <v>3.9735099337748347</v>
      </c>
    </row>
    <row r="5" spans="1:8" x14ac:dyDescent="0.25">
      <c r="A5" s="19" t="s">
        <v>8389</v>
      </c>
      <c r="B5" s="19">
        <f>COUNTIFS(Dataset!$F:$F,"*successful*",Dataset!$D:$D,"&gt;=1000",Dataset!$D:$D,"&lt;=4999")</f>
        <v>932</v>
      </c>
      <c r="C5" s="19">
        <f>COUNTIFS(Dataset!$F:$F,"*failed*",Dataset!$D:$D,"&gt;=1000",Dataset!$D:$D,"&lt;=4999")</f>
        <v>420</v>
      </c>
      <c r="D5" s="19">
        <f>COUNTIFS(Dataset!$F:$F,"*canceled*",Dataset!$D:$D,"&gt;=1000",Dataset!$D:$D,"&lt;=4999")</f>
        <v>60</v>
      </c>
      <c r="E5" s="19">
        <f t="shared" ref="E5:E15" si="0">SUM(B5:D5)</f>
        <v>1412</v>
      </c>
      <c r="F5" s="20">
        <f t="shared" ref="F5:F15" si="1">(B5/E5)*100</f>
        <v>66.005665722379604</v>
      </c>
      <c r="G5" s="20">
        <f t="shared" ref="G5:G15" si="2">(C5/E5)*100</f>
        <v>29.745042492917843</v>
      </c>
      <c r="H5" s="20">
        <f t="shared" ref="H5:H15" si="3">(D5/E5)*100</f>
        <v>4.2492917847025495</v>
      </c>
    </row>
    <row r="6" spans="1:8" x14ac:dyDescent="0.25">
      <c r="A6" s="21" t="s">
        <v>8390</v>
      </c>
      <c r="B6" s="21">
        <f>COUNTIFS(Dataset!$F:$F,"*successful*",Dataset!$D:$D,"&gt;=5000",Dataset!$D:$D,"&lt;=9999")</f>
        <v>381</v>
      </c>
      <c r="C6" s="21">
        <f>COUNTIFS(Dataset!$F:$F,"*failed*",Dataset!$D:$D,"&gt;=5000",Dataset!$D:$D,"&lt;=9999")</f>
        <v>283</v>
      </c>
      <c r="D6" s="21">
        <f>COUNTIFS(Dataset!$F:$F,"*canceled*",Dataset!$D:$D,"&gt;=5000",Dataset!$D:$D,"&lt;=9999")</f>
        <v>52</v>
      </c>
      <c r="E6" s="21">
        <f t="shared" si="0"/>
        <v>716</v>
      </c>
      <c r="F6" s="22">
        <f t="shared" si="1"/>
        <v>53.212290502793294</v>
      </c>
      <c r="G6" s="22">
        <f t="shared" si="2"/>
        <v>39.52513966480447</v>
      </c>
      <c r="H6" s="22">
        <f t="shared" si="3"/>
        <v>7.2625698324022352</v>
      </c>
    </row>
    <row r="7" spans="1:8" x14ac:dyDescent="0.25">
      <c r="A7" s="19" t="s">
        <v>8391</v>
      </c>
      <c r="B7" s="19">
        <f>COUNTIFS(Dataset!$F:$F,"*successful*",Dataset!$D:$D,"&gt;=10000",Dataset!$D:$D,"&lt;=14999")</f>
        <v>168</v>
      </c>
      <c r="C7" s="19">
        <f>COUNTIFS(Dataset!$F:$F,"*failed*",Dataset!$D:$D,"&gt;=10000",Dataset!$D:$D,"&lt;=14999")</f>
        <v>144</v>
      </c>
      <c r="D7" s="19">
        <f>COUNTIFS(Dataset!$F:$F,"*canceled*",Dataset!$D:$D,"&gt;=10000",Dataset!$D:$D,"&lt;=14999")</f>
        <v>40</v>
      </c>
      <c r="E7" s="19">
        <f t="shared" si="0"/>
        <v>352</v>
      </c>
      <c r="F7" s="20">
        <f t="shared" si="1"/>
        <v>47.727272727272727</v>
      </c>
      <c r="G7" s="20">
        <f t="shared" si="2"/>
        <v>40.909090909090914</v>
      </c>
      <c r="H7" s="20">
        <f t="shared" si="3"/>
        <v>11.363636363636363</v>
      </c>
    </row>
    <row r="8" spans="1:8" x14ac:dyDescent="0.25">
      <c r="A8" s="21" t="s">
        <v>8392</v>
      </c>
      <c r="B8" s="21">
        <f>COUNTIFS(Dataset!$F:$F,"*successful*",Dataset!$D:$D,"&gt;=15000",Dataset!$D:$D,"&lt;=19999")</f>
        <v>94</v>
      </c>
      <c r="C8" s="21">
        <f>COUNTIFS(Dataset!$F:$F,"*failed*",Dataset!$D:$D,"&gt;=15000",Dataset!$D:$D,"&lt;=19999")</f>
        <v>90</v>
      </c>
      <c r="D8" s="21">
        <f>COUNTIFS(Dataset!$F:$F,"*canceled*",Dataset!$D:$D,"&gt;=15000",Dataset!$D:$D,"&lt;=19999")</f>
        <v>17</v>
      </c>
      <c r="E8" s="21">
        <f t="shared" si="0"/>
        <v>201</v>
      </c>
      <c r="F8" s="22">
        <f t="shared" si="1"/>
        <v>46.766169154228855</v>
      </c>
      <c r="G8" s="22">
        <f t="shared" si="2"/>
        <v>44.776119402985074</v>
      </c>
      <c r="H8" s="22">
        <f t="shared" si="3"/>
        <v>8.4577114427860707</v>
      </c>
    </row>
    <row r="9" spans="1:8" x14ac:dyDescent="0.25">
      <c r="A9" s="19" t="s">
        <v>8393</v>
      </c>
      <c r="B9" s="19">
        <f>COUNTIFS(Dataset!$F:$F,"*successful*",Dataset!$D:$D,"&gt;=20000",Dataset!$D:$D,"&lt;=24999")</f>
        <v>62</v>
      </c>
      <c r="C9" s="19">
        <f>COUNTIFS(Dataset!$F:$F,"*failed*",Dataset!$D:$D,"&gt;=20000",Dataset!$D:$D,"&lt;=24999")</f>
        <v>72</v>
      </c>
      <c r="D9" s="19">
        <f>COUNTIFS(Dataset!$F:$F,"*canceled*",Dataset!$D:$D,"&gt;=20000",Dataset!$D:$D,"&lt;=24999")</f>
        <v>14</v>
      </c>
      <c r="E9" s="19">
        <f t="shared" si="0"/>
        <v>148</v>
      </c>
      <c r="F9" s="20">
        <f t="shared" si="1"/>
        <v>41.891891891891895</v>
      </c>
      <c r="G9" s="20">
        <f t="shared" si="2"/>
        <v>48.648648648648653</v>
      </c>
      <c r="H9" s="20">
        <f t="shared" si="3"/>
        <v>9.4594594594594597</v>
      </c>
    </row>
    <row r="10" spans="1:8" x14ac:dyDescent="0.25">
      <c r="A10" s="21" t="s">
        <v>8394</v>
      </c>
      <c r="B10" s="21">
        <f>COUNTIFS(Dataset!$F:$F,"*successful*",Dataset!$D:$D,"&gt;=25000",Dataset!$D:$D,"&lt;=29999")</f>
        <v>55</v>
      </c>
      <c r="C10" s="21">
        <f>COUNTIFS(Dataset!$F:$F,"*failed*",Dataset!$D:$D,"&gt;=25000",Dataset!$D:$D,"&lt;=29999")</f>
        <v>64</v>
      </c>
      <c r="D10" s="21">
        <f>COUNTIFS(Dataset!$F:$F,"*canceled*",Dataset!$D:$D,"&gt;=25000",Dataset!$D:$D,"&lt;=29999")</f>
        <v>18</v>
      </c>
      <c r="E10" s="21">
        <f t="shared" si="0"/>
        <v>137</v>
      </c>
      <c r="F10" s="22">
        <f t="shared" si="1"/>
        <v>40.145985401459853</v>
      </c>
      <c r="G10" s="22">
        <f t="shared" si="2"/>
        <v>46.715328467153284</v>
      </c>
      <c r="H10" s="22">
        <f t="shared" si="3"/>
        <v>13.138686131386862</v>
      </c>
    </row>
    <row r="11" spans="1:8" x14ac:dyDescent="0.25">
      <c r="A11" s="19" t="s">
        <v>8395</v>
      </c>
      <c r="B11" s="19">
        <f>COUNTIFS(Dataset!$F:$F,"*successful*",Dataset!$D:$D,"&gt;=30000",Dataset!$D:$D,"&lt;=34999")</f>
        <v>32</v>
      </c>
      <c r="C11" s="19">
        <f>COUNTIFS(Dataset!$F:$F,"*failed*",Dataset!$D:$D,"&gt;=30000",Dataset!$D:$D,"&lt;=34999")</f>
        <v>37</v>
      </c>
      <c r="D11" s="19">
        <f>COUNTIFS(Dataset!$F:$F,"*canceled*",Dataset!$D:$D,"&gt;=30000",Dataset!$D:$D,"&lt;=34999")</f>
        <v>13</v>
      </c>
      <c r="E11" s="19">
        <f t="shared" si="0"/>
        <v>82</v>
      </c>
      <c r="F11" s="20">
        <f t="shared" si="1"/>
        <v>39.024390243902438</v>
      </c>
      <c r="G11" s="20">
        <f t="shared" si="2"/>
        <v>45.121951219512198</v>
      </c>
      <c r="H11" s="20">
        <f t="shared" si="3"/>
        <v>15.853658536585366</v>
      </c>
    </row>
    <row r="12" spans="1:8" x14ac:dyDescent="0.25">
      <c r="A12" s="21" t="s">
        <v>8396</v>
      </c>
      <c r="B12" s="21">
        <f>COUNTIFS(Dataset!$F:$F,"*successful*",Dataset!$D:$D,"&gt;=35000",Dataset!$D:$D,"&lt;=39999")</f>
        <v>26</v>
      </c>
      <c r="C12" s="21">
        <f>COUNTIFS(Dataset!$F:$F,"*failed*",Dataset!$D:$D,"&gt;=35000",Dataset!$D:$D,"&lt;=39999")</f>
        <v>22</v>
      </c>
      <c r="D12" s="21">
        <f>COUNTIFS(Dataset!$F:$F,"*canceled*",Dataset!$D:$D,"&gt;=35000",Dataset!$D:$D,"&lt;=39999")</f>
        <v>7</v>
      </c>
      <c r="E12" s="21">
        <f t="shared" si="0"/>
        <v>55</v>
      </c>
      <c r="F12" s="22">
        <f t="shared" si="1"/>
        <v>47.272727272727273</v>
      </c>
      <c r="G12" s="22">
        <f t="shared" si="2"/>
        <v>40</v>
      </c>
      <c r="H12" s="22">
        <f t="shared" si="3"/>
        <v>12.727272727272727</v>
      </c>
    </row>
    <row r="13" spans="1:8" x14ac:dyDescent="0.25">
      <c r="A13" s="19" t="s">
        <v>8397</v>
      </c>
      <c r="B13" s="19">
        <f>COUNTIFS(Dataset!$F:$F,"*successful*",Dataset!$D:$D,"&gt;=40000",Dataset!$D:$D,"&lt;=44999")</f>
        <v>21</v>
      </c>
      <c r="C13" s="19">
        <f>COUNTIFS(Dataset!$F:$F,"*failed*",Dataset!$D:$D,"&gt;=40000",Dataset!$D:$D,"&lt;=44999")</f>
        <v>16</v>
      </c>
      <c r="D13" s="19">
        <f>COUNTIFS(Dataset!$F:$F,"*canceled*",Dataset!$D:$D,"&gt;=40000",Dataset!$D:$D,"&lt;=44999")</f>
        <v>6</v>
      </c>
      <c r="E13" s="19">
        <f t="shared" si="0"/>
        <v>43</v>
      </c>
      <c r="F13" s="20">
        <f t="shared" si="1"/>
        <v>48.837209302325576</v>
      </c>
      <c r="G13" s="20">
        <f t="shared" si="2"/>
        <v>37.209302325581397</v>
      </c>
      <c r="H13" s="20">
        <f t="shared" si="3"/>
        <v>13.953488372093023</v>
      </c>
    </row>
    <row r="14" spans="1:8" x14ac:dyDescent="0.25">
      <c r="A14" s="21" t="s">
        <v>8398</v>
      </c>
      <c r="B14" s="21">
        <f>COUNTIFS(Dataset!$F:$F,"*successful*",Dataset!$D:$D,"&gt;=45000",Dataset!$D:$D,"&lt;=49999")</f>
        <v>6</v>
      </c>
      <c r="C14" s="21">
        <f>COUNTIFS(Dataset!$F:$F,"*failed*",Dataset!$D:$D,"&gt;=45000",Dataset!$D:$D,"&lt;=49999")</f>
        <v>11</v>
      </c>
      <c r="D14" s="21">
        <f>COUNTIFS(Dataset!$F:$F,"*canceled*",Dataset!$D:$D,"&gt;=45000",Dataset!$D:$D,"&lt;=49999")</f>
        <v>4</v>
      </c>
      <c r="E14" s="21">
        <f t="shared" si="0"/>
        <v>21</v>
      </c>
      <c r="F14" s="22">
        <f t="shared" si="1"/>
        <v>28.571428571428569</v>
      </c>
      <c r="G14" s="22">
        <f t="shared" si="2"/>
        <v>52.380952380952387</v>
      </c>
      <c r="H14" s="22">
        <f t="shared" si="3"/>
        <v>19.047619047619047</v>
      </c>
    </row>
    <row r="15" spans="1:8" x14ac:dyDescent="0.25">
      <c r="A15" s="19" t="s">
        <v>8399</v>
      </c>
      <c r="B15" s="19">
        <f>COUNTIFS(Dataset!$F:$F,"*successful*",Dataset!$D:$D,"&gt;=50000")</f>
        <v>86</v>
      </c>
      <c r="C15" s="19">
        <f>COUNTIFS(Dataset!$F:$F,"*failed*",Dataset!$D:$D,"&gt;=50000")</f>
        <v>258</v>
      </c>
      <c r="D15" s="19">
        <f>COUNTIFS(Dataset!$F:$F,"*canceled*",Dataset!$D:$D,"&gt;=50000")</f>
        <v>100</v>
      </c>
      <c r="E15" s="19">
        <f t="shared" si="0"/>
        <v>444</v>
      </c>
      <c r="F15" s="20">
        <f t="shared" si="1"/>
        <v>19.36936936936937</v>
      </c>
      <c r="G15" s="20">
        <f t="shared" si="2"/>
        <v>58.108108108108105</v>
      </c>
      <c r="H15" s="20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Outcome by cat &amp; country</vt:lpstr>
      <vt:lpstr>Outcome by sub-cat &amp; country</vt:lpstr>
      <vt:lpstr>Outcome by date of creation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Jasmine V. Stephens</cp:lastModifiedBy>
  <dcterms:created xsi:type="dcterms:W3CDTF">2017-04-20T15:17:24Z</dcterms:created>
  <dcterms:modified xsi:type="dcterms:W3CDTF">2019-02-07T23:07:08Z</dcterms:modified>
</cp:coreProperties>
</file>