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gChong\Desktop\Springboard\"/>
    </mc:Choice>
  </mc:AlternateContent>
  <xr:revisionPtr revIDLastSave="0" documentId="13_ncr:1_{D6B9B4FB-3495-4D66-B223-B61A58E493A8}" xr6:coauthVersionLast="45" xr6:coauthVersionMax="45" xr10:uidLastSave="{00000000-0000-0000-0000-000000000000}"/>
  <bookViews>
    <workbookView xWindow="-120" yWindow="-120" windowWidth="29040" windowHeight="16440" firstSheet="2" activeTab="10" xr2:uid="{04FE8B86-E19D-4DF7-9062-99611273145D}"/>
  </bookViews>
  <sheets>
    <sheet name="Compiled" sheetId="1" r:id="rId1"/>
    <sheet name="Correlation Data" sheetId="16" r:id="rId2"/>
    <sheet name="Murder" sheetId="5" r:id="rId3"/>
    <sheet name="Rape" sheetId="2" r:id="rId4"/>
    <sheet name="Robbery" sheetId="3" r:id="rId5"/>
    <sheet name="Median Income" sheetId="7" r:id="rId6"/>
    <sheet name="Poverty Rate" sheetId="8" r:id="rId7"/>
    <sheet name="Population" sheetId="10" r:id="rId8"/>
    <sheet name="1990" sheetId="13" r:id="rId9"/>
    <sheet name="2000" sheetId="14" r:id="rId10"/>
    <sheet name="2010" sheetId="15" r:id="rId11"/>
  </sheets>
  <definedNames>
    <definedName name="_xlchart.v1.0" hidden="1">'1990'!$B$1</definedName>
    <definedName name="_xlchart.v1.1" hidden="1">'1990'!$B$2:$B$52</definedName>
    <definedName name="_xlchart.v1.10" hidden="1">'2010'!$C$1</definedName>
    <definedName name="_xlchart.v1.11" hidden="1">'2010'!$C$2:$C$52</definedName>
    <definedName name="_xlchart.v1.12" hidden="1">'2010'!$B$1</definedName>
    <definedName name="_xlchart.v1.13" hidden="1">'2010'!$B$2:$B$52</definedName>
    <definedName name="_xlchart.v1.14" hidden="1">'2010'!$C$1</definedName>
    <definedName name="_xlchart.v1.15" hidden="1">'2010'!$C$2:$C$52</definedName>
    <definedName name="_xlchart.v1.2" hidden="1">'1990'!$C$1</definedName>
    <definedName name="_xlchart.v1.3" hidden="1">'1990'!$C$2:$C$52</definedName>
    <definedName name="_xlchart.v1.4" hidden="1">'2000'!$B$1</definedName>
    <definedName name="_xlchart.v1.5" hidden="1">'2000'!$B$2:$B$52</definedName>
    <definedName name="_xlchart.v1.6" hidden="1">'2000'!$C$1</definedName>
    <definedName name="_xlchart.v1.7" hidden="1">'2000'!$C$2:$C$52</definedName>
    <definedName name="_xlchart.v1.8" hidden="1">'2010'!$B$1</definedName>
    <definedName name="_xlchart.v1.9" hidden="1">'2010'!$B$2:$B$52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1" i="15" l="1"/>
  <c r="N71" i="15"/>
  <c r="M71" i="15"/>
  <c r="L71" i="15"/>
  <c r="O70" i="15"/>
  <c r="N70" i="15"/>
  <c r="M70" i="15"/>
  <c r="L70" i="15"/>
  <c r="O69" i="15"/>
  <c r="N69" i="15"/>
  <c r="M69" i="15"/>
  <c r="L69" i="15"/>
  <c r="O68" i="15"/>
  <c r="N68" i="15"/>
  <c r="M68" i="15"/>
  <c r="L68" i="15"/>
  <c r="T67" i="15"/>
  <c r="S67" i="15"/>
  <c r="R67" i="15"/>
  <c r="Q67" i="15"/>
  <c r="O67" i="15"/>
  <c r="N67" i="15"/>
  <c r="M67" i="15"/>
  <c r="L67" i="15"/>
  <c r="T66" i="15"/>
  <c r="S66" i="15"/>
  <c r="R66" i="15"/>
  <c r="Q66" i="15"/>
  <c r="O66" i="15"/>
  <c r="N66" i="15"/>
  <c r="M66" i="15"/>
  <c r="L66" i="15"/>
  <c r="J66" i="15"/>
  <c r="I66" i="15"/>
  <c r="H66" i="15"/>
  <c r="G66" i="15"/>
  <c r="T65" i="15"/>
  <c r="S65" i="15"/>
  <c r="R65" i="15"/>
  <c r="Q65" i="15"/>
  <c r="O65" i="15"/>
  <c r="N65" i="15"/>
  <c r="M65" i="15"/>
  <c r="L65" i="15"/>
  <c r="J65" i="15"/>
  <c r="I65" i="15"/>
  <c r="H65" i="15"/>
  <c r="G65" i="15"/>
  <c r="T64" i="15"/>
  <c r="S64" i="15"/>
  <c r="R64" i="15"/>
  <c r="Q64" i="15"/>
  <c r="O64" i="15"/>
  <c r="N64" i="15"/>
  <c r="M64" i="15"/>
  <c r="L64" i="15"/>
  <c r="J64" i="15"/>
  <c r="I64" i="15"/>
  <c r="H64" i="15"/>
  <c r="G64" i="15"/>
  <c r="T63" i="15"/>
  <c r="S63" i="15"/>
  <c r="R63" i="15"/>
  <c r="Q63" i="15"/>
  <c r="O63" i="15"/>
  <c r="N63" i="15"/>
  <c r="M63" i="15"/>
  <c r="L63" i="15"/>
  <c r="J63" i="15"/>
  <c r="I63" i="15"/>
  <c r="H63" i="15"/>
  <c r="G63" i="15"/>
  <c r="E63" i="15"/>
  <c r="D63" i="15"/>
  <c r="C63" i="15"/>
  <c r="B63" i="15"/>
  <c r="T62" i="15"/>
  <c r="S62" i="15"/>
  <c r="R62" i="15"/>
  <c r="Q62" i="15"/>
  <c r="O62" i="15"/>
  <c r="N62" i="15"/>
  <c r="M62" i="15"/>
  <c r="L62" i="15"/>
  <c r="J62" i="15"/>
  <c r="I62" i="15"/>
  <c r="H62" i="15"/>
  <c r="G62" i="15"/>
  <c r="E62" i="15"/>
  <c r="D62" i="15"/>
  <c r="C62" i="15"/>
  <c r="B62" i="15"/>
  <c r="T61" i="15"/>
  <c r="S61" i="15"/>
  <c r="R61" i="15"/>
  <c r="Q61" i="15"/>
  <c r="O61" i="15"/>
  <c r="N61" i="15"/>
  <c r="M61" i="15"/>
  <c r="L61" i="15"/>
  <c r="J61" i="15"/>
  <c r="I61" i="15"/>
  <c r="H61" i="15"/>
  <c r="G61" i="15"/>
  <c r="E61" i="15"/>
  <c r="D61" i="15"/>
  <c r="C61" i="15"/>
  <c r="B61" i="15"/>
  <c r="T60" i="15"/>
  <c r="S60" i="15"/>
  <c r="R60" i="15"/>
  <c r="Q60" i="15"/>
  <c r="O60" i="15"/>
  <c r="N60" i="15"/>
  <c r="M60" i="15"/>
  <c r="L60" i="15"/>
  <c r="J60" i="15"/>
  <c r="I60" i="15"/>
  <c r="H60" i="15"/>
  <c r="G60" i="15"/>
  <c r="E60" i="15"/>
  <c r="D60" i="15"/>
  <c r="C60" i="15"/>
  <c r="B60" i="15"/>
  <c r="T59" i="15"/>
  <c r="S59" i="15"/>
  <c r="R59" i="15"/>
  <c r="Q59" i="15"/>
  <c r="O59" i="15"/>
  <c r="N59" i="15"/>
  <c r="M59" i="15"/>
  <c r="L59" i="15"/>
  <c r="J59" i="15"/>
  <c r="I59" i="15"/>
  <c r="H59" i="15"/>
  <c r="G59" i="15"/>
  <c r="E59" i="15"/>
  <c r="D59" i="15"/>
  <c r="C59" i="15"/>
  <c r="B59" i="15"/>
  <c r="T58" i="15"/>
  <c r="S58" i="15"/>
  <c r="R58" i="15"/>
  <c r="Q58" i="15"/>
  <c r="O58" i="15"/>
  <c r="N58" i="15"/>
  <c r="M58" i="15"/>
  <c r="L58" i="15"/>
  <c r="J58" i="15"/>
  <c r="I58" i="15"/>
  <c r="H58" i="15"/>
  <c r="G58" i="15"/>
  <c r="E58" i="15"/>
  <c r="D58" i="15"/>
  <c r="C58" i="15"/>
  <c r="B58" i="15"/>
  <c r="T57" i="15"/>
  <c r="S57" i="15"/>
  <c r="R57" i="15"/>
  <c r="Q57" i="15"/>
  <c r="O57" i="15"/>
  <c r="N57" i="15"/>
  <c r="M57" i="15"/>
  <c r="L57" i="15"/>
  <c r="J57" i="15"/>
  <c r="I57" i="15"/>
  <c r="H57" i="15"/>
  <c r="G57" i="15"/>
  <c r="E57" i="15"/>
  <c r="D57" i="15"/>
  <c r="C57" i="15"/>
  <c r="B57" i="15"/>
  <c r="T56" i="15"/>
  <c r="S56" i="15"/>
  <c r="R56" i="15"/>
  <c r="Q56" i="15"/>
  <c r="O56" i="15"/>
  <c r="N56" i="15"/>
  <c r="M56" i="15"/>
  <c r="L56" i="15"/>
  <c r="J56" i="15"/>
  <c r="I56" i="15"/>
  <c r="H56" i="15"/>
  <c r="G56" i="15"/>
  <c r="E56" i="15"/>
  <c r="D56" i="15"/>
  <c r="C56" i="15"/>
  <c r="B56" i="15"/>
  <c r="T55" i="15"/>
  <c r="S55" i="15"/>
  <c r="R55" i="15"/>
  <c r="Q55" i="15"/>
  <c r="O55" i="15"/>
  <c r="N55" i="15"/>
  <c r="M55" i="15"/>
  <c r="L55" i="15"/>
  <c r="J55" i="15"/>
  <c r="I55" i="15"/>
  <c r="H55" i="15"/>
  <c r="G55" i="15"/>
  <c r="E55" i="15"/>
  <c r="D55" i="15"/>
  <c r="C55" i="15"/>
  <c r="B55" i="15"/>
  <c r="T56" i="14"/>
  <c r="T57" i="14"/>
  <c r="T58" i="14"/>
  <c r="T59" i="14"/>
  <c r="T60" i="14"/>
  <c r="T61" i="14"/>
  <c r="T62" i="14"/>
  <c r="T63" i="14"/>
  <c r="T64" i="14"/>
  <c r="T65" i="14"/>
  <c r="T66" i="14"/>
  <c r="T67" i="14"/>
  <c r="T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55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55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55" i="14"/>
  <c r="J56" i="14"/>
  <c r="J57" i="14"/>
  <c r="J58" i="14"/>
  <c r="J59" i="14"/>
  <c r="J60" i="14"/>
  <c r="J61" i="14"/>
  <c r="J62" i="14"/>
  <c r="J63" i="14"/>
  <c r="J64" i="14"/>
  <c r="J65" i="14"/>
  <c r="J66" i="14"/>
  <c r="J55" i="14"/>
  <c r="I56" i="14"/>
  <c r="I57" i="14"/>
  <c r="I58" i="14"/>
  <c r="I59" i="14"/>
  <c r="I60" i="14"/>
  <c r="I61" i="14"/>
  <c r="I62" i="14"/>
  <c r="I63" i="14"/>
  <c r="I64" i="14"/>
  <c r="I65" i="14"/>
  <c r="I66" i="14"/>
  <c r="I55" i="14"/>
  <c r="H56" i="14"/>
  <c r="H57" i="14"/>
  <c r="H58" i="14"/>
  <c r="H59" i="14"/>
  <c r="H60" i="14"/>
  <c r="H61" i="14"/>
  <c r="H62" i="14"/>
  <c r="H63" i="14"/>
  <c r="H64" i="14"/>
  <c r="H65" i="14"/>
  <c r="H66" i="14"/>
  <c r="H55" i="14"/>
  <c r="G56" i="14"/>
  <c r="G57" i="14"/>
  <c r="G58" i="14"/>
  <c r="G59" i="14"/>
  <c r="G60" i="14"/>
  <c r="G61" i="14"/>
  <c r="G62" i="14"/>
  <c r="G63" i="14"/>
  <c r="G64" i="14"/>
  <c r="G65" i="14"/>
  <c r="G66" i="14"/>
  <c r="G55" i="14"/>
  <c r="E56" i="14"/>
  <c r="E57" i="14"/>
  <c r="E58" i="14"/>
  <c r="E59" i="14"/>
  <c r="E60" i="14"/>
  <c r="E61" i="14"/>
  <c r="E62" i="14"/>
  <c r="E63" i="14"/>
  <c r="E55" i="14"/>
  <c r="D56" i="14"/>
  <c r="D57" i="14"/>
  <c r="D58" i="14"/>
  <c r="D59" i="14"/>
  <c r="D60" i="14"/>
  <c r="D61" i="14"/>
  <c r="D62" i="14"/>
  <c r="D63" i="14"/>
  <c r="D55" i="14"/>
  <c r="C56" i="14"/>
  <c r="C57" i="14"/>
  <c r="C58" i="14"/>
  <c r="C59" i="14"/>
  <c r="C60" i="14"/>
  <c r="C61" i="14"/>
  <c r="C62" i="14"/>
  <c r="C63" i="14"/>
  <c r="C55" i="14"/>
  <c r="B56" i="14"/>
  <c r="B57" i="14"/>
  <c r="B58" i="14"/>
  <c r="B59" i="14"/>
  <c r="B60" i="14"/>
  <c r="B61" i="14"/>
  <c r="B62" i="14"/>
  <c r="B63" i="14"/>
  <c r="B55" i="14"/>
  <c r="T68" i="13"/>
  <c r="S68" i="13"/>
  <c r="T63" i="13"/>
  <c r="S63" i="13"/>
  <c r="T62" i="13"/>
  <c r="S62" i="13"/>
  <c r="T61" i="13"/>
  <c r="S61" i="13"/>
  <c r="T60" i="13"/>
  <c r="S60" i="13"/>
  <c r="T59" i="13"/>
  <c r="S59" i="13"/>
  <c r="T57" i="13"/>
  <c r="S57" i="13"/>
  <c r="T56" i="13"/>
  <c r="S56" i="13"/>
  <c r="J65" i="13"/>
  <c r="I65" i="13"/>
  <c r="E58" i="13"/>
  <c r="D58" i="13"/>
  <c r="C69" i="1" l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GV69" i="1"/>
  <c r="GW69" i="1"/>
  <c r="GX69" i="1"/>
  <c r="GY69" i="1"/>
  <c r="GZ69" i="1"/>
  <c r="HA69" i="1"/>
  <c r="HB69" i="1"/>
  <c r="HC69" i="1"/>
  <c r="HD69" i="1"/>
  <c r="HE69" i="1"/>
  <c r="HF69" i="1"/>
  <c r="HG69" i="1"/>
  <c r="HH69" i="1"/>
  <c r="HI69" i="1"/>
  <c r="HJ69" i="1"/>
  <c r="HK69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HX69" i="1"/>
  <c r="HY69" i="1"/>
  <c r="HZ69" i="1"/>
  <c r="IA69" i="1"/>
  <c r="IB69" i="1"/>
  <c r="IC69" i="1"/>
  <c r="ID69" i="1"/>
  <c r="IE69" i="1"/>
  <c r="IF69" i="1"/>
  <c r="IG69" i="1"/>
  <c r="IH69" i="1"/>
  <c r="II69" i="1"/>
  <c r="IJ69" i="1"/>
  <c r="IK69" i="1"/>
  <c r="IL69" i="1"/>
  <c r="IM69" i="1"/>
  <c r="IN69" i="1"/>
  <c r="IO69" i="1"/>
  <c r="IP69" i="1"/>
  <c r="IQ69" i="1"/>
  <c r="IR69" i="1"/>
  <c r="IS69" i="1"/>
  <c r="IT69" i="1"/>
  <c r="IU69" i="1"/>
  <c r="IV69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GW68" i="1"/>
  <c r="GX68" i="1"/>
  <c r="GY68" i="1"/>
  <c r="GZ68" i="1"/>
  <c r="HA68" i="1"/>
  <c r="HB68" i="1"/>
  <c r="HC68" i="1"/>
  <c r="HD68" i="1"/>
  <c r="HE68" i="1"/>
  <c r="HF68" i="1"/>
  <c r="HG68" i="1"/>
  <c r="HH68" i="1"/>
  <c r="HI68" i="1"/>
  <c r="HJ68" i="1"/>
  <c r="HK68" i="1"/>
  <c r="HL68" i="1"/>
  <c r="HM68" i="1"/>
  <c r="HN68" i="1"/>
  <c r="HO68" i="1"/>
  <c r="HP68" i="1"/>
  <c r="HQ68" i="1"/>
  <c r="HR68" i="1"/>
  <c r="HS68" i="1"/>
  <c r="HT68" i="1"/>
  <c r="HU68" i="1"/>
  <c r="HV68" i="1"/>
  <c r="HW68" i="1"/>
  <c r="HX68" i="1"/>
  <c r="HY68" i="1"/>
  <c r="HZ68" i="1"/>
  <c r="IA68" i="1"/>
  <c r="IB68" i="1"/>
  <c r="IC68" i="1"/>
  <c r="ID68" i="1"/>
  <c r="IE68" i="1"/>
  <c r="IF68" i="1"/>
  <c r="IG68" i="1"/>
  <c r="IH68" i="1"/>
  <c r="II68" i="1"/>
  <c r="IJ68" i="1"/>
  <c r="IK68" i="1"/>
  <c r="IL68" i="1"/>
  <c r="IM68" i="1"/>
  <c r="IN68" i="1"/>
  <c r="IO68" i="1"/>
  <c r="IP68" i="1"/>
  <c r="IQ68" i="1"/>
  <c r="IR68" i="1"/>
  <c r="IS68" i="1"/>
  <c r="IT68" i="1"/>
  <c r="IU68" i="1"/>
  <c r="IV68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GS67" i="1"/>
  <c r="GT67" i="1"/>
  <c r="GU67" i="1"/>
  <c r="GV67" i="1"/>
  <c r="GW67" i="1"/>
  <c r="GX67" i="1"/>
  <c r="GY67" i="1"/>
  <c r="GZ67" i="1"/>
  <c r="HA67" i="1"/>
  <c r="HB67" i="1"/>
  <c r="HC67" i="1"/>
  <c r="HD67" i="1"/>
  <c r="HE67" i="1"/>
  <c r="HF67" i="1"/>
  <c r="HG67" i="1"/>
  <c r="HH67" i="1"/>
  <c r="HI67" i="1"/>
  <c r="HJ67" i="1"/>
  <c r="HK67" i="1"/>
  <c r="HL67" i="1"/>
  <c r="HM67" i="1"/>
  <c r="HN67" i="1"/>
  <c r="HO67" i="1"/>
  <c r="HP67" i="1"/>
  <c r="HQ67" i="1"/>
  <c r="HR67" i="1"/>
  <c r="HS67" i="1"/>
  <c r="HT67" i="1"/>
  <c r="HU67" i="1"/>
  <c r="HV67" i="1"/>
  <c r="HW67" i="1"/>
  <c r="HX67" i="1"/>
  <c r="HY67" i="1"/>
  <c r="HZ67" i="1"/>
  <c r="IA67" i="1"/>
  <c r="IB67" i="1"/>
  <c r="IC67" i="1"/>
  <c r="ID67" i="1"/>
  <c r="IE67" i="1"/>
  <c r="IF67" i="1"/>
  <c r="IG67" i="1"/>
  <c r="IH67" i="1"/>
  <c r="II67" i="1"/>
  <c r="IJ67" i="1"/>
  <c r="IK67" i="1"/>
  <c r="IL67" i="1"/>
  <c r="IM67" i="1"/>
  <c r="IN67" i="1"/>
  <c r="IO67" i="1"/>
  <c r="IP67" i="1"/>
  <c r="IQ67" i="1"/>
  <c r="IR67" i="1"/>
  <c r="IS67" i="1"/>
  <c r="IT67" i="1"/>
  <c r="IU67" i="1"/>
  <c r="IV67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GV66" i="1"/>
  <c r="GW66" i="1"/>
  <c r="GX66" i="1"/>
  <c r="GY66" i="1"/>
  <c r="GZ66" i="1"/>
  <c r="HA66" i="1"/>
  <c r="HB66" i="1"/>
  <c r="HC66" i="1"/>
  <c r="HD66" i="1"/>
  <c r="HE66" i="1"/>
  <c r="HF66" i="1"/>
  <c r="HG66" i="1"/>
  <c r="HH66" i="1"/>
  <c r="HI66" i="1"/>
  <c r="HJ66" i="1"/>
  <c r="HK66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HX66" i="1"/>
  <c r="HY66" i="1"/>
  <c r="HZ66" i="1"/>
  <c r="IA66" i="1"/>
  <c r="IB66" i="1"/>
  <c r="IC66" i="1"/>
  <c r="ID66" i="1"/>
  <c r="IE66" i="1"/>
  <c r="IF66" i="1"/>
  <c r="IG66" i="1"/>
  <c r="IH66" i="1"/>
  <c r="II66" i="1"/>
  <c r="IJ66" i="1"/>
  <c r="IK66" i="1"/>
  <c r="IL66" i="1"/>
  <c r="IM66" i="1"/>
  <c r="IN66" i="1"/>
  <c r="IO66" i="1"/>
  <c r="IP66" i="1"/>
  <c r="IQ66" i="1"/>
  <c r="IR66" i="1"/>
  <c r="IS66" i="1"/>
  <c r="IT66" i="1"/>
  <c r="IU66" i="1"/>
  <c r="IV66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GT65" i="1"/>
  <c r="GU65" i="1"/>
  <c r="GV65" i="1"/>
  <c r="GW65" i="1"/>
  <c r="GX65" i="1"/>
  <c r="GY65" i="1"/>
  <c r="GZ65" i="1"/>
  <c r="HA65" i="1"/>
  <c r="HB65" i="1"/>
  <c r="HC65" i="1"/>
  <c r="HD65" i="1"/>
  <c r="HE65" i="1"/>
  <c r="HF65" i="1"/>
  <c r="HG65" i="1"/>
  <c r="HH65" i="1"/>
  <c r="HI65" i="1"/>
  <c r="HJ65" i="1"/>
  <c r="HK65" i="1"/>
  <c r="HL65" i="1"/>
  <c r="HM65" i="1"/>
  <c r="HN65" i="1"/>
  <c r="HO65" i="1"/>
  <c r="HP65" i="1"/>
  <c r="HQ65" i="1"/>
  <c r="HR65" i="1"/>
  <c r="HS65" i="1"/>
  <c r="HT65" i="1"/>
  <c r="HU65" i="1"/>
  <c r="HV65" i="1"/>
  <c r="HW65" i="1"/>
  <c r="HX65" i="1"/>
  <c r="HY65" i="1"/>
  <c r="HZ65" i="1"/>
  <c r="IA65" i="1"/>
  <c r="IB65" i="1"/>
  <c r="IC65" i="1"/>
  <c r="ID65" i="1"/>
  <c r="IE65" i="1"/>
  <c r="IF65" i="1"/>
  <c r="IG65" i="1"/>
  <c r="IH65" i="1"/>
  <c r="II65" i="1"/>
  <c r="IJ65" i="1"/>
  <c r="IK65" i="1"/>
  <c r="IL65" i="1"/>
  <c r="IM65" i="1"/>
  <c r="IN65" i="1"/>
  <c r="IO65" i="1"/>
  <c r="IP65" i="1"/>
  <c r="IQ65" i="1"/>
  <c r="IR65" i="1"/>
  <c r="IS65" i="1"/>
  <c r="IT65" i="1"/>
  <c r="IU65" i="1"/>
  <c r="IV65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GS64" i="1"/>
  <c r="GT64" i="1"/>
  <c r="GU64" i="1"/>
  <c r="GV64" i="1"/>
  <c r="GW64" i="1"/>
  <c r="GX64" i="1"/>
  <c r="GY64" i="1"/>
  <c r="GZ64" i="1"/>
  <c r="HA64" i="1"/>
  <c r="HB64" i="1"/>
  <c r="HC64" i="1"/>
  <c r="HD64" i="1"/>
  <c r="HE64" i="1"/>
  <c r="HF64" i="1"/>
  <c r="HG64" i="1"/>
  <c r="HH64" i="1"/>
  <c r="HI64" i="1"/>
  <c r="HJ64" i="1"/>
  <c r="HK64" i="1"/>
  <c r="HL64" i="1"/>
  <c r="HM64" i="1"/>
  <c r="HN64" i="1"/>
  <c r="HO64" i="1"/>
  <c r="HP64" i="1"/>
  <c r="HQ64" i="1"/>
  <c r="HR64" i="1"/>
  <c r="HS64" i="1"/>
  <c r="HT64" i="1"/>
  <c r="HU64" i="1"/>
  <c r="HV64" i="1"/>
  <c r="HW64" i="1"/>
  <c r="HX64" i="1"/>
  <c r="HY64" i="1"/>
  <c r="HZ64" i="1"/>
  <c r="IA64" i="1"/>
  <c r="IB64" i="1"/>
  <c r="IC64" i="1"/>
  <c r="ID64" i="1"/>
  <c r="IE64" i="1"/>
  <c r="IF64" i="1"/>
  <c r="IG64" i="1"/>
  <c r="IH64" i="1"/>
  <c r="II64" i="1"/>
  <c r="IJ64" i="1"/>
  <c r="IK64" i="1"/>
  <c r="IL64" i="1"/>
  <c r="IM64" i="1"/>
  <c r="IN64" i="1"/>
  <c r="IO64" i="1"/>
  <c r="IP64" i="1"/>
  <c r="IQ64" i="1"/>
  <c r="IR64" i="1"/>
  <c r="IS64" i="1"/>
  <c r="IT64" i="1"/>
  <c r="IU64" i="1"/>
  <c r="IV64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GI63" i="1"/>
  <c r="GJ63" i="1"/>
  <c r="GK63" i="1"/>
  <c r="GL63" i="1"/>
  <c r="GM63" i="1"/>
  <c r="GN63" i="1"/>
  <c r="GO63" i="1"/>
  <c r="GP63" i="1"/>
  <c r="GQ63" i="1"/>
  <c r="GR63" i="1"/>
  <c r="GS63" i="1"/>
  <c r="GT63" i="1"/>
  <c r="GU63" i="1"/>
  <c r="GV63" i="1"/>
  <c r="GW63" i="1"/>
  <c r="GX63" i="1"/>
  <c r="GY63" i="1"/>
  <c r="GZ63" i="1"/>
  <c r="HA63" i="1"/>
  <c r="HB63" i="1"/>
  <c r="HC63" i="1"/>
  <c r="HD63" i="1"/>
  <c r="HE63" i="1"/>
  <c r="HF63" i="1"/>
  <c r="HG63" i="1"/>
  <c r="HH63" i="1"/>
  <c r="HI63" i="1"/>
  <c r="HJ63" i="1"/>
  <c r="HK63" i="1"/>
  <c r="HL63" i="1"/>
  <c r="HM63" i="1"/>
  <c r="HN63" i="1"/>
  <c r="HO63" i="1"/>
  <c r="HP63" i="1"/>
  <c r="HQ63" i="1"/>
  <c r="HR63" i="1"/>
  <c r="HS63" i="1"/>
  <c r="HT63" i="1"/>
  <c r="HU63" i="1"/>
  <c r="HV63" i="1"/>
  <c r="HW63" i="1"/>
  <c r="HX63" i="1"/>
  <c r="HY63" i="1"/>
  <c r="HZ63" i="1"/>
  <c r="IA63" i="1"/>
  <c r="IB63" i="1"/>
  <c r="IC63" i="1"/>
  <c r="ID63" i="1"/>
  <c r="IE63" i="1"/>
  <c r="IF63" i="1"/>
  <c r="IG63" i="1"/>
  <c r="IH63" i="1"/>
  <c r="II63" i="1"/>
  <c r="IJ63" i="1"/>
  <c r="IK63" i="1"/>
  <c r="IL63" i="1"/>
  <c r="IM63" i="1"/>
  <c r="IN63" i="1"/>
  <c r="IO63" i="1"/>
  <c r="IP63" i="1"/>
  <c r="IQ63" i="1"/>
  <c r="IR63" i="1"/>
  <c r="IS63" i="1"/>
  <c r="IT63" i="1"/>
  <c r="IU63" i="1"/>
  <c r="IV63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GV62" i="1"/>
  <c r="GW62" i="1"/>
  <c r="GX62" i="1"/>
  <c r="GY62" i="1"/>
  <c r="GZ62" i="1"/>
  <c r="HA62" i="1"/>
  <c r="HB62" i="1"/>
  <c r="HC62" i="1"/>
  <c r="HD62" i="1"/>
  <c r="HE62" i="1"/>
  <c r="HF62" i="1"/>
  <c r="HG62" i="1"/>
  <c r="HH62" i="1"/>
  <c r="HI62" i="1"/>
  <c r="HJ62" i="1"/>
  <c r="HK62" i="1"/>
  <c r="HL62" i="1"/>
  <c r="HM62" i="1"/>
  <c r="HN62" i="1"/>
  <c r="HO62" i="1"/>
  <c r="HP62" i="1"/>
  <c r="HQ62" i="1"/>
  <c r="HR62" i="1"/>
  <c r="HS62" i="1"/>
  <c r="HT62" i="1"/>
  <c r="HU62" i="1"/>
  <c r="HV62" i="1"/>
  <c r="HW62" i="1"/>
  <c r="HX62" i="1"/>
  <c r="HY62" i="1"/>
  <c r="HZ62" i="1"/>
  <c r="IA62" i="1"/>
  <c r="IB62" i="1"/>
  <c r="IC62" i="1"/>
  <c r="ID62" i="1"/>
  <c r="IE62" i="1"/>
  <c r="IF62" i="1"/>
  <c r="IG62" i="1"/>
  <c r="IH62" i="1"/>
  <c r="II62" i="1"/>
  <c r="IJ62" i="1"/>
  <c r="IK62" i="1"/>
  <c r="IL62" i="1"/>
  <c r="IM62" i="1"/>
  <c r="IN62" i="1"/>
  <c r="IO62" i="1"/>
  <c r="IP62" i="1"/>
  <c r="IQ62" i="1"/>
  <c r="IR62" i="1"/>
  <c r="IS62" i="1"/>
  <c r="IT62" i="1"/>
  <c r="IU62" i="1"/>
  <c r="IV62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GV61" i="1"/>
  <c r="GW61" i="1"/>
  <c r="GX61" i="1"/>
  <c r="GY61" i="1"/>
  <c r="GZ61" i="1"/>
  <c r="HA61" i="1"/>
  <c r="HB61" i="1"/>
  <c r="HC61" i="1"/>
  <c r="HD61" i="1"/>
  <c r="HE61" i="1"/>
  <c r="HF61" i="1"/>
  <c r="HG61" i="1"/>
  <c r="HH61" i="1"/>
  <c r="HI61" i="1"/>
  <c r="HJ61" i="1"/>
  <c r="HK61" i="1"/>
  <c r="HL61" i="1"/>
  <c r="HM61" i="1"/>
  <c r="HN61" i="1"/>
  <c r="HO61" i="1"/>
  <c r="HP61" i="1"/>
  <c r="HQ61" i="1"/>
  <c r="HR61" i="1"/>
  <c r="HS61" i="1"/>
  <c r="HT61" i="1"/>
  <c r="HU61" i="1"/>
  <c r="HV61" i="1"/>
  <c r="HW61" i="1"/>
  <c r="HX61" i="1"/>
  <c r="HY61" i="1"/>
  <c r="HZ61" i="1"/>
  <c r="IA61" i="1"/>
  <c r="IB61" i="1"/>
  <c r="IC61" i="1"/>
  <c r="ID61" i="1"/>
  <c r="IE61" i="1"/>
  <c r="IF61" i="1"/>
  <c r="IG61" i="1"/>
  <c r="IH61" i="1"/>
  <c r="II61" i="1"/>
  <c r="IJ61" i="1"/>
  <c r="IK61" i="1"/>
  <c r="IL61" i="1"/>
  <c r="IM61" i="1"/>
  <c r="IN61" i="1"/>
  <c r="IO61" i="1"/>
  <c r="IP61" i="1"/>
  <c r="IQ61" i="1"/>
  <c r="IR61" i="1"/>
  <c r="IS61" i="1"/>
  <c r="IT61" i="1"/>
  <c r="IU61" i="1"/>
  <c r="IV61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GV60" i="1"/>
  <c r="GW60" i="1"/>
  <c r="GX60" i="1"/>
  <c r="GY60" i="1"/>
  <c r="GZ60" i="1"/>
  <c r="HA60" i="1"/>
  <c r="HB60" i="1"/>
  <c r="HC60" i="1"/>
  <c r="HD60" i="1"/>
  <c r="HE60" i="1"/>
  <c r="HF60" i="1"/>
  <c r="HG60" i="1"/>
  <c r="HH60" i="1"/>
  <c r="HI60" i="1"/>
  <c r="HJ60" i="1"/>
  <c r="HK60" i="1"/>
  <c r="HL60" i="1"/>
  <c r="HM60" i="1"/>
  <c r="HN60" i="1"/>
  <c r="HO60" i="1"/>
  <c r="HP60" i="1"/>
  <c r="HQ60" i="1"/>
  <c r="HR60" i="1"/>
  <c r="HS60" i="1"/>
  <c r="HT60" i="1"/>
  <c r="HU60" i="1"/>
  <c r="HV60" i="1"/>
  <c r="HW60" i="1"/>
  <c r="HX60" i="1"/>
  <c r="HY60" i="1"/>
  <c r="HZ60" i="1"/>
  <c r="IA60" i="1"/>
  <c r="IB60" i="1"/>
  <c r="IC60" i="1"/>
  <c r="ID60" i="1"/>
  <c r="IE60" i="1"/>
  <c r="IF60" i="1"/>
  <c r="IG60" i="1"/>
  <c r="IH60" i="1"/>
  <c r="II60" i="1"/>
  <c r="IJ60" i="1"/>
  <c r="IK60" i="1"/>
  <c r="IL60" i="1"/>
  <c r="IM60" i="1"/>
  <c r="IN60" i="1"/>
  <c r="IO60" i="1"/>
  <c r="IP60" i="1"/>
  <c r="IQ60" i="1"/>
  <c r="IR60" i="1"/>
  <c r="IS60" i="1"/>
  <c r="IT60" i="1"/>
  <c r="IU60" i="1"/>
  <c r="IV60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GT59" i="1"/>
  <c r="GU59" i="1"/>
  <c r="GV59" i="1"/>
  <c r="GW59" i="1"/>
  <c r="GX59" i="1"/>
  <c r="GY59" i="1"/>
  <c r="GZ59" i="1"/>
  <c r="HA59" i="1"/>
  <c r="HB59" i="1"/>
  <c r="HC59" i="1"/>
  <c r="HD59" i="1"/>
  <c r="HE59" i="1"/>
  <c r="HF59" i="1"/>
  <c r="HG59" i="1"/>
  <c r="HH59" i="1"/>
  <c r="HI59" i="1"/>
  <c r="HJ59" i="1"/>
  <c r="HK59" i="1"/>
  <c r="HL59" i="1"/>
  <c r="HM59" i="1"/>
  <c r="HN59" i="1"/>
  <c r="HO59" i="1"/>
  <c r="HP59" i="1"/>
  <c r="HQ59" i="1"/>
  <c r="HR59" i="1"/>
  <c r="HS59" i="1"/>
  <c r="HT59" i="1"/>
  <c r="HU59" i="1"/>
  <c r="HV59" i="1"/>
  <c r="HW59" i="1"/>
  <c r="HX59" i="1"/>
  <c r="HY59" i="1"/>
  <c r="HZ59" i="1"/>
  <c r="IA59" i="1"/>
  <c r="IB59" i="1"/>
  <c r="IC59" i="1"/>
  <c r="ID59" i="1"/>
  <c r="IE59" i="1"/>
  <c r="IF59" i="1"/>
  <c r="IG59" i="1"/>
  <c r="IH59" i="1"/>
  <c r="II59" i="1"/>
  <c r="IJ59" i="1"/>
  <c r="IK59" i="1"/>
  <c r="IL59" i="1"/>
  <c r="IM59" i="1"/>
  <c r="IN59" i="1"/>
  <c r="IO59" i="1"/>
  <c r="IP59" i="1"/>
  <c r="IQ59" i="1"/>
  <c r="IR59" i="1"/>
  <c r="IS59" i="1"/>
  <c r="IT59" i="1"/>
  <c r="IU59" i="1"/>
  <c r="IV59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GW58" i="1"/>
  <c r="GX58" i="1"/>
  <c r="GY58" i="1"/>
  <c r="GZ58" i="1"/>
  <c r="HA58" i="1"/>
  <c r="HB58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IA58" i="1"/>
  <c r="IB58" i="1"/>
  <c r="IC58" i="1"/>
  <c r="ID58" i="1"/>
  <c r="IE58" i="1"/>
  <c r="IF58" i="1"/>
  <c r="IG58" i="1"/>
  <c r="IH58" i="1"/>
  <c r="II58" i="1"/>
  <c r="IJ58" i="1"/>
  <c r="IK58" i="1"/>
  <c r="IL58" i="1"/>
  <c r="IM58" i="1"/>
  <c r="IN58" i="1"/>
  <c r="IO58" i="1"/>
  <c r="IP58" i="1"/>
  <c r="IQ58" i="1"/>
  <c r="IR58" i="1"/>
  <c r="IS58" i="1"/>
  <c r="IT58" i="1"/>
  <c r="IU58" i="1"/>
  <c r="IV58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IP57" i="1"/>
  <c r="IQ57" i="1"/>
  <c r="IR57" i="1"/>
  <c r="IS57" i="1"/>
  <c r="IT57" i="1"/>
  <c r="IU57" i="1"/>
  <c r="IV57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IU56" i="1"/>
  <c r="IV56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IJ55" i="1"/>
  <c r="IK55" i="1"/>
  <c r="IL55" i="1"/>
  <c r="IM55" i="1"/>
  <c r="IN55" i="1"/>
  <c r="IO55" i="1"/>
  <c r="IP55" i="1"/>
  <c r="IQ55" i="1"/>
  <c r="IR55" i="1"/>
  <c r="IS55" i="1"/>
  <c r="IT55" i="1"/>
  <c r="IU55" i="1"/>
  <c r="IV55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IP54" i="1"/>
  <c r="IQ54" i="1"/>
  <c r="IR54" i="1"/>
  <c r="IS54" i="1"/>
  <c r="IT54" i="1"/>
  <c r="IU54" i="1"/>
  <c r="IV54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IA51" i="1"/>
  <c r="IB51" i="1"/>
  <c r="IC51" i="1"/>
  <c r="ID51" i="1"/>
  <c r="IE51" i="1"/>
  <c r="IF51" i="1"/>
  <c r="IG51" i="1"/>
  <c r="IH51" i="1"/>
  <c r="II51" i="1"/>
  <c r="IJ51" i="1"/>
  <c r="IK51" i="1"/>
  <c r="IL51" i="1"/>
  <c r="IM51" i="1"/>
  <c r="IN51" i="1"/>
  <c r="IO51" i="1"/>
  <c r="IP51" i="1"/>
  <c r="IQ51" i="1"/>
  <c r="IR51" i="1"/>
  <c r="IS51" i="1"/>
  <c r="IT51" i="1"/>
  <c r="IU51" i="1"/>
  <c r="IV51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HW50" i="1"/>
  <c r="HX50" i="1"/>
  <c r="HY50" i="1"/>
  <c r="HZ50" i="1"/>
  <c r="IA50" i="1"/>
  <c r="IB50" i="1"/>
  <c r="IC50" i="1"/>
  <c r="ID50" i="1"/>
  <c r="IE50" i="1"/>
  <c r="IF50" i="1"/>
  <c r="IG50" i="1"/>
  <c r="IH50" i="1"/>
  <c r="II50" i="1"/>
  <c r="IJ50" i="1"/>
  <c r="IK50" i="1"/>
  <c r="IL50" i="1"/>
  <c r="IM50" i="1"/>
  <c r="IN50" i="1"/>
  <c r="IO50" i="1"/>
  <c r="IP50" i="1"/>
  <c r="IQ50" i="1"/>
  <c r="IR50" i="1"/>
  <c r="IS50" i="1"/>
  <c r="IT50" i="1"/>
  <c r="IU50" i="1"/>
  <c r="IV50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IA49" i="1"/>
  <c r="IB49" i="1"/>
  <c r="IC49" i="1"/>
  <c r="ID49" i="1"/>
  <c r="IE49" i="1"/>
  <c r="IF49" i="1"/>
  <c r="IG49" i="1"/>
  <c r="IH49" i="1"/>
  <c r="II49" i="1"/>
  <c r="IJ49" i="1"/>
  <c r="IK49" i="1"/>
  <c r="IL49" i="1"/>
  <c r="IM49" i="1"/>
  <c r="IN49" i="1"/>
  <c r="IO49" i="1"/>
  <c r="IP49" i="1"/>
  <c r="IQ49" i="1"/>
  <c r="IR49" i="1"/>
  <c r="IS49" i="1"/>
  <c r="IT49" i="1"/>
  <c r="IU49" i="1"/>
  <c r="IV49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IA48" i="1"/>
  <c r="IB48" i="1"/>
  <c r="IC48" i="1"/>
  <c r="ID48" i="1"/>
  <c r="IE48" i="1"/>
  <c r="IF48" i="1"/>
  <c r="IG48" i="1"/>
  <c r="IH48" i="1"/>
  <c r="II48" i="1"/>
  <c r="IJ48" i="1"/>
  <c r="IK48" i="1"/>
  <c r="IL48" i="1"/>
  <c r="IM48" i="1"/>
  <c r="IN48" i="1"/>
  <c r="IO48" i="1"/>
  <c r="IP48" i="1"/>
  <c r="IQ48" i="1"/>
  <c r="IR48" i="1"/>
  <c r="IS48" i="1"/>
  <c r="IT48" i="1"/>
  <c r="IU48" i="1"/>
  <c r="IV48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R47" i="1"/>
  <c r="GS47" i="1"/>
  <c r="GT47" i="1"/>
  <c r="GU47" i="1"/>
  <c r="GV47" i="1"/>
  <c r="GW47" i="1"/>
  <c r="GX47" i="1"/>
  <c r="GY47" i="1"/>
  <c r="GZ47" i="1"/>
  <c r="HA47" i="1"/>
  <c r="HB47" i="1"/>
  <c r="HC47" i="1"/>
  <c r="HD47" i="1"/>
  <c r="HE47" i="1"/>
  <c r="HF47" i="1"/>
  <c r="HG47" i="1"/>
  <c r="HH47" i="1"/>
  <c r="HI47" i="1"/>
  <c r="HJ47" i="1"/>
  <c r="HK47" i="1"/>
  <c r="HL47" i="1"/>
  <c r="HM47" i="1"/>
  <c r="HN47" i="1"/>
  <c r="HO47" i="1"/>
  <c r="HP47" i="1"/>
  <c r="HQ47" i="1"/>
  <c r="HR47" i="1"/>
  <c r="HS47" i="1"/>
  <c r="HT47" i="1"/>
  <c r="HU47" i="1"/>
  <c r="HV47" i="1"/>
  <c r="HW47" i="1"/>
  <c r="HX47" i="1"/>
  <c r="HY47" i="1"/>
  <c r="HZ47" i="1"/>
  <c r="IA47" i="1"/>
  <c r="IB47" i="1"/>
  <c r="IC47" i="1"/>
  <c r="ID47" i="1"/>
  <c r="IE47" i="1"/>
  <c r="IF47" i="1"/>
  <c r="IG47" i="1"/>
  <c r="IH47" i="1"/>
  <c r="II47" i="1"/>
  <c r="IJ47" i="1"/>
  <c r="IK47" i="1"/>
  <c r="IL47" i="1"/>
  <c r="IM47" i="1"/>
  <c r="IN47" i="1"/>
  <c r="IO47" i="1"/>
  <c r="IP47" i="1"/>
  <c r="IQ47" i="1"/>
  <c r="IR47" i="1"/>
  <c r="IS47" i="1"/>
  <c r="IT47" i="1"/>
  <c r="IU47" i="1"/>
  <c r="IV47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GU46" i="1"/>
  <c r="GV46" i="1"/>
  <c r="GW46" i="1"/>
  <c r="GX46" i="1"/>
  <c r="GY46" i="1"/>
  <c r="GZ46" i="1"/>
  <c r="HA46" i="1"/>
  <c r="HB46" i="1"/>
  <c r="HC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IA46" i="1"/>
  <c r="IB46" i="1"/>
  <c r="IC46" i="1"/>
  <c r="ID46" i="1"/>
  <c r="IE46" i="1"/>
  <c r="IF46" i="1"/>
  <c r="IG46" i="1"/>
  <c r="IH46" i="1"/>
  <c r="II46" i="1"/>
  <c r="IJ46" i="1"/>
  <c r="IK46" i="1"/>
  <c r="IL46" i="1"/>
  <c r="IM46" i="1"/>
  <c r="IN46" i="1"/>
  <c r="IO46" i="1"/>
  <c r="IP46" i="1"/>
  <c r="IQ46" i="1"/>
  <c r="IR46" i="1"/>
  <c r="IS46" i="1"/>
  <c r="IT46" i="1"/>
  <c r="IU46" i="1"/>
  <c r="IV46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GT45" i="1"/>
  <c r="GU45" i="1"/>
  <c r="GV45" i="1"/>
  <c r="GW45" i="1"/>
  <c r="GX45" i="1"/>
  <c r="GY45" i="1"/>
  <c r="GZ45" i="1"/>
  <c r="HA45" i="1"/>
  <c r="HB45" i="1"/>
  <c r="HC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IA45" i="1"/>
  <c r="IB45" i="1"/>
  <c r="IC45" i="1"/>
  <c r="ID45" i="1"/>
  <c r="IE45" i="1"/>
  <c r="IF45" i="1"/>
  <c r="IG45" i="1"/>
  <c r="IH45" i="1"/>
  <c r="II45" i="1"/>
  <c r="IJ45" i="1"/>
  <c r="IK45" i="1"/>
  <c r="IL45" i="1"/>
  <c r="IM45" i="1"/>
  <c r="IN45" i="1"/>
  <c r="IO45" i="1"/>
  <c r="IP45" i="1"/>
  <c r="IQ45" i="1"/>
  <c r="IR45" i="1"/>
  <c r="IS45" i="1"/>
  <c r="IT45" i="1"/>
  <c r="IU45" i="1"/>
  <c r="IV45" i="1"/>
  <c r="B45" i="1"/>
  <c r="B46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GU44" i="1"/>
  <c r="GV44" i="1"/>
  <c r="GW44" i="1"/>
  <c r="GX44" i="1"/>
  <c r="GY44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IA44" i="1"/>
  <c r="IB44" i="1"/>
  <c r="IC44" i="1"/>
  <c r="ID44" i="1"/>
  <c r="IE44" i="1"/>
  <c r="IF44" i="1"/>
  <c r="IG44" i="1"/>
  <c r="IH44" i="1"/>
  <c r="II44" i="1"/>
  <c r="IJ44" i="1"/>
  <c r="IK44" i="1"/>
  <c r="IL44" i="1"/>
  <c r="IM44" i="1"/>
  <c r="IN44" i="1"/>
  <c r="IO44" i="1"/>
  <c r="IP44" i="1"/>
  <c r="IQ44" i="1"/>
  <c r="IR44" i="1"/>
  <c r="IS44" i="1"/>
  <c r="IT44" i="1"/>
  <c r="IU44" i="1"/>
  <c r="IV44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R43" i="1"/>
  <c r="GS43" i="1"/>
  <c r="GT43" i="1"/>
  <c r="GU43" i="1"/>
  <c r="GV43" i="1"/>
  <c r="GW43" i="1"/>
  <c r="GX43" i="1"/>
  <c r="GY43" i="1"/>
  <c r="GZ43" i="1"/>
  <c r="HA43" i="1"/>
  <c r="HB43" i="1"/>
  <c r="HC43" i="1"/>
  <c r="HD43" i="1"/>
  <c r="HE43" i="1"/>
  <c r="HF43" i="1"/>
  <c r="HG43" i="1"/>
  <c r="HH43" i="1"/>
  <c r="HI43" i="1"/>
  <c r="HJ43" i="1"/>
  <c r="HK43" i="1"/>
  <c r="HL43" i="1"/>
  <c r="HM43" i="1"/>
  <c r="HN43" i="1"/>
  <c r="HO43" i="1"/>
  <c r="HP43" i="1"/>
  <c r="HQ43" i="1"/>
  <c r="HR43" i="1"/>
  <c r="HS43" i="1"/>
  <c r="HT43" i="1"/>
  <c r="HU43" i="1"/>
  <c r="HV43" i="1"/>
  <c r="HW43" i="1"/>
  <c r="HX43" i="1"/>
  <c r="HY43" i="1"/>
  <c r="HZ43" i="1"/>
  <c r="IA43" i="1"/>
  <c r="IB43" i="1"/>
  <c r="IC43" i="1"/>
  <c r="ID43" i="1"/>
  <c r="IE43" i="1"/>
  <c r="IF43" i="1"/>
  <c r="IG43" i="1"/>
  <c r="IH43" i="1"/>
  <c r="II43" i="1"/>
  <c r="IJ43" i="1"/>
  <c r="IK43" i="1"/>
  <c r="IL43" i="1"/>
  <c r="IM43" i="1"/>
  <c r="IN43" i="1"/>
  <c r="IO43" i="1"/>
  <c r="IP43" i="1"/>
  <c r="IQ43" i="1"/>
  <c r="IR43" i="1"/>
  <c r="IS43" i="1"/>
  <c r="IT43" i="1"/>
  <c r="IU43" i="1"/>
  <c r="IV43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II42" i="1"/>
  <c r="IJ42" i="1"/>
  <c r="IK42" i="1"/>
  <c r="IL42" i="1"/>
  <c r="IM42" i="1"/>
  <c r="IN42" i="1"/>
  <c r="IO42" i="1"/>
  <c r="IP42" i="1"/>
  <c r="IQ42" i="1"/>
  <c r="IR42" i="1"/>
  <c r="IS42" i="1"/>
  <c r="IT42" i="1"/>
  <c r="IU42" i="1"/>
  <c r="IV42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II41" i="1"/>
  <c r="IJ41" i="1"/>
  <c r="IK41" i="1"/>
  <c r="IL41" i="1"/>
  <c r="IM41" i="1"/>
  <c r="IN41" i="1"/>
  <c r="IO41" i="1"/>
  <c r="IP41" i="1"/>
  <c r="IQ41" i="1"/>
  <c r="IR41" i="1"/>
  <c r="IS41" i="1"/>
  <c r="IT41" i="1"/>
  <c r="IU41" i="1"/>
  <c r="IV41" i="1"/>
  <c r="C41" i="1"/>
  <c r="B42" i="1"/>
  <c r="B43" i="1"/>
  <c r="B44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41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GS40" i="1"/>
  <c r="GT40" i="1"/>
  <c r="GU40" i="1"/>
  <c r="GV40" i="1"/>
  <c r="GW40" i="1"/>
  <c r="GX40" i="1"/>
  <c r="GY40" i="1"/>
  <c r="GZ40" i="1"/>
  <c r="HA40" i="1"/>
  <c r="HB40" i="1"/>
  <c r="HC40" i="1"/>
  <c r="HD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IA40" i="1"/>
  <c r="IB40" i="1"/>
  <c r="IC40" i="1"/>
  <c r="ID40" i="1"/>
  <c r="IE40" i="1"/>
  <c r="IF40" i="1"/>
  <c r="IG40" i="1"/>
  <c r="IH40" i="1"/>
  <c r="II40" i="1"/>
  <c r="IJ40" i="1"/>
  <c r="IK40" i="1"/>
  <c r="IL40" i="1"/>
  <c r="IM40" i="1"/>
  <c r="IN40" i="1"/>
  <c r="IO40" i="1"/>
  <c r="IP40" i="1"/>
  <c r="IQ40" i="1"/>
  <c r="IR40" i="1"/>
  <c r="IS40" i="1"/>
  <c r="IT40" i="1"/>
  <c r="IU40" i="1"/>
  <c r="IV40" i="1"/>
  <c r="G40" i="1"/>
  <c r="D40" i="1"/>
  <c r="E40" i="1"/>
  <c r="F40" i="1"/>
  <c r="C40" i="1"/>
  <c r="B40" i="1"/>
  <c r="H3" i="13" l="1"/>
  <c r="Q4" i="13" s="1"/>
  <c r="G3" i="13"/>
  <c r="P6" i="13" s="1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2" i="13"/>
  <c r="S6" i="14"/>
  <c r="S5" i="14"/>
  <c r="T4" i="14"/>
  <c r="T3" i="14"/>
  <c r="H21" i="14"/>
  <c r="G21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2" i="14"/>
  <c r="V6" i="15"/>
  <c r="V5" i="15"/>
  <c r="W4" i="15"/>
  <c r="W3" i="15"/>
  <c r="V12" i="15"/>
  <c r="U12" i="15"/>
  <c r="P5" i="13" l="1"/>
  <c r="Q3" i="13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2" i="15"/>
  <c r="C52" i="14" l="1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BO19" i="1"/>
  <c r="BP19" i="1"/>
  <c r="BF29" i="1"/>
  <c r="BE29" i="1"/>
  <c r="AP19" i="1"/>
  <c r="AQ19" i="1"/>
  <c r="AA29" i="1"/>
  <c r="AB29" i="1"/>
  <c r="AA19" i="1"/>
  <c r="AB19" i="1"/>
  <c r="V29" i="1"/>
  <c r="W29" i="1"/>
  <c r="G29" i="1" l="1"/>
  <c r="H29" i="1"/>
  <c r="DN4" i="1" l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" i="1"/>
  <c r="IV4" i="1" l="1"/>
  <c r="IV5" i="1"/>
  <c r="IV6" i="1"/>
  <c r="IV7" i="1"/>
  <c r="IV8" i="1"/>
  <c r="IV9" i="1"/>
  <c r="IV10" i="1"/>
  <c r="IV11" i="1"/>
  <c r="IV12" i="1"/>
  <c r="IV13" i="1"/>
  <c r="IV14" i="1"/>
  <c r="IV15" i="1"/>
  <c r="IV16" i="1"/>
  <c r="IV17" i="1"/>
  <c r="IV18" i="1"/>
  <c r="IV19" i="1"/>
  <c r="IV20" i="1"/>
  <c r="IV21" i="1"/>
  <c r="IV22" i="1"/>
  <c r="IV23" i="1"/>
  <c r="IV24" i="1"/>
  <c r="IV25" i="1"/>
  <c r="IV26" i="1"/>
  <c r="IV27" i="1"/>
  <c r="IV28" i="1"/>
  <c r="IV29" i="1"/>
  <c r="IV30" i="1"/>
  <c r="IV31" i="1"/>
  <c r="IV32" i="1"/>
  <c r="IV33" i="1"/>
  <c r="IV3" i="1"/>
  <c r="IQ4" i="1"/>
  <c r="IQ5" i="1"/>
  <c r="IQ6" i="1"/>
  <c r="IQ7" i="1"/>
  <c r="IQ8" i="1"/>
  <c r="IQ9" i="1"/>
  <c r="IQ10" i="1"/>
  <c r="IQ11" i="1"/>
  <c r="IQ12" i="1"/>
  <c r="IQ13" i="1"/>
  <c r="IQ14" i="1"/>
  <c r="IQ15" i="1"/>
  <c r="IQ16" i="1"/>
  <c r="IQ17" i="1"/>
  <c r="IQ18" i="1"/>
  <c r="IQ19" i="1"/>
  <c r="IQ20" i="1"/>
  <c r="IQ21" i="1"/>
  <c r="IQ22" i="1"/>
  <c r="IQ23" i="1"/>
  <c r="IQ24" i="1"/>
  <c r="IQ25" i="1"/>
  <c r="IQ26" i="1"/>
  <c r="IQ27" i="1"/>
  <c r="IQ28" i="1"/>
  <c r="IQ29" i="1"/>
  <c r="IQ30" i="1"/>
  <c r="IQ31" i="1"/>
  <c r="IQ32" i="1"/>
  <c r="IQ33" i="1"/>
  <c r="IQ3" i="1"/>
  <c r="IL4" i="1"/>
  <c r="IL5" i="1"/>
  <c r="IL6" i="1"/>
  <c r="IL7" i="1"/>
  <c r="IL8" i="1"/>
  <c r="IL9" i="1"/>
  <c r="IL10" i="1"/>
  <c r="IL11" i="1"/>
  <c r="IL12" i="1"/>
  <c r="IL13" i="1"/>
  <c r="IL14" i="1"/>
  <c r="IL15" i="1"/>
  <c r="IL16" i="1"/>
  <c r="IL17" i="1"/>
  <c r="IL18" i="1"/>
  <c r="IL19" i="1"/>
  <c r="IL20" i="1"/>
  <c r="IL21" i="1"/>
  <c r="IL22" i="1"/>
  <c r="IL23" i="1"/>
  <c r="IL24" i="1"/>
  <c r="IL25" i="1"/>
  <c r="IL26" i="1"/>
  <c r="IL27" i="1"/>
  <c r="IL28" i="1"/>
  <c r="IL29" i="1"/>
  <c r="IL30" i="1"/>
  <c r="IL31" i="1"/>
  <c r="IL32" i="1"/>
  <c r="IL33" i="1"/>
  <c r="IL3" i="1"/>
  <c r="IG4" i="1"/>
  <c r="IG5" i="1"/>
  <c r="IG6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0" i="1"/>
  <c r="IG21" i="1"/>
  <c r="IG22" i="1"/>
  <c r="IG23" i="1"/>
  <c r="IG24" i="1"/>
  <c r="IG25" i="1"/>
  <c r="IG26" i="1"/>
  <c r="IG27" i="1"/>
  <c r="IG28" i="1"/>
  <c r="IG29" i="1"/>
  <c r="IG30" i="1"/>
  <c r="IG31" i="1"/>
  <c r="IG32" i="1"/>
  <c r="IG33" i="1"/>
  <c r="IG3" i="1"/>
  <c r="IB4" i="1"/>
  <c r="IB5" i="1"/>
  <c r="IB6" i="1"/>
  <c r="IB7" i="1"/>
  <c r="IB8" i="1"/>
  <c r="IB9" i="1"/>
  <c r="IB10" i="1"/>
  <c r="IB11" i="1"/>
  <c r="IB12" i="1"/>
  <c r="IB13" i="1"/>
  <c r="IB14" i="1"/>
  <c r="IB15" i="1"/>
  <c r="IB16" i="1"/>
  <c r="IB17" i="1"/>
  <c r="IB18" i="1"/>
  <c r="IB19" i="1"/>
  <c r="IB20" i="1"/>
  <c r="IB21" i="1"/>
  <c r="IB22" i="1"/>
  <c r="IB23" i="1"/>
  <c r="IB24" i="1"/>
  <c r="IB25" i="1"/>
  <c r="IB26" i="1"/>
  <c r="IB27" i="1"/>
  <c r="IB28" i="1"/>
  <c r="IB29" i="1"/>
  <c r="IB30" i="1"/>
  <c r="IB31" i="1"/>
  <c r="IB32" i="1"/>
  <c r="IB33" i="1"/>
  <c r="IB3" i="1"/>
  <c r="HW4" i="1"/>
  <c r="HW5" i="1"/>
  <c r="HW6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0" i="1"/>
  <c r="HW21" i="1"/>
  <c r="HW22" i="1"/>
  <c r="HW23" i="1"/>
  <c r="HW24" i="1"/>
  <c r="HW25" i="1"/>
  <c r="HW26" i="1"/>
  <c r="HW27" i="1"/>
  <c r="HW28" i="1"/>
  <c r="HW29" i="1"/>
  <c r="HW30" i="1"/>
  <c r="HW31" i="1"/>
  <c r="HW32" i="1"/>
  <c r="HW33" i="1"/>
  <c r="HW3" i="1"/>
  <c r="HR4" i="1"/>
  <c r="HR5" i="1"/>
  <c r="HR6" i="1"/>
  <c r="HR7" i="1"/>
  <c r="HR8" i="1"/>
  <c r="HR9" i="1"/>
  <c r="HR10" i="1"/>
  <c r="HR11" i="1"/>
  <c r="HR12" i="1"/>
  <c r="HR13" i="1"/>
  <c r="HR14" i="1"/>
  <c r="HR15" i="1"/>
  <c r="HR16" i="1"/>
  <c r="HR17" i="1"/>
  <c r="HR18" i="1"/>
  <c r="HR19" i="1"/>
  <c r="HR20" i="1"/>
  <c r="HR21" i="1"/>
  <c r="HR22" i="1"/>
  <c r="HR23" i="1"/>
  <c r="HR24" i="1"/>
  <c r="HR25" i="1"/>
  <c r="HR26" i="1"/>
  <c r="HR27" i="1"/>
  <c r="HR28" i="1"/>
  <c r="HR29" i="1"/>
  <c r="HR30" i="1"/>
  <c r="HR31" i="1"/>
  <c r="HR32" i="1"/>
  <c r="HR33" i="1"/>
  <c r="HR3" i="1"/>
  <c r="HM4" i="1"/>
  <c r="HM5" i="1"/>
  <c r="HM6" i="1"/>
  <c r="HM7" i="1"/>
  <c r="HM8" i="1"/>
  <c r="HM9" i="1"/>
  <c r="HM10" i="1"/>
  <c r="HM11" i="1"/>
  <c r="HM12" i="1"/>
  <c r="HM13" i="1"/>
  <c r="HM14" i="1"/>
  <c r="HM15" i="1"/>
  <c r="HM16" i="1"/>
  <c r="HM17" i="1"/>
  <c r="HM18" i="1"/>
  <c r="HM19" i="1"/>
  <c r="HM20" i="1"/>
  <c r="HM21" i="1"/>
  <c r="HM22" i="1"/>
  <c r="HM23" i="1"/>
  <c r="HM24" i="1"/>
  <c r="HM25" i="1"/>
  <c r="HM26" i="1"/>
  <c r="HM27" i="1"/>
  <c r="HM28" i="1"/>
  <c r="HM29" i="1"/>
  <c r="HM30" i="1"/>
  <c r="HM31" i="1"/>
  <c r="HM32" i="1"/>
  <c r="HM33" i="1"/>
  <c r="HM3" i="1"/>
  <c r="HH4" i="1"/>
  <c r="HH5" i="1"/>
  <c r="HH6" i="1"/>
  <c r="HH7" i="1"/>
  <c r="HH8" i="1"/>
  <c r="HH9" i="1"/>
  <c r="HH10" i="1"/>
  <c r="HH11" i="1"/>
  <c r="HH12" i="1"/>
  <c r="HH13" i="1"/>
  <c r="HH14" i="1"/>
  <c r="HH15" i="1"/>
  <c r="HH16" i="1"/>
  <c r="HH17" i="1"/>
  <c r="HH18" i="1"/>
  <c r="HH19" i="1"/>
  <c r="HH20" i="1"/>
  <c r="HH21" i="1"/>
  <c r="HH22" i="1"/>
  <c r="HH23" i="1"/>
  <c r="HH24" i="1"/>
  <c r="HH25" i="1"/>
  <c r="HH26" i="1"/>
  <c r="HH27" i="1"/>
  <c r="HH28" i="1"/>
  <c r="HH29" i="1"/>
  <c r="HH30" i="1"/>
  <c r="HH31" i="1"/>
  <c r="HH32" i="1"/>
  <c r="HH33" i="1"/>
  <c r="HH3" i="1"/>
  <c r="HC4" i="1"/>
  <c r="HC5" i="1"/>
  <c r="HC6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C20" i="1"/>
  <c r="HC21" i="1"/>
  <c r="HC22" i="1"/>
  <c r="HC23" i="1"/>
  <c r="HC24" i="1"/>
  <c r="HC25" i="1"/>
  <c r="HC26" i="1"/>
  <c r="HC27" i="1"/>
  <c r="HC28" i="1"/>
  <c r="HC29" i="1"/>
  <c r="HC30" i="1"/>
  <c r="HC31" i="1"/>
  <c r="HC32" i="1"/>
  <c r="HC33" i="1"/>
  <c r="HC3" i="1"/>
  <c r="GX4" i="1"/>
  <c r="GX5" i="1"/>
  <c r="GX6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GX20" i="1"/>
  <c r="GX21" i="1"/>
  <c r="GX22" i="1"/>
  <c r="GX23" i="1"/>
  <c r="GX24" i="1"/>
  <c r="GX25" i="1"/>
  <c r="GX26" i="1"/>
  <c r="GX27" i="1"/>
  <c r="GX28" i="1"/>
  <c r="GX29" i="1"/>
  <c r="GX30" i="1"/>
  <c r="GX31" i="1"/>
  <c r="GX32" i="1"/>
  <c r="GX33" i="1"/>
  <c r="GX3" i="1"/>
  <c r="GS4" i="1"/>
  <c r="GS5" i="1"/>
  <c r="GS6" i="1"/>
  <c r="GS7" i="1"/>
  <c r="GS8" i="1"/>
  <c r="GS9" i="1"/>
  <c r="GS10" i="1"/>
  <c r="GS11" i="1"/>
  <c r="GS12" i="1"/>
  <c r="GS13" i="1"/>
  <c r="GS14" i="1"/>
  <c r="GS15" i="1"/>
  <c r="GS16" i="1"/>
  <c r="GS17" i="1"/>
  <c r="GS18" i="1"/>
  <c r="GS19" i="1"/>
  <c r="GS20" i="1"/>
  <c r="GS21" i="1"/>
  <c r="GS22" i="1"/>
  <c r="GS23" i="1"/>
  <c r="GS24" i="1"/>
  <c r="GS25" i="1"/>
  <c r="GS26" i="1"/>
  <c r="GS27" i="1"/>
  <c r="GS28" i="1"/>
  <c r="GS29" i="1"/>
  <c r="GS30" i="1"/>
  <c r="GS31" i="1"/>
  <c r="GS32" i="1"/>
  <c r="GS33" i="1"/>
  <c r="GS3" i="1"/>
  <c r="GN4" i="1"/>
  <c r="GN5" i="1"/>
  <c r="GN6" i="1"/>
  <c r="GN7" i="1"/>
  <c r="GN8" i="1"/>
  <c r="GN9" i="1"/>
  <c r="GN10" i="1"/>
  <c r="GN11" i="1"/>
  <c r="GN12" i="1"/>
  <c r="GN13" i="1"/>
  <c r="GN14" i="1"/>
  <c r="GN15" i="1"/>
  <c r="GN16" i="1"/>
  <c r="GN17" i="1"/>
  <c r="GN18" i="1"/>
  <c r="GN19" i="1"/>
  <c r="GN20" i="1"/>
  <c r="GN21" i="1"/>
  <c r="GN22" i="1"/>
  <c r="GN23" i="1"/>
  <c r="GN24" i="1"/>
  <c r="GN25" i="1"/>
  <c r="GN26" i="1"/>
  <c r="GN27" i="1"/>
  <c r="GN28" i="1"/>
  <c r="GN29" i="1"/>
  <c r="GN30" i="1"/>
  <c r="GN31" i="1"/>
  <c r="GN32" i="1"/>
  <c r="GN33" i="1"/>
  <c r="GN3" i="1"/>
  <c r="GI4" i="1"/>
  <c r="GI5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I31" i="1"/>
  <c r="GI32" i="1"/>
  <c r="GI33" i="1"/>
  <c r="GI3" i="1"/>
  <c r="GD4" i="1"/>
  <c r="GD5" i="1"/>
  <c r="GD6" i="1"/>
  <c r="GD7" i="1"/>
  <c r="GD8" i="1"/>
  <c r="GD9" i="1"/>
  <c r="GD10" i="1"/>
  <c r="GD11" i="1"/>
  <c r="GD12" i="1"/>
  <c r="GD13" i="1"/>
  <c r="GD14" i="1"/>
  <c r="GD15" i="1"/>
  <c r="GD16" i="1"/>
  <c r="GD17" i="1"/>
  <c r="GD18" i="1"/>
  <c r="GD19" i="1"/>
  <c r="GD20" i="1"/>
  <c r="GD21" i="1"/>
  <c r="GD22" i="1"/>
  <c r="GD23" i="1"/>
  <c r="GD24" i="1"/>
  <c r="GD25" i="1"/>
  <c r="GD26" i="1"/>
  <c r="GD27" i="1"/>
  <c r="GD28" i="1"/>
  <c r="GD29" i="1"/>
  <c r="GD30" i="1"/>
  <c r="GD31" i="1"/>
  <c r="GD32" i="1"/>
  <c r="GD33" i="1"/>
  <c r="GD3" i="1"/>
  <c r="FY4" i="1"/>
  <c r="FY5" i="1"/>
  <c r="FY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Y29" i="1"/>
  <c r="FY30" i="1"/>
  <c r="FY31" i="1"/>
  <c r="FY32" i="1"/>
  <c r="FY33" i="1"/>
  <c r="FY3" i="1"/>
  <c r="FT4" i="1"/>
  <c r="FT5" i="1"/>
  <c r="FT6" i="1"/>
  <c r="FT7" i="1"/>
  <c r="FT8" i="1"/>
  <c r="FT9" i="1"/>
  <c r="FT10" i="1"/>
  <c r="FT11" i="1"/>
  <c r="FT12" i="1"/>
  <c r="FT13" i="1"/>
  <c r="FT14" i="1"/>
  <c r="FT15" i="1"/>
  <c r="FT16" i="1"/>
  <c r="FT17" i="1"/>
  <c r="FT18" i="1"/>
  <c r="FT19" i="1"/>
  <c r="FT20" i="1"/>
  <c r="FT21" i="1"/>
  <c r="FT22" i="1"/>
  <c r="FT23" i="1"/>
  <c r="FT24" i="1"/>
  <c r="FT25" i="1"/>
  <c r="FT26" i="1"/>
  <c r="FT27" i="1"/>
  <c r="FT28" i="1"/>
  <c r="FT29" i="1"/>
  <c r="FT30" i="1"/>
  <c r="FT31" i="1"/>
  <c r="FT32" i="1"/>
  <c r="FT33" i="1"/>
  <c r="FT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" i="1"/>
  <c r="FJ4" i="1"/>
  <c r="FJ5" i="1"/>
  <c r="FJ6" i="1"/>
  <c r="FJ7" i="1"/>
  <c r="FJ8" i="1"/>
  <c r="FJ9" i="1"/>
  <c r="FJ10" i="1"/>
  <c r="FJ11" i="1"/>
  <c r="FJ12" i="1"/>
  <c r="FJ13" i="1"/>
  <c r="FJ14" i="1"/>
  <c r="FJ15" i="1"/>
  <c r="FJ16" i="1"/>
  <c r="FJ17" i="1"/>
  <c r="FJ18" i="1"/>
  <c r="FJ19" i="1"/>
  <c r="FJ20" i="1"/>
  <c r="FJ21" i="1"/>
  <c r="FJ22" i="1"/>
  <c r="FJ23" i="1"/>
  <c r="FJ24" i="1"/>
  <c r="FJ25" i="1"/>
  <c r="FJ26" i="1"/>
  <c r="FJ27" i="1"/>
  <c r="FJ28" i="1"/>
  <c r="FJ29" i="1"/>
  <c r="FJ30" i="1"/>
  <c r="FJ31" i="1"/>
  <c r="FJ32" i="1"/>
  <c r="FJ33" i="1"/>
  <c r="FJ3" i="1"/>
  <c r="FE4" i="1"/>
  <c r="FE5" i="1"/>
  <c r="FE6" i="1"/>
  <c r="FE7" i="1"/>
  <c r="FE8" i="1"/>
  <c r="FE9" i="1"/>
  <c r="FE10" i="1"/>
  <c r="FE11" i="1"/>
  <c r="FE12" i="1"/>
  <c r="FE13" i="1"/>
  <c r="FE14" i="1"/>
  <c r="FE15" i="1"/>
  <c r="FE16" i="1"/>
  <c r="FE17" i="1"/>
  <c r="FE18" i="1"/>
  <c r="FE19" i="1"/>
  <c r="FE20" i="1"/>
  <c r="FE21" i="1"/>
  <c r="FE22" i="1"/>
  <c r="FE23" i="1"/>
  <c r="FE24" i="1"/>
  <c r="FE25" i="1"/>
  <c r="FE26" i="1"/>
  <c r="FE27" i="1"/>
  <c r="FE28" i="1"/>
  <c r="FE29" i="1"/>
  <c r="FE30" i="1"/>
  <c r="FE31" i="1"/>
  <c r="FE32" i="1"/>
  <c r="FE33" i="1"/>
  <c r="FE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" i="1"/>
  <c r="EU4" i="1"/>
  <c r="EU5" i="1"/>
  <c r="EU6" i="1"/>
  <c r="EU7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25" i="1"/>
  <c r="EU26" i="1"/>
  <c r="EU27" i="1"/>
  <c r="EU28" i="1"/>
  <c r="EU29" i="1"/>
  <c r="EU30" i="1"/>
  <c r="EU31" i="1"/>
  <c r="EU32" i="1"/>
  <c r="EU33" i="1"/>
  <c r="EU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F31" i="1"/>
  <c r="EF32" i="1"/>
  <c r="EF33" i="1"/>
  <c r="EF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" i="1"/>
  <c r="IU4" i="1"/>
  <c r="IU5" i="1"/>
  <c r="IU6" i="1"/>
  <c r="IU7" i="1"/>
  <c r="IU8" i="1"/>
  <c r="IU9" i="1"/>
  <c r="IU10" i="1"/>
  <c r="IU11" i="1"/>
  <c r="IU12" i="1"/>
  <c r="IU13" i="1"/>
  <c r="IU14" i="1"/>
  <c r="IU15" i="1"/>
  <c r="IU16" i="1"/>
  <c r="IU17" i="1"/>
  <c r="IU18" i="1"/>
  <c r="IU19" i="1"/>
  <c r="IU20" i="1"/>
  <c r="IU21" i="1"/>
  <c r="IU22" i="1"/>
  <c r="IU23" i="1"/>
  <c r="IU24" i="1"/>
  <c r="IU25" i="1"/>
  <c r="IU26" i="1"/>
  <c r="IU27" i="1"/>
  <c r="IU28" i="1"/>
  <c r="IU29" i="1"/>
  <c r="IU30" i="1"/>
  <c r="IU31" i="1"/>
  <c r="IU32" i="1"/>
  <c r="IU33" i="1"/>
  <c r="IU3" i="1"/>
  <c r="IP4" i="1"/>
  <c r="IP5" i="1"/>
  <c r="IP6" i="1"/>
  <c r="IP7" i="1"/>
  <c r="IP8" i="1"/>
  <c r="IP9" i="1"/>
  <c r="IP10" i="1"/>
  <c r="IP11" i="1"/>
  <c r="IP12" i="1"/>
  <c r="IP13" i="1"/>
  <c r="IP14" i="1"/>
  <c r="IP15" i="1"/>
  <c r="IP16" i="1"/>
  <c r="IP17" i="1"/>
  <c r="IP18" i="1"/>
  <c r="IP19" i="1"/>
  <c r="IP20" i="1"/>
  <c r="IP21" i="1"/>
  <c r="IP22" i="1"/>
  <c r="IP23" i="1"/>
  <c r="IP24" i="1"/>
  <c r="IP25" i="1"/>
  <c r="IP26" i="1"/>
  <c r="IP27" i="1"/>
  <c r="IP28" i="1"/>
  <c r="IP29" i="1"/>
  <c r="IP30" i="1"/>
  <c r="IP31" i="1"/>
  <c r="IP32" i="1"/>
  <c r="IP33" i="1"/>
  <c r="IP3" i="1"/>
  <c r="IK4" i="1"/>
  <c r="IK5" i="1"/>
  <c r="IK6" i="1"/>
  <c r="IK7" i="1"/>
  <c r="IK8" i="1"/>
  <c r="IK9" i="1"/>
  <c r="IK10" i="1"/>
  <c r="IK11" i="1"/>
  <c r="IK12" i="1"/>
  <c r="IK13" i="1"/>
  <c r="IK14" i="1"/>
  <c r="IK15" i="1"/>
  <c r="IK16" i="1"/>
  <c r="IK17" i="1"/>
  <c r="IK18" i="1"/>
  <c r="IK19" i="1"/>
  <c r="IK20" i="1"/>
  <c r="IK21" i="1"/>
  <c r="IK22" i="1"/>
  <c r="IK23" i="1"/>
  <c r="IK24" i="1"/>
  <c r="IK25" i="1"/>
  <c r="IK26" i="1"/>
  <c r="IK27" i="1"/>
  <c r="IK28" i="1"/>
  <c r="IK29" i="1"/>
  <c r="IK30" i="1"/>
  <c r="IK31" i="1"/>
  <c r="IK32" i="1"/>
  <c r="IK33" i="1"/>
  <c r="IK3" i="1"/>
  <c r="IF4" i="1"/>
  <c r="IF5" i="1"/>
  <c r="IF6" i="1"/>
  <c r="IF7" i="1"/>
  <c r="IF8" i="1"/>
  <c r="IF9" i="1"/>
  <c r="IF10" i="1"/>
  <c r="IF11" i="1"/>
  <c r="IF12" i="1"/>
  <c r="IF13" i="1"/>
  <c r="IF14" i="1"/>
  <c r="IF15" i="1"/>
  <c r="IF16" i="1"/>
  <c r="IF17" i="1"/>
  <c r="IF18" i="1"/>
  <c r="IF19" i="1"/>
  <c r="IF20" i="1"/>
  <c r="IF21" i="1"/>
  <c r="IF22" i="1"/>
  <c r="IF23" i="1"/>
  <c r="IF24" i="1"/>
  <c r="IF25" i="1"/>
  <c r="IF26" i="1"/>
  <c r="IF27" i="1"/>
  <c r="IF28" i="1"/>
  <c r="IF29" i="1"/>
  <c r="IF30" i="1"/>
  <c r="IF31" i="1"/>
  <c r="IF32" i="1"/>
  <c r="IF33" i="1"/>
  <c r="IF3" i="1"/>
  <c r="IA4" i="1"/>
  <c r="IA5" i="1"/>
  <c r="IA6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IA20" i="1"/>
  <c r="IA21" i="1"/>
  <c r="IA22" i="1"/>
  <c r="IA23" i="1"/>
  <c r="IA24" i="1"/>
  <c r="IA25" i="1"/>
  <c r="IA26" i="1"/>
  <c r="IA27" i="1"/>
  <c r="IA28" i="1"/>
  <c r="IA29" i="1"/>
  <c r="IA30" i="1"/>
  <c r="IA31" i="1"/>
  <c r="IA32" i="1"/>
  <c r="IA33" i="1"/>
  <c r="IA3" i="1"/>
  <c r="HV4" i="1"/>
  <c r="HV5" i="1"/>
  <c r="HV6" i="1"/>
  <c r="HV7" i="1"/>
  <c r="HV8" i="1"/>
  <c r="HV9" i="1"/>
  <c r="HV10" i="1"/>
  <c r="HV11" i="1"/>
  <c r="HV12" i="1"/>
  <c r="HV13" i="1"/>
  <c r="HV14" i="1"/>
  <c r="HV15" i="1"/>
  <c r="HV16" i="1"/>
  <c r="HV17" i="1"/>
  <c r="HV18" i="1"/>
  <c r="HV19" i="1"/>
  <c r="HV20" i="1"/>
  <c r="HV21" i="1"/>
  <c r="HV22" i="1"/>
  <c r="HV23" i="1"/>
  <c r="HV24" i="1"/>
  <c r="HV25" i="1"/>
  <c r="HV26" i="1"/>
  <c r="HV27" i="1"/>
  <c r="HV28" i="1"/>
  <c r="HV29" i="1"/>
  <c r="HV30" i="1"/>
  <c r="HV31" i="1"/>
  <c r="HV32" i="1"/>
  <c r="HV33" i="1"/>
  <c r="HV3" i="1"/>
  <c r="HQ4" i="1"/>
  <c r="HQ5" i="1"/>
  <c r="HQ6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0" i="1"/>
  <c r="HQ21" i="1"/>
  <c r="HQ22" i="1"/>
  <c r="HQ23" i="1"/>
  <c r="HQ24" i="1"/>
  <c r="HQ25" i="1"/>
  <c r="HQ26" i="1"/>
  <c r="HQ27" i="1"/>
  <c r="HQ28" i="1"/>
  <c r="HQ29" i="1"/>
  <c r="HQ30" i="1"/>
  <c r="HQ31" i="1"/>
  <c r="HQ32" i="1"/>
  <c r="HQ33" i="1"/>
  <c r="HQ3" i="1"/>
  <c r="HL4" i="1"/>
  <c r="HL5" i="1"/>
  <c r="HL6" i="1"/>
  <c r="HL7" i="1"/>
  <c r="HL8" i="1"/>
  <c r="HL9" i="1"/>
  <c r="HL10" i="1"/>
  <c r="HL11" i="1"/>
  <c r="HL12" i="1"/>
  <c r="HL13" i="1"/>
  <c r="HL14" i="1"/>
  <c r="HL15" i="1"/>
  <c r="HL16" i="1"/>
  <c r="HL17" i="1"/>
  <c r="HL18" i="1"/>
  <c r="HL19" i="1"/>
  <c r="HL20" i="1"/>
  <c r="HL21" i="1"/>
  <c r="HL22" i="1"/>
  <c r="HL23" i="1"/>
  <c r="HL24" i="1"/>
  <c r="HL25" i="1"/>
  <c r="HL26" i="1"/>
  <c r="HL27" i="1"/>
  <c r="HL28" i="1"/>
  <c r="HL29" i="1"/>
  <c r="HL30" i="1"/>
  <c r="HL31" i="1"/>
  <c r="HL32" i="1"/>
  <c r="HL33" i="1"/>
  <c r="HL3" i="1"/>
  <c r="HG4" i="1"/>
  <c r="HG5" i="1"/>
  <c r="HG6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HG20" i="1"/>
  <c r="HG21" i="1"/>
  <c r="HG22" i="1"/>
  <c r="HG23" i="1"/>
  <c r="HG24" i="1"/>
  <c r="HG25" i="1"/>
  <c r="HG26" i="1"/>
  <c r="HG27" i="1"/>
  <c r="HG28" i="1"/>
  <c r="HG29" i="1"/>
  <c r="HG30" i="1"/>
  <c r="HG31" i="1"/>
  <c r="HG32" i="1"/>
  <c r="HG33" i="1"/>
  <c r="HG3" i="1"/>
  <c r="HB4" i="1"/>
  <c r="HB5" i="1"/>
  <c r="HB6" i="1"/>
  <c r="HB7" i="1"/>
  <c r="HB8" i="1"/>
  <c r="HB9" i="1"/>
  <c r="HB10" i="1"/>
  <c r="HB11" i="1"/>
  <c r="HB12" i="1"/>
  <c r="HB13" i="1"/>
  <c r="HB14" i="1"/>
  <c r="HB15" i="1"/>
  <c r="HB16" i="1"/>
  <c r="HB17" i="1"/>
  <c r="HB18" i="1"/>
  <c r="HB19" i="1"/>
  <c r="HB20" i="1"/>
  <c r="HB21" i="1"/>
  <c r="HB22" i="1"/>
  <c r="HB23" i="1"/>
  <c r="HB24" i="1"/>
  <c r="HB25" i="1"/>
  <c r="HB26" i="1"/>
  <c r="HB27" i="1"/>
  <c r="HB28" i="1"/>
  <c r="HB29" i="1"/>
  <c r="HB30" i="1"/>
  <c r="HB31" i="1"/>
  <c r="HB32" i="1"/>
  <c r="HB33" i="1"/>
  <c r="HB3" i="1"/>
  <c r="GW4" i="1"/>
  <c r="GW5" i="1"/>
  <c r="GW6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GW20" i="1"/>
  <c r="GW21" i="1"/>
  <c r="GW22" i="1"/>
  <c r="GW23" i="1"/>
  <c r="GW24" i="1"/>
  <c r="GW25" i="1"/>
  <c r="GW26" i="1"/>
  <c r="GW27" i="1"/>
  <c r="GW28" i="1"/>
  <c r="GW29" i="1"/>
  <c r="GW30" i="1"/>
  <c r="GW31" i="1"/>
  <c r="GW32" i="1"/>
  <c r="GW33" i="1"/>
  <c r="GW3" i="1"/>
  <c r="GR4" i="1"/>
  <c r="GR5" i="1"/>
  <c r="GR6" i="1"/>
  <c r="GR7" i="1"/>
  <c r="GR8" i="1"/>
  <c r="GR9" i="1"/>
  <c r="GR10" i="1"/>
  <c r="GR11" i="1"/>
  <c r="GR12" i="1"/>
  <c r="GR13" i="1"/>
  <c r="GR14" i="1"/>
  <c r="GR15" i="1"/>
  <c r="GR16" i="1"/>
  <c r="GR17" i="1"/>
  <c r="GR18" i="1"/>
  <c r="GR19" i="1"/>
  <c r="GR20" i="1"/>
  <c r="GR21" i="1"/>
  <c r="GR22" i="1"/>
  <c r="GR23" i="1"/>
  <c r="GR24" i="1"/>
  <c r="GR25" i="1"/>
  <c r="GR26" i="1"/>
  <c r="GR27" i="1"/>
  <c r="GR28" i="1"/>
  <c r="GR29" i="1"/>
  <c r="GR30" i="1"/>
  <c r="GR31" i="1"/>
  <c r="GR32" i="1"/>
  <c r="GR33" i="1"/>
  <c r="GR3" i="1"/>
  <c r="GM4" i="1"/>
  <c r="GM5" i="1"/>
  <c r="GM6" i="1"/>
  <c r="GM7" i="1"/>
  <c r="GM8" i="1"/>
  <c r="GM9" i="1"/>
  <c r="GM10" i="1"/>
  <c r="GM11" i="1"/>
  <c r="GM12" i="1"/>
  <c r="GM13" i="1"/>
  <c r="GM14" i="1"/>
  <c r="GM15" i="1"/>
  <c r="GM16" i="1"/>
  <c r="GM17" i="1"/>
  <c r="GM18" i="1"/>
  <c r="GM19" i="1"/>
  <c r="GM20" i="1"/>
  <c r="GM21" i="1"/>
  <c r="GM22" i="1"/>
  <c r="GM23" i="1"/>
  <c r="GM24" i="1"/>
  <c r="GM25" i="1"/>
  <c r="GM26" i="1"/>
  <c r="GM27" i="1"/>
  <c r="GM28" i="1"/>
  <c r="GM29" i="1"/>
  <c r="GM30" i="1"/>
  <c r="GM31" i="1"/>
  <c r="GM32" i="1"/>
  <c r="GM33" i="1"/>
  <c r="GM3" i="1"/>
  <c r="GH4" i="1"/>
  <c r="GH5" i="1"/>
  <c r="GH6" i="1"/>
  <c r="GH7" i="1"/>
  <c r="GH8" i="1"/>
  <c r="GH9" i="1"/>
  <c r="GH10" i="1"/>
  <c r="GH11" i="1"/>
  <c r="GH12" i="1"/>
  <c r="GH13" i="1"/>
  <c r="GH14" i="1"/>
  <c r="GH15" i="1"/>
  <c r="GH16" i="1"/>
  <c r="GH17" i="1"/>
  <c r="GH18" i="1"/>
  <c r="GH19" i="1"/>
  <c r="GH20" i="1"/>
  <c r="GH21" i="1"/>
  <c r="GH22" i="1"/>
  <c r="GH23" i="1"/>
  <c r="GH24" i="1"/>
  <c r="GH25" i="1"/>
  <c r="GH26" i="1"/>
  <c r="GH27" i="1"/>
  <c r="GH28" i="1"/>
  <c r="GH29" i="1"/>
  <c r="GH30" i="1"/>
  <c r="GH31" i="1"/>
  <c r="GH32" i="1"/>
  <c r="GH33" i="1"/>
  <c r="GH3" i="1"/>
  <c r="GC4" i="1"/>
  <c r="GC5" i="1"/>
  <c r="GC6" i="1"/>
  <c r="GC7" i="1"/>
  <c r="GC8" i="1"/>
  <c r="GC9" i="1"/>
  <c r="GC10" i="1"/>
  <c r="GC11" i="1"/>
  <c r="GC12" i="1"/>
  <c r="GC13" i="1"/>
  <c r="GC14" i="1"/>
  <c r="GC15" i="1"/>
  <c r="GC16" i="1"/>
  <c r="GC17" i="1"/>
  <c r="GC18" i="1"/>
  <c r="GC19" i="1"/>
  <c r="GC20" i="1"/>
  <c r="GC21" i="1"/>
  <c r="GC22" i="1"/>
  <c r="GC23" i="1"/>
  <c r="GC24" i="1"/>
  <c r="GC25" i="1"/>
  <c r="GC26" i="1"/>
  <c r="GC27" i="1"/>
  <c r="GC28" i="1"/>
  <c r="GC29" i="1"/>
  <c r="GC30" i="1"/>
  <c r="GC31" i="1"/>
  <c r="GC32" i="1"/>
  <c r="GC33" i="1"/>
  <c r="GC3" i="1"/>
  <c r="FX4" i="1"/>
  <c r="FX5" i="1"/>
  <c r="FX6" i="1"/>
  <c r="FX7" i="1"/>
  <c r="FX8" i="1"/>
  <c r="FX9" i="1"/>
  <c r="FX10" i="1"/>
  <c r="FX11" i="1"/>
  <c r="FX12" i="1"/>
  <c r="FX13" i="1"/>
  <c r="FX14" i="1"/>
  <c r="FX15" i="1"/>
  <c r="FX16" i="1"/>
  <c r="FX17" i="1"/>
  <c r="FX18" i="1"/>
  <c r="FX19" i="1"/>
  <c r="FX20" i="1"/>
  <c r="FX21" i="1"/>
  <c r="FX22" i="1"/>
  <c r="FX23" i="1"/>
  <c r="FX24" i="1"/>
  <c r="FX25" i="1"/>
  <c r="FX26" i="1"/>
  <c r="FX27" i="1"/>
  <c r="FX28" i="1"/>
  <c r="FX29" i="1"/>
  <c r="FX30" i="1"/>
  <c r="FX31" i="1"/>
  <c r="FX32" i="1"/>
  <c r="FX33" i="1"/>
  <c r="FX3" i="1"/>
  <c r="FS4" i="1"/>
  <c r="FS5" i="1"/>
  <c r="FS6" i="1"/>
  <c r="FS7" i="1"/>
  <c r="FS8" i="1"/>
  <c r="FS9" i="1"/>
  <c r="FS10" i="1"/>
  <c r="FS11" i="1"/>
  <c r="FS12" i="1"/>
  <c r="FS13" i="1"/>
  <c r="FS14" i="1"/>
  <c r="FS15" i="1"/>
  <c r="FS16" i="1"/>
  <c r="FS17" i="1"/>
  <c r="FS18" i="1"/>
  <c r="FS19" i="1"/>
  <c r="FS20" i="1"/>
  <c r="FS21" i="1"/>
  <c r="FS22" i="1"/>
  <c r="FS23" i="1"/>
  <c r="FS24" i="1"/>
  <c r="FS25" i="1"/>
  <c r="FS26" i="1"/>
  <c r="FS27" i="1"/>
  <c r="FS28" i="1"/>
  <c r="FS29" i="1"/>
  <c r="FS30" i="1"/>
  <c r="FS31" i="1"/>
  <c r="FS32" i="1"/>
  <c r="FS33" i="1"/>
  <c r="FS3" i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5" i="1"/>
  <c r="FI26" i="1"/>
  <c r="FI27" i="1"/>
  <c r="FI28" i="1"/>
  <c r="FI29" i="1"/>
  <c r="FI30" i="1"/>
  <c r="FI31" i="1"/>
  <c r="FI32" i="1"/>
  <c r="FI33" i="1"/>
  <c r="FI3" i="1"/>
  <c r="FD4" i="1"/>
  <c r="FD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" i="1"/>
  <c r="ET4" i="1"/>
  <c r="ET5" i="1"/>
  <c r="ET6" i="1"/>
  <c r="ET7" i="1"/>
  <c r="ET8" i="1"/>
  <c r="ET9" i="1"/>
  <c r="ET10" i="1"/>
  <c r="ET11" i="1"/>
  <c r="ET12" i="1"/>
  <c r="ET13" i="1"/>
  <c r="ET14" i="1"/>
  <c r="ET15" i="1"/>
  <c r="ET16" i="1"/>
  <c r="ET17" i="1"/>
  <c r="ET18" i="1"/>
  <c r="ET19" i="1"/>
  <c r="ET20" i="1"/>
  <c r="ET21" i="1"/>
  <c r="ET22" i="1"/>
  <c r="ET23" i="1"/>
  <c r="ET24" i="1"/>
  <c r="ET25" i="1"/>
  <c r="ET26" i="1"/>
  <c r="ET27" i="1"/>
  <c r="ET28" i="1"/>
  <c r="ET29" i="1"/>
  <c r="ET30" i="1"/>
  <c r="ET31" i="1"/>
  <c r="ET32" i="1"/>
  <c r="ET33" i="1"/>
  <c r="ET3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O30" i="1"/>
  <c r="EO31" i="1"/>
  <c r="EO32" i="1"/>
  <c r="EO33" i="1"/>
  <c r="EO3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" i="1"/>
  <c r="DF4" i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IT4" i="1"/>
  <c r="IT5" i="1"/>
  <c r="IT6" i="1"/>
  <c r="IT7" i="1"/>
  <c r="IT8" i="1"/>
  <c r="IT9" i="1"/>
  <c r="IT10" i="1"/>
  <c r="IT11" i="1"/>
  <c r="IT12" i="1"/>
  <c r="IT13" i="1"/>
  <c r="IT14" i="1"/>
  <c r="IT15" i="1"/>
  <c r="IT16" i="1"/>
  <c r="IT17" i="1"/>
  <c r="IT18" i="1"/>
  <c r="IT19" i="1"/>
  <c r="IT20" i="1"/>
  <c r="IT21" i="1"/>
  <c r="IT22" i="1"/>
  <c r="IT23" i="1"/>
  <c r="IT24" i="1"/>
  <c r="IT25" i="1"/>
  <c r="IT26" i="1"/>
  <c r="IT27" i="1"/>
  <c r="IT28" i="1"/>
  <c r="IT29" i="1"/>
  <c r="IT30" i="1"/>
  <c r="IT31" i="1"/>
  <c r="IT32" i="1"/>
  <c r="IT33" i="1"/>
  <c r="IT3" i="1"/>
  <c r="IS4" i="1"/>
  <c r="IS5" i="1"/>
  <c r="IS6" i="1"/>
  <c r="IS7" i="1"/>
  <c r="IS8" i="1"/>
  <c r="IS9" i="1"/>
  <c r="IS10" i="1"/>
  <c r="IS11" i="1"/>
  <c r="IS12" i="1"/>
  <c r="IS13" i="1"/>
  <c r="IS14" i="1"/>
  <c r="IS15" i="1"/>
  <c r="IS16" i="1"/>
  <c r="IS17" i="1"/>
  <c r="IS18" i="1"/>
  <c r="IS19" i="1"/>
  <c r="IS20" i="1"/>
  <c r="IS21" i="1"/>
  <c r="IS22" i="1"/>
  <c r="IS23" i="1"/>
  <c r="IS24" i="1"/>
  <c r="IS25" i="1"/>
  <c r="IS26" i="1"/>
  <c r="IS27" i="1"/>
  <c r="IS28" i="1"/>
  <c r="IS29" i="1"/>
  <c r="IS30" i="1"/>
  <c r="IS31" i="1"/>
  <c r="IS32" i="1"/>
  <c r="IS33" i="1"/>
  <c r="IS3" i="1"/>
  <c r="IR4" i="1"/>
  <c r="IR5" i="1"/>
  <c r="IR6" i="1"/>
  <c r="IR7" i="1"/>
  <c r="IR8" i="1"/>
  <c r="IR9" i="1"/>
  <c r="IR10" i="1"/>
  <c r="IR11" i="1"/>
  <c r="IR12" i="1"/>
  <c r="IR13" i="1"/>
  <c r="IR14" i="1"/>
  <c r="IR15" i="1"/>
  <c r="IR16" i="1"/>
  <c r="IR17" i="1"/>
  <c r="IR18" i="1"/>
  <c r="IR19" i="1"/>
  <c r="IR20" i="1"/>
  <c r="IR21" i="1"/>
  <c r="IR22" i="1"/>
  <c r="IR23" i="1"/>
  <c r="IR24" i="1"/>
  <c r="IR25" i="1"/>
  <c r="IR26" i="1"/>
  <c r="IR27" i="1"/>
  <c r="IR28" i="1"/>
  <c r="IR29" i="1"/>
  <c r="IR30" i="1"/>
  <c r="IR31" i="1"/>
  <c r="IR32" i="1"/>
  <c r="IR33" i="1"/>
  <c r="IR3" i="1"/>
  <c r="IO4" i="1"/>
  <c r="IO5" i="1"/>
  <c r="IO6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0" i="1"/>
  <c r="IO21" i="1"/>
  <c r="IO22" i="1"/>
  <c r="IO23" i="1"/>
  <c r="IO24" i="1"/>
  <c r="IO25" i="1"/>
  <c r="IO26" i="1"/>
  <c r="IO27" i="1"/>
  <c r="IO28" i="1"/>
  <c r="IO29" i="1"/>
  <c r="IO30" i="1"/>
  <c r="IO31" i="1"/>
  <c r="IO32" i="1"/>
  <c r="IO33" i="1"/>
  <c r="IO3" i="1"/>
  <c r="IN4" i="1"/>
  <c r="IN5" i="1"/>
  <c r="IN6" i="1"/>
  <c r="IN7" i="1"/>
  <c r="IN8" i="1"/>
  <c r="IN9" i="1"/>
  <c r="IN10" i="1"/>
  <c r="IN11" i="1"/>
  <c r="IN12" i="1"/>
  <c r="IN13" i="1"/>
  <c r="IN14" i="1"/>
  <c r="IN15" i="1"/>
  <c r="IN16" i="1"/>
  <c r="IN17" i="1"/>
  <c r="IN18" i="1"/>
  <c r="IN19" i="1"/>
  <c r="IN20" i="1"/>
  <c r="IN21" i="1"/>
  <c r="IN22" i="1"/>
  <c r="IN23" i="1"/>
  <c r="IN24" i="1"/>
  <c r="IN25" i="1"/>
  <c r="IN26" i="1"/>
  <c r="IN27" i="1"/>
  <c r="IN28" i="1"/>
  <c r="IN29" i="1"/>
  <c r="IN30" i="1"/>
  <c r="IN31" i="1"/>
  <c r="IN32" i="1"/>
  <c r="IN33" i="1"/>
  <c r="IN3" i="1"/>
  <c r="IM4" i="1"/>
  <c r="IM5" i="1"/>
  <c r="IM6" i="1"/>
  <c r="IM7" i="1"/>
  <c r="IM8" i="1"/>
  <c r="IM9" i="1"/>
  <c r="IM10" i="1"/>
  <c r="IM11" i="1"/>
  <c r="IM12" i="1"/>
  <c r="IM13" i="1"/>
  <c r="IM14" i="1"/>
  <c r="IM15" i="1"/>
  <c r="IM16" i="1"/>
  <c r="IM17" i="1"/>
  <c r="IM18" i="1"/>
  <c r="IM19" i="1"/>
  <c r="IM20" i="1"/>
  <c r="IM21" i="1"/>
  <c r="IM22" i="1"/>
  <c r="IM23" i="1"/>
  <c r="IM24" i="1"/>
  <c r="IM25" i="1"/>
  <c r="IM26" i="1"/>
  <c r="IM27" i="1"/>
  <c r="IM28" i="1"/>
  <c r="IM29" i="1"/>
  <c r="IM30" i="1"/>
  <c r="IM31" i="1"/>
  <c r="IM32" i="1"/>
  <c r="IM33" i="1"/>
  <c r="IM3" i="1"/>
  <c r="IJ4" i="1"/>
  <c r="IJ5" i="1"/>
  <c r="IJ6" i="1"/>
  <c r="IJ7" i="1"/>
  <c r="IJ8" i="1"/>
  <c r="IJ9" i="1"/>
  <c r="IJ10" i="1"/>
  <c r="IJ11" i="1"/>
  <c r="IJ12" i="1"/>
  <c r="IJ13" i="1"/>
  <c r="IJ14" i="1"/>
  <c r="IJ15" i="1"/>
  <c r="IJ16" i="1"/>
  <c r="IJ17" i="1"/>
  <c r="IJ18" i="1"/>
  <c r="IJ19" i="1"/>
  <c r="IJ20" i="1"/>
  <c r="IJ21" i="1"/>
  <c r="IJ22" i="1"/>
  <c r="IJ23" i="1"/>
  <c r="IJ24" i="1"/>
  <c r="IJ25" i="1"/>
  <c r="IJ26" i="1"/>
  <c r="IJ27" i="1"/>
  <c r="IJ28" i="1"/>
  <c r="IJ29" i="1"/>
  <c r="IJ30" i="1"/>
  <c r="IJ31" i="1"/>
  <c r="IJ32" i="1"/>
  <c r="IJ33" i="1"/>
  <c r="IJ3" i="1"/>
  <c r="II4" i="1"/>
  <c r="II5" i="1"/>
  <c r="II6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II20" i="1"/>
  <c r="II21" i="1"/>
  <c r="II22" i="1"/>
  <c r="II23" i="1"/>
  <c r="II24" i="1"/>
  <c r="II25" i="1"/>
  <c r="II26" i="1"/>
  <c r="II27" i="1"/>
  <c r="II28" i="1"/>
  <c r="II29" i="1"/>
  <c r="II30" i="1"/>
  <c r="II31" i="1"/>
  <c r="II32" i="1"/>
  <c r="II33" i="1"/>
  <c r="II3" i="1"/>
  <c r="IH4" i="1"/>
  <c r="IH5" i="1"/>
  <c r="IH6" i="1"/>
  <c r="IH7" i="1"/>
  <c r="IH8" i="1"/>
  <c r="IH9" i="1"/>
  <c r="IH10" i="1"/>
  <c r="IH11" i="1"/>
  <c r="IH12" i="1"/>
  <c r="IH13" i="1"/>
  <c r="IH14" i="1"/>
  <c r="IH15" i="1"/>
  <c r="IH16" i="1"/>
  <c r="IH17" i="1"/>
  <c r="IH18" i="1"/>
  <c r="IH19" i="1"/>
  <c r="IH20" i="1"/>
  <c r="IH21" i="1"/>
  <c r="IH22" i="1"/>
  <c r="IH23" i="1"/>
  <c r="IH24" i="1"/>
  <c r="IH25" i="1"/>
  <c r="IH26" i="1"/>
  <c r="IH27" i="1"/>
  <c r="IH28" i="1"/>
  <c r="IH29" i="1"/>
  <c r="IH30" i="1"/>
  <c r="IH31" i="1"/>
  <c r="IH32" i="1"/>
  <c r="IH33" i="1"/>
  <c r="IH3" i="1"/>
  <c r="IE4" i="1"/>
  <c r="IE5" i="1"/>
  <c r="IE6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E30" i="1"/>
  <c r="IE31" i="1"/>
  <c r="IE32" i="1"/>
  <c r="IE33" i="1"/>
  <c r="IE3" i="1"/>
  <c r="ID4" i="1"/>
  <c r="ID5" i="1"/>
  <c r="ID6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1" i="1"/>
  <c r="ID22" i="1"/>
  <c r="ID23" i="1"/>
  <c r="ID24" i="1"/>
  <c r="ID25" i="1"/>
  <c r="ID26" i="1"/>
  <c r="ID27" i="1"/>
  <c r="ID28" i="1"/>
  <c r="ID29" i="1"/>
  <c r="ID30" i="1"/>
  <c r="ID31" i="1"/>
  <c r="ID32" i="1"/>
  <c r="ID33" i="1"/>
  <c r="ID3" i="1"/>
  <c r="IC4" i="1"/>
  <c r="IC5" i="1"/>
  <c r="IC6" i="1"/>
  <c r="IC7" i="1"/>
  <c r="IC8" i="1"/>
  <c r="IC9" i="1"/>
  <c r="IC10" i="1"/>
  <c r="IC11" i="1"/>
  <c r="IC12" i="1"/>
  <c r="IC13" i="1"/>
  <c r="IC14" i="1"/>
  <c r="IC15" i="1"/>
  <c r="IC16" i="1"/>
  <c r="IC17" i="1"/>
  <c r="IC18" i="1"/>
  <c r="IC19" i="1"/>
  <c r="IC20" i="1"/>
  <c r="IC21" i="1"/>
  <c r="IC22" i="1"/>
  <c r="IC23" i="1"/>
  <c r="IC24" i="1"/>
  <c r="IC25" i="1"/>
  <c r="IC26" i="1"/>
  <c r="IC27" i="1"/>
  <c r="IC28" i="1"/>
  <c r="IC29" i="1"/>
  <c r="IC30" i="1"/>
  <c r="IC31" i="1"/>
  <c r="IC32" i="1"/>
  <c r="IC33" i="1"/>
  <c r="IC3" i="1"/>
  <c r="HZ4" i="1"/>
  <c r="HZ5" i="1"/>
  <c r="HZ6" i="1"/>
  <c r="HZ7" i="1"/>
  <c r="HZ8" i="1"/>
  <c r="HZ9" i="1"/>
  <c r="HZ10" i="1"/>
  <c r="HZ11" i="1"/>
  <c r="HZ12" i="1"/>
  <c r="HZ13" i="1"/>
  <c r="HZ14" i="1"/>
  <c r="HZ15" i="1"/>
  <c r="HZ16" i="1"/>
  <c r="HZ17" i="1"/>
  <c r="HZ18" i="1"/>
  <c r="HZ19" i="1"/>
  <c r="HZ20" i="1"/>
  <c r="HZ21" i="1"/>
  <c r="HZ22" i="1"/>
  <c r="HZ23" i="1"/>
  <c r="HZ24" i="1"/>
  <c r="HZ25" i="1"/>
  <c r="HZ26" i="1"/>
  <c r="HZ27" i="1"/>
  <c r="HZ28" i="1"/>
  <c r="HZ29" i="1"/>
  <c r="HZ30" i="1"/>
  <c r="HZ31" i="1"/>
  <c r="HZ32" i="1"/>
  <c r="HZ33" i="1"/>
  <c r="HZ3" i="1"/>
  <c r="HY4" i="1"/>
  <c r="HY5" i="1"/>
  <c r="HY6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19" i="1"/>
  <c r="HY20" i="1"/>
  <c r="HY21" i="1"/>
  <c r="HY22" i="1"/>
  <c r="HY23" i="1"/>
  <c r="HY24" i="1"/>
  <c r="HY25" i="1"/>
  <c r="HY26" i="1"/>
  <c r="HY27" i="1"/>
  <c r="HY28" i="1"/>
  <c r="HY29" i="1"/>
  <c r="HY30" i="1"/>
  <c r="HY31" i="1"/>
  <c r="HY32" i="1"/>
  <c r="HY33" i="1"/>
  <c r="HY3" i="1"/>
  <c r="HX4" i="1"/>
  <c r="HX5" i="1"/>
  <c r="HX6" i="1"/>
  <c r="HX7" i="1"/>
  <c r="HX8" i="1"/>
  <c r="HX9" i="1"/>
  <c r="HX10" i="1"/>
  <c r="HX11" i="1"/>
  <c r="HX12" i="1"/>
  <c r="HX13" i="1"/>
  <c r="HX14" i="1"/>
  <c r="HX15" i="1"/>
  <c r="HX16" i="1"/>
  <c r="HX17" i="1"/>
  <c r="HX18" i="1"/>
  <c r="HX19" i="1"/>
  <c r="HX20" i="1"/>
  <c r="HX21" i="1"/>
  <c r="HX22" i="1"/>
  <c r="HX23" i="1"/>
  <c r="HX24" i="1"/>
  <c r="HX25" i="1"/>
  <c r="HX26" i="1"/>
  <c r="HX27" i="1"/>
  <c r="HX28" i="1"/>
  <c r="HX29" i="1"/>
  <c r="HX30" i="1"/>
  <c r="HX31" i="1"/>
  <c r="HX32" i="1"/>
  <c r="HX33" i="1"/>
  <c r="HX3" i="1"/>
  <c r="HU4" i="1"/>
  <c r="HU5" i="1"/>
  <c r="HU6" i="1"/>
  <c r="HU7" i="1"/>
  <c r="HU8" i="1"/>
  <c r="HU9" i="1"/>
  <c r="HU10" i="1"/>
  <c r="HU11" i="1"/>
  <c r="HU12" i="1"/>
  <c r="HU13" i="1"/>
  <c r="HU14" i="1"/>
  <c r="HU15" i="1"/>
  <c r="HU16" i="1"/>
  <c r="HU17" i="1"/>
  <c r="HU18" i="1"/>
  <c r="HU19" i="1"/>
  <c r="HU20" i="1"/>
  <c r="HU21" i="1"/>
  <c r="HU22" i="1"/>
  <c r="HU23" i="1"/>
  <c r="HU24" i="1"/>
  <c r="HU25" i="1"/>
  <c r="HU26" i="1"/>
  <c r="HU27" i="1"/>
  <c r="HU28" i="1"/>
  <c r="HU29" i="1"/>
  <c r="HU30" i="1"/>
  <c r="HU31" i="1"/>
  <c r="HU32" i="1"/>
  <c r="HU33" i="1"/>
  <c r="HU3" i="1"/>
  <c r="HT4" i="1"/>
  <c r="HT5" i="1"/>
  <c r="HT6" i="1"/>
  <c r="HT7" i="1"/>
  <c r="HT8" i="1"/>
  <c r="HT9" i="1"/>
  <c r="HT10" i="1"/>
  <c r="HT11" i="1"/>
  <c r="HT12" i="1"/>
  <c r="HT13" i="1"/>
  <c r="HT14" i="1"/>
  <c r="HT15" i="1"/>
  <c r="HT16" i="1"/>
  <c r="HT17" i="1"/>
  <c r="HT18" i="1"/>
  <c r="HT19" i="1"/>
  <c r="HT20" i="1"/>
  <c r="HT21" i="1"/>
  <c r="HT22" i="1"/>
  <c r="HT23" i="1"/>
  <c r="HT24" i="1"/>
  <c r="HT25" i="1"/>
  <c r="HT26" i="1"/>
  <c r="HT27" i="1"/>
  <c r="HT28" i="1"/>
  <c r="HT29" i="1"/>
  <c r="HT30" i="1"/>
  <c r="HT31" i="1"/>
  <c r="HT32" i="1"/>
  <c r="HT33" i="1"/>
  <c r="HT3" i="1"/>
  <c r="HS4" i="1"/>
  <c r="HS5" i="1"/>
  <c r="HS6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HS20" i="1"/>
  <c r="HS21" i="1"/>
  <c r="HS22" i="1"/>
  <c r="HS23" i="1"/>
  <c r="HS24" i="1"/>
  <c r="HS25" i="1"/>
  <c r="HS26" i="1"/>
  <c r="HS27" i="1"/>
  <c r="HS28" i="1"/>
  <c r="HS29" i="1"/>
  <c r="HS30" i="1"/>
  <c r="HS31" i="1"/>
  <c r="HS32" i="1"/>
  <c r="HS33" i="1"/>
  <c r="HS3" i="1"/>
  <c r="HP4" i="1"/>
  <c r="HP5" i="1"/>
  <c r="HP6" i="1"/>
  <c r="HP7" i="1"/>
  <c r="HP8" i="1"/>
  <c r="HP9" i="1"/>
  <c r="HP10" i="1"/>
  <c r="HP11" i="1"/>
  <c r="HP12" i="1"/>
  <c r="HP13" i="1"/>
  <c r="HP14" i="1"/>
  <c r="HP15" i="1"/>
  <c r="HP16" i="1"/>
  <c r="HP17" i="1"/>
  <c r="HP18" i="1"/>
  <c r="HP19" i="1"/>
  <c r="HP20" i="1"/>
  <c r="HP21" i="1"/>
  <c r="HP22" i="1"/>
  <c r="HP23" i="1"/>
  <c r="HP24" i="1"/>
  <c r="HP25" i="1"/>
  <c r="HP26" i="1"/>
  <c r="HP27" i="1"/>
  <c r="HP28" i="1"/>
  <c r="HP29" i="1"/>
  <c r="HP30" i="1"/>
  <c r="HP31" i="1"/>
  <c r="HP32" i="1"/>
  <c r="HP33" i="1"/>
  <c r="HP3" i="1"/>
  <c r="HO4" i="1"/>
  <c r="HO5" i="1"/>
  <c r="HO6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0" i="1"/>
  <c r="HO21" i="1"/>
  <c r="HO22" i="1"/>
  <c r="HO23" i="1"/>
  <c r="HO24" i="1"/>
  <c r="HO25" i="1"/>
  <c r="HO26" i="1"/>
  <c r="HO27" i="1"/>
  <c r="HO28" i="1"/>
  <c r="HO29" i="1"/>
  <c r="HO30" i="1"/>
  <c r="HO31" i="1"/>
  <c r="HO32" i="1"/>
  <c r="HO33" i="1"/>
  <c r="HO3" i="1"/>
  <c r="HN4" i="1"/>
  <c r="HN5" i="1"/>
  <c r="HN6" i="1"/>
  <c r="HN7" i="1"/>
  <c r="HN8" i="1"/>
  <c r="HN9" i="1"/>
  <c r="HN10" i="1"/>
  <c r="HN11" i="1"/>
  <c r="HN12" i="1"/>
  <c r="HN13" i="1"/>
  <c r="HN14" i="1"/>
  <c r="HN15" i="1"/>
  <c r="HN16" i="1"/>
  <c r="HN17" i="1"/>
  <c r="HN18" i="1"/>
  <c r="HN19" i="1"/>
  <c r="HN20" i="1"/>
  <c r="HN21" i="1"/>
  <c r="HN22" i="1"/>
  <c r="HN23" i="1"/>
  <c r="HN24" i="1"/>
  <c r="HN25" i="1"/>
  <c r="HN26" i="1"/>
  <c r="HN27" i="1"/>
  <c r="HN28" i="1"/>
  <c r="HN29" i="1"/>
  <c r="HN30" i="1"/>
  <c r="HN31" i="1"/>
  <c r="HN32" i="1"/>
  <c r="HN33" i="1"/>
  <c r="HN3" i="1"/>
  <c r="HK4" i="1"/>
  <c r="HK5" i="1"/>
  <c r="HK6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K20" i="1"/>
  <c r="HK21" i="1"/>
  <c r="HK22" i="1"/>
  <c r="HK23" i="1"/>
  <c r="HK24" i="1"/>
  <c r="HK25" i="1"/>
  <c r="HK26" i="1"/>
  <c r="HK27" i="1"/>
  <c r="HK28" i="1"/>
  <c r="HK29" i="1"/>
  <c r="HK30" i="1"/>
  <c r="HK31" i="1"/>
  <c r="HK32" i="1"/>
  <c r="HK33" i="1"/>
  <c r="HK3" i="1"/>
  <c r="HJ4" i="1"/>
  <c r="HJ5" i="1"/>
  <c r="HJ6" i="1"/>
  <c r="HJ7" i="1"/>
  <c r="HJ8" i="1"/>
  <c r="HJ9" i="1"/>
  <c r="HJ10" i="1"/>
  <c r="HJ11" i="1"/>
  <c r="HJ12" i="1"/>
  <c r="HJ13" i="1"/>
  <c r="HJ14" i="1"/>
  <c r="HJ15" i="1"/>
  <c r="HJ16" i="1"/>
  <c r="HJ17" i="1"/>
  <c r="HJ18" i="1"/>
  <c r="HJ19" i="1"/>
  <c r="HJ20" i="1"/>
  <c r="HJ21" i="1"/>
  <c r="HJ22" i="1"/>
  <c r="HJ23" i="1"/>
  <c r="HJ24" i="1"/>
  <c r="HJ25" i="1"/>
  <c r="HJ26" i="1"/>
  <c r="HJ27" i="1"/>
  <c r="HJ28" i="1"/>
  <c r="HJ29" i="1"/>
  <c r="HJ30" i="1"/>
  <c r="HJ31" i="1"/>
  <c r="HJ32" i="1"/>
  <c r="HJ33" i="1"/>
  <c r="HJ3" i="1"/>
  <c r="HI4" i="1"/>
  <c r="HI5" i="1"/>
  <c r="HI6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0" i="1"/>
  <c r="HI21" i="1"/>
  <c r="HI22" i="1"/>
  <c r="HI23" i="1"/>
  <c r="HI24" i="1"/>
  <c r="HI25" i="1"/>
  <c r="HI26" i="1"/>
  <c r="HI27" i="1"/>
  <c r="HI28" i="1"/>
  <c r="HI29" i="1"/>
  <c r="HI30" i="1"/>
  <c r="HI31" i="1"/>
  <c r="HI32" i="1"/>
  <c r="HI33" i="1"/>
  <c r="HI3" i="1"/>
  <c r="HF4" i="1"/>
  <c r="HF5" i="1"/>
  <c r="HF6" i="1"/>
  <c r="HF7" i="1"/>
  <c r="HF8" i="1"/>
  <c r="HF9" i="1"/>
  <c r="HF10" i="1"/>
  <c r="HF11" i="1"/>
  <c r="HF12" i="1"/>
  <c r="HF13" i="1"/>
  <c r="HF14" i="1"/>
  <c r="HF15" i="1"/>
  <c r="HF16" i="1"/>
  <c r="HF17" i="1"/>
  <c r="HF18" i="1"/>
  <c r="HF19" i="1"/>
  <c r="HF20" i="1"/>
  <c r="HF21" i="1"/>
  <c r="HF22" i="1"/>
  <c r="HF23" i="1"/>
  <c r="HF24" i="1"/>
  <c r="HF25" i="1"/>
  <c r="HF26" i="1"/>
  <c r="HF27" i="1"/>
  <c r="HF28" i="1"/>
  <c r="HF29" i="1"/>
  <c r="HF30" i="1"/>
  <c r="HF31" i="1"/>
  <c r="HF32" i="1"/>
  <c r="HF33" i="1"/>
  <c r="HF3" i="1"/>
  <c r="HE4" i="1"/>
  <c r="HE5" i="1"/>
  <c r="HE6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HE20" i="1"/>
  <c r="HE21" i="1"/>
  <c r="HE22" i="1"/>
  <c r="HE23" i="1"/>
  <c r="HE24" i="1"/>
  <c r="HE25" i="1"/>
  <c r="HE26" i="1"/>
  <c r="HE27" i="1"/>
  <c r="HE28" i="1"/>
  <c r="HE29" i="1"/>
  <c r="HE30" i="1"/>
  <c r="HE31" i="1"/>
  <c r="HE32" i="1"/>
  <c r="HE33" i="1"/>
  <c r="HE3" i="1"/>
  <c r="HD4" i="1"/>
  <c r="HD5" i="1"/>
  <c r="HD6" i="1"/>
  <c r="HD7" i="1"/>
  <c r="HD8" i="1"/>
  <c r="HD9" i="1"/>
  <c r="HD10" i="1"/>
  <c r="HD11" i="1"/>
  <c r="HD12" i="1"/>
  <c r="HD13" i="1"/>
  <c r="HD14" i="1"/>
  <c r="HD15" i="1"/>
  <c r="HD16" i="1"/>
  <c r="HD17" i="1"/>
  <c r="HD18" i="1"/>
  <c r="HD19" i="1"/>
  <c r="HD20" i="1"/>
  <c r="HD21" i="1"/>
  <c r="HD22" i="1"/>
  <c r="HD23" i="1"/>
  <c r="HD24" i="1"/>
  <c r="HD25" i="1"/>
  <c r="HD26" i="1"/>
  <c r="HD27" i="1"/>
  <c r="HD28" i="1"/>
  <c r="HD29" i="1"/>
  <c r="HD30" i="1"/>
  <c r="HD31" i="1"/>
  <c r="HD32" i="1"/>
  <c r="HD33" i="1"/>
  <c r="HD3" i="1"/>
  <c r="HA4" i="1"/>
  <c r="HA5" i="1"/>
  <c r="HA6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29" i="1"/>
  <c r="HA30" i="1"/>
  <c r="HA31" i="1"/>
  <c r="HA32" i="1"/>
  <c r="HA33" i="1"/>
  <c r="HA3" i="1"/>
  <c r="GZ4" i="1"/>
  <c r="GZ5" i="1"/>
  <c r="GZ6" i="1"/>
  <c r="GZ7" i="1"/>
  <c r="GZ8" i="1"/>
  <c r="GZ9" i="1"/>
  <c r="GZ10" i="1"/>
  <c r="GZ11" i="1"/>
  <c r="GZ12" i="1"/>
  <c r="GZ13" i="1"/>
  <c r="GZ14" i="1"/>
  <c r="GZ15" i="1"/>
  <c r="GZ16" i="1"/>
  <c r="GZ17" i="1"/>
  <c r="GZ18" i="1"/>
  <c r="GZ19" i="1"/>
  <c r="GZ20" i="1"/>
  <c r="GZ21" i="1"/>
  <c r="GZ22" i="1"/>
  <c r="GZ23" i="1"/>
  <c r="GZ24" i="1"/>
  <c r="GZ25" i="1"/>
  <c r="GZ26" i="1"/>
  <c r="GZ27" i="1"/>
  <c r="GZ28" i="1"/>
  <c r="GZ29" i="1"/>
  <c r="GZ30" i="1"/>
  <c r="GZ31" i="1"/>
  <c r="GZ32" i="1"/>
  <c r="GZ33" i="1"/>
  <c r="GZ3" i="1"/>
  <c r="GY4" i="1"/>
  <c r="GY5" i="1"/>
  <c r="GY6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GY20" i="1"/>
  <c r="GY21" i="1"/>
  <c r="GY22" i="1"/>
  <c r="GY23" i="1"/>
  <c r="GY24" i="1"/>
  <c r="GY25" i="1"/>
  <c r="GY26" i="1"/>
  <c r="GY27" i="1"/>
  <c r="GY28" i="1"/>
  <c r="GY29" i="1"/>
  <c r="GY30" i="1"/>
  <c r="GY31" i="1"/>
  <c r="GY32" i="1"/>
  <c r="GY33" i="1"/>
  <c r="GY3" i="1"/>
  <c r="GV4" i="1"/>
  <c r="GV5" i="1"/>
  <c r="GV6" i="1"/>
  <c r="GV7" i="1"/>
  <c r="GV8" i="1"/>
  <c r="GV9" i="1"/>
  <c r="GV10" i="1"/>
  <c r="GV11" i="1"/>
  <c r="GV12" i="1"/>
  <c r="GV13" i="1"/>
  <c r="GV14" i="1"/>
  <c r="GV15" i="1"/>
  <c r="GV16" i="1"/>
  <c r="GV17" i="1"/>
  <c r="GV18" i="1"/>
  <c r="GV19" i="1"/>
  <c r="GV20" i="1"/>
  <c r="GV21" i="1"/>
  <c r="GV22" i="1"/>
  <c r="GV23" i="1"/>
  <c r="GV24" i="1"/>
  <c r="GV25" i="1"/>
  <c r="GV26" i="1"/>
  <c r="GV27" i="1"/>
  <c r="GV28" i="1"/>
  <c r="GV29" i="1"/>
  <c r="GV30" i="1"/>
  <c r="GV31" i="1"/>
  <c r="GV32" i="1"/>
  <c r="GV33" i="1"/>
  <c r="GV3" i="1"/>
  <c r="GU4" i="1"/>
  <c r="GU5" i="1"/>
  <c r="GU6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GU20" i="1"/>
  <c r="GU21" i="1"/>
  <c r="GU22" i="1"/>
  <c r="GU23" i="1"/>
  <c r="GU24" i="1"/>
  <c r="GU25" i="1"/>
  <c r="GU26" i="1"/>
  <c r="GU27" i="1"/>
  <c r="GU28" i="1"/>
  <c r="GU29" i="1"/>
  <c r="GU30" i="1"/>
  <c r="GU31" i="1"/>
  <c r="GU32" i="1"/>
  <c r="GU33" i="1"/>
  <c r="GU3" i="1"/>
  <c r="GT4" i="1"/>
  <c r="GT5" i="1"/>
  <c r="GT6" i="1"/>
  <c r="GT7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0" i="1"/>
  <c r="GT21" i="1"/>
  <c r="GT22" i="1"/>
  <c r="GT23" i="1"/>
  <c r="GT24" i="1"/>
  <c r="GT25" i="1"/>
  <c r="GT26" i="1"/>
  <c r="GT27" i="1"/>
  <c r="GT28" i="1"/>
  <c r="GT29" i="1"/>
  <c r="GT30" i="1"/>
  <c r="GT31" i="1"/>
  <c r="GT32" i="1"/>
  <c r="GT33" i="1"/>
  <c r="GT3" i="1"/>
  <c r="GQ4" i="1"/>
  <c r="GQ5" i="1"/>
  <c r="GQ6" i="1"/>
  <c r="GQ7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30" i="1"/>
  <c r="GQ31" i="1"/>
  <c r="GQ32" i="1"/>
  <c r="GQ33" i="1"/>
  <c r="GQ3" i="1"/>
  <c r="GP4" i="1"/>
  <c r="GP5" i="1"/>
  <c r="GP6" i="1"/>
  <c r="GP7" i="1"/>
  <c r="GP8" i="1"/>
  <c r="GP9" i="1"/>
  <c r="GP10" i="1"/>
  <c r="GP11" i="1"/>
  <c r="GP12" i="1"/>
  <c r="GP13" i="1"/>
  <c r="GP14" i="1"/>
  <c r="GP15" i="1"/>
  <c r="GP16" i="1"/>
  <c r="GP17" i="1"/>
  <c r="GP18" i="1"/>
  <c r="GP19" i="1"/>
  <c r="GP20" i="1"/>
  <c r="GP21" i="1"/>
  <c r="GP22" i="1"/>
  <c r="GP23" i="1"/>
  <c r="GP24" i="1"/>
  <c r="GP25" i="1"/>
  <c r="GP26" i="1"/>
  <c r="GP27" i="1"/>
  <c r="GP28" i="1"/>
  <c r="GP29" i="1"/>
  <c r="GP30" i="1"/>
  <c r="GP31" i="1"/>
  <c r="GP32" i="1"/>
  <c r="GP33" i="1"/>
  <c r="GP3" i="1"/>
  <c r="GO4" i="1"/>
  <c r="GO5" i="1"/>
  <c r="GO6" i="1"/>
  <c r="GO7" i="1"/>
  <c r="GO8" i="1"/>
  <c r="GO9" i="1"/>
  <c r="GO10" i="1"/>
  <c r="GO11" i="1"/>
  <c r="GO12" i="1"/>
  <c r="GO13" i="1"/>
  <c r="GO14" i="1"/>
  <c r="GO15" i="1"/>
  <c r="GO16" i="1"/>
  <c r="GO17" i="1"/>
  <c r="GO18" i="1"/>
  <c r="GO19" i="1"/>
  <c r="GO20" i="1"/>
  <c r="GO21" i="1"/>
  <c r="GO22" i="1"/>
  <c r="GO23" i="1"/>
  <c r="GO24" i="1"/>
  <c r="GO25" i="1"/>
  <c r="GO26" i="1"/>
  <c r="GO27" i="1"/>
  <c r="GO28" i="1"/>
  <c r="GO29" i="1"/>
  <c r="GO30" i="1"/>
  <c r="GO31" i="1"/>
  <c r="GO32" i="1"/>
  <c r="GO33" i="1"/>
  <c r="GO3" i="1"/>
  <c r="GL4" i="1"/>
  <c r="GL5" i="1"/>
  <c r="GL6" i="1"/>
  <c r="GL7" i="1"/>
  <c r="GL8" i="1"/>
  <c r="GL9" i="1"/>
  <c r="GL10" i="1"/>
  <c r="GL11" i="1"/>
  <c r="GL12" i="1"/>
  <c r="GL13" i="1"/>
  <c r="GL14" i="1"/>
  <c r="GL15" i="1"/>
  <c r="GL16" i="1"/>
  <c r="GL17" i="1"/>
  <c r="GL18" i="1"/>
  <c r="GL19" i="1"/>
  <c r="GL20" i="1"/>
  <c r="GL21" i="1"/>
  <c r="GL22" i="1"/>
  <c r="GL23" i="1"/>
  <c r="GL24" i="1"/>
  <c r="GL25" i="1"/>
  <c r="GL26" i="1"/>
  <c r="GL27" i="1"/>
  <c r="GL28" i="1"/>
  <c r="GL29" i="1"/>
  <c r="GL30" i="1"/>
  <c r="GL31" i="1"/>
  <c r="GL32" i="1"/>
  <c r="GL33" i="1"/>
  <c r="GL3" i="1"/>
  <c r="GK4" i="1"/>
  <c r="GK5" i="1"/>
  <c r="GK6" i="1"/>
  <c r="GK7" i="1"/>
  <c r="GK8" i="1"/>
  <c r="GK9" i="1"/>
  <c r="GK10" i="1"/>
  <c r="GK11" i="1"/>
  <c r="GK12" i="1"/>
  <c r="GK13" i="1"/>
  <c r="GK14" i="1"/>
  <c r="GK15" i="1"/>
  <c r="GK16" i="1"/>
  <c r="GK17" i="1"/>
  <c r="GK18" i="1"/>
  <c r="GK19" i="1"/>
  <c r="GK20" i="1"/>
  <c r="GK21" i="1"/>
  <c r="GK22" i="1"/>
  <c r="GK23" i="1"/>
  <c r="GK24" i="1"/>
  <c r="GK25" i="1"/>
  <c r="GK26" i="1"/>
  <c r="GK27" i="1"/>
  <c r="GK28" i="1"/>
  <c r="GK29" i="1"/>
  <c r="GK30" i="1"/>
  <c r="GK31" i="1"/>
  <c r="GK32" i="1"/>
  <c r="GK33" i="1"/>
  <c r="GK3" i="1"/>
  <c r="GJ4" i="1"/>
  <c r="GJ5" i="1"/>
  <c r="GJ6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31" i="1"/>
  <c r="GJ32" i="1"/>
  <c r="GJ33" i="1"/>
  <c r="GJ3" i="1"/>
  <c r="GG4" i="1"/>
  <c r="GG5" i="1"/>
  <c r="GG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30" i="1"/>
  <c r="GG31" i="1"/>
  <c r="GG32" i="1"/>
  <c r="GG33" i="1"/>
  <c r="GG3" i="1"/>
  <c r="GF4" i="1"/>
  <c r="GF5" i="1"/>
  <c r="GF6" i="1"/>
  <c r="GF7" i="1"/>
  <c r="GF8" i="1"/>
  <c r="GF9" i="1"/>
  <c r="GF10" i="1"/>
  <c r="GF11" i="1"/>
  <c r="GF12" i="1"/>
  <c r="GF13" i="1"/>
  <c r="GF14" i="1"/>
  <c r="GF15" i="1"/>
  <c r="GF16" i="1"/>
  <c r="GF17" i="1"/>
  <c r="GF18" i="1"/>
  <c r="GF19" i="1"/>
  <c r="GF20" i="1"/>
  <c r="GF21" i="1"/>
  <c r="GF22" i="1"/>
  <c r="GF23" i="1"/>
  <c r="GF24" i="1"/>
  <c r="GF25" i="1"/>
  <c r="GF26" i="1"/>
  <c r="GF27" i="1"/>
  <c r="GF28" i="1"/>
  <c r="GF29" i="1"/>
  <c r="GF30" i="1"/>
  <c r="GF31" i="1"/>
  <c r="GF32" i="1"/>
  <c r="GF33" i="1"/>
  <c r="GF3" i="1"/>
  <c r="GE4" i="1"/>
  <c r="GE5" i="1"/>
  <c r="GE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E29" i="1"/>
  <c r="GE30" i="1"/>
  <c r="GE31" i="1"/>
  <c r="GE32" i="1"/>
  <c r="GE33" i="1"/>
  <c r="GE3" i="1"/>
  <c r="GB4" i="1"/>
  <c r="GB5" i="1"/>
  <c r="GB6" i="1"/>
  <c r="GB7" i="1"/>
  <c r="GB8" i="1"/>
  <c r="GB9" i="1"/>
  <c r="GB10" i="1"/>
  <c r="GB11" i="1"/>
  <c r="GB12" i="1"/>
  <c r="GB13" i="1"/>
  <c r="GB14" i="1"/>
  <c r="GB15" i="1"/>
  <c r="GB16" i="1"/>
  <c r="GB17" i="1"/>
  <c r="GB18" i="1"/>
  <c r="GB19" i="1"/>
  <c r="GB20" i="1"/>
  <c r="GB21" i="1"/>
  <c r="GB22" i="1"/>
  <c r="GB23" i="1"/>
  <c r="GB24" i="1"/>
  <c r="GB25" i="1"/>
  <c r="GB26" i="1"/>
  <c r="GB27" i="1"/>
  <c r="GB28" i="1"/>
  <c r="GB29" i="1"/>
  <c r="GB30" i="1"/>
  <c r="GB31" i="1"/>
  <c r="GB32" i="1"/>
  <c r="GB33" i="1"/>
  <c r="GB3" i="1"/>
  <c r="GA4" i="1"/>
  <c r="GA5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GA31" i="1"/>
  <c r="GA32" i="1"/>
  <c r="GA33" i="1"/>
  <c r="GA3" i="1"/>
  <c r="FZ4" i="1"/>
  <c r="FZ5" i="1"/>
  <c r="FZ6" i="1"/>
  <c r="FZ7" i="1"/>
  <c r="FZ8" i="1"/>
  <c r="FZ9" i="1"/>
  <c r="FZ10" i="1"/>
  <c r="FZ11" i="1"/>
  <c r="FZ12" i="1"/>
  <c r="FZ13" i="1"/>
  <c r="FZ14" i="1"/>
  <c r="FZ15" i="1"/>
  <c r="FZ16" i="1"/>
  <c r="FZ17" i="1"/>
  <c r="FZ18" i="1"/>
  <c r="FZ19" i="1"/>
  <c r="FZ20" i="1"/>
  <c r="FZ21" i="1"/>
  <c r="FZ22" i="1"/>
  <c r="FZ23" i="1"/>
  <c r="FZ24" i="1"/>
  <c r="FZ25" i="1"/>
  <c r="FZ26" i="1"/>
  <c r="FZ27" i="1"/>
  <c r="FZ28" i="1"/>
  <c r="FZ29" i="1"/>
  <c r="FZ30" i="1"/>
  <c r="FZ31" i="1"/>
  <c r="FZ32" i="1"/>
  <c r="FZ33" i="1"/>
  <c r="FZ3" i="1"/>
  <c r="FW4" i="1"/>
  <c r="FW5" i="1"/>
  <c r="FW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30" i="1"/>
  <c r="FW31" i="1"/>
  <c r="FW32" i="1"/>
  <c r="FW33" i="1"/>
  <c r="FW3" i="1"/>
  <c r="FV4" i="1"/>
  <c r="FV5" i="1"/>
  <c r="FV6" i="1"/>
  <c r="FV7" i="1"/>
  <c r="FV8" i="1"/>
  <c r="FV9" i="1"/>
  <c r="FV10" i="1"/>
  <c r="FV11" i="1"/>
  <c r="FV12" i="1"/>
  <c r="FV13" i="1"/>
  <c r="FV14" i="1"/>
  <c r="FV15" i="1"/>
  <c r="FV16" i="1"/>
  <c r="FV17" i="1"/>
  <c r="FV18" i="1"/>
  <c r="FV19" i="1"/>
  <c r="FV20" i="1"/>
  <c r="FV21" i="1"/>
  <c r="FV22" i="1"/>
  <c r="FV23" i="1"/>
  <c r="FV24" i="1"/>
  <c r="FV25" i="1"/>
  <c r="FV26" i="1"/>
  <c r="FV27" i="1"/>
  <c r="FV28" i="1"/>
  <c r="FV29" i="1"/>
  <c r="FV30" i="1"/>
  <c r="FV31" i="1"/>
  <c r="FV32" i="1"/>
  <c r="FV33" i="1"/>
  <c r="FV3" i="1"/>
  <c r="FU4" i="1"/>
  <c r="FU5" i="1"/>
  <c r="FU6" i="1"/>
  <c r="FU7" i="1"/>
  <c r="FU8" i="1"/>
  <c r="FU9" i="1"/>
  <c r="FU10" i="1"/>
  <c r="FU11" i="1"/>
  <c r="FU12" i="1"/>
  <c r="FU13" i="1"/>
  <c r="FU14" i="1"/>
  <c r="FU15" i="1"/>
  <c r="FU16" i="1"/>
  <c r="FU17" i="1"/>
  <c r="FU18" i="1"/>
  <c r="FU19" i="1"/>
  <c r="FU20" i="1"/>
  <c r="FU21" i="1"/>
  <c r="FU22" i="1"/>
  <c r="FU23" i="1"/>
  <c r="FU24" i="1"/>
  <c r="FU25" i="1"/>
  <c r="FU26" i="1"/>
  <c r="FU27" i="1"/>
  <c r="FU28" i="1"/>
  <c r="FU29" i="1"/>
  <c r="FU30" i="1"/>
  <c r="FU31" i="1"/>
  <c r="FU32" i="1"/>
  <c r="FU33" i="1"/>
  <c r="FU3" i="1"/>
  <c r="FR4" i="1"/>
  <c r="FR5" i="1"/>
  <c r="FR6" i="1"/>
  <c r="FR7" i="1"/>
  <c r="FR8" i="1"/>
  <c r="FR9" i="1"/>
  <c r="FR10" i="1"/>
  <c r="FR11" i="1"/>
  <c r="FR12" i="1"/>
  <c r="FR13" i="1"/>
  <c r="FR14" i="1"/>
  <c r="FR15" i="1"/>
  <c r="FR16" i="1"/>
  <c r="FR17" i="1"/>
  <c r="FR18" i="1"/>
  <c r="FR19" i="1"/>
  <c r="FR20" i="1"/>
  <c r="FR21" i="1"/>
  <c r="FR22" i="1"/>
  <c r="FR23" i="1"/>
  <c r="FR24" i="1"/>
  <c r="FR25" i="1"/>
  <c r="FR26" i="1"/>
  <c r="FR27" i="1"/>
  <c r="FR28" i="1"/>
  <c r="FR29" i="1"/>
  <c r="FR30" i="1"/>
  <c r="FR31" i="1"/>
  <c r="FR32" i="1"/>
  <c r="FR33" i="1"/>
  <c r="FR3" i="1"/>
  <c r="FQ4" i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31" i="1"/>
  <c r="FQ32" i="1"/>
  <c r="FQ33" i="1"/>
  <c r="FQ3" i="1"/>
  <c r="FP4" i="1"/>
  <c r="FP5" i="1"/>
  <c r="FP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19" i="1"/>
  <c r="FP20" i="1"/>
  <c r="FP21" i="1"/>
  <c r="FP22" i="1"/>
  <c r="FP23" i="1"/>
  <c r="FP24" i="1"/>
  <c r="FP25" i="1"/>
  <c r="FP26" i="1"/>
  <c r="FP27" i="1"/>
  <c r="FP28" i="1"/>
  <c r="FP29" i="1"/>
  <c r="FP30" i="1"/>
  <c r="FP31" i="1"/>
  <c r="FP32" i="1"/>
  <c r="FP33" i="1"/>
  <c r="FP3" i="1"/>
  <c r="FM4" i="1"/>
  <c r="FM5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30" i="1"/>
  <c r="FM31" i="1"/>
  <c r="FM32" i="1"/>
  <c r="FM33" i="1"/>
  <c r="FM3" i="1"/>
  <c r="FL4" i="1"/>
  <c r="FL5" i="1"/>
  <c r="FL6" i="1"/>
  <c r="FL7" i="1"/>
  <c r="FL8" i="1"/>
  <c r="FL9" i="1"/>
  <c r="FL10" i="1"/>
  <c r="FL11" i="1"/>
  <c r="FL12" i="1"/>
  <c r="FL13" i="1"/>
  <c r="FL14" i="1"/>
  <c r="FL15" i="1"/>
  <c r="FL16" i="1"/>
  <c r="FL17" i="1"/>
  <c r="FL18" i="1"/>
  <c r="FL19" i="1"/>
  <c r="FL20" i="1"/>
  <c r="FL21" i="1"/>
  <c r="FL22" i="1"/>
  <c r="FL23" i="1"/>
  <c r="FL24" i="1"/>
  <c r="FL25" i="1"/>
  <c r="FL26" i="1"/>
  <c r="FL27" i="1"/>
  <c r="FL28" i="1"/>
  <c r="FL29" i="1"/>
  <c r="FL30" i="1"/>
  <c r="FL31" i="1"/>
  <c r="FL32" i="1"/>
  <c r="FL33" i="1"/>
  <c r="FL3" i="1"/>
  <c r="FK4" i="1"/>
  <c r="FK5" i="1"/>
  <c r="FK6" i="1"/>
  <c r="FK7" i="1"/>
  <c r="FK8" i="1"/>
  <c r="FK9" i="1"/>
  <c r="FK10" i="1"/>
  <c r="FK11" i="1"/>
  <c r="FK12" i="1"/>
  <c r="FK13" i="1"/>
  <c r="FK14" i="1"/>
  <c r="FK15" i="1"/>
  <c r="FK16" i="1"/>
  <c r="FK17" i="1"/>
  <c r="FK18" i="1"/>
  <c r="FK19" i="1"/>
  <c r="FK20" i="1"/>
  <c r="FK21" i="1"/>
  <c r="FK22" i="1"/>
  <c r="FK23" i="1"/>
  <c r="FK24" i="1"/>
  <c r="FK25" i="1"/>
  <c r="FK26" i="1"/>
  <c r="FK27" i="1"/>
  <c r="FK28" i="1"/>
  <c r="FK29" i="1"/>
  <c r="FK30" i="1"/>
  <c r="FK31" i="1"/>
  <c r="FK32" i="1"/>
  <c r="FK33" i="1"/>
  <c r="FK3" i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5" i="1"/>
  <c r="FH26" i="1"/>
  <c r="FH27" i="1"/>
  <c r="FH28" i="1"/>
  <c r="FH29" i="1"/>
  <c r="FH30" i="1"/>
  <c r="FH31" i="1"/>
  <c r="FH32" i="1"/>
  <c r="FH33" i="1"/>
  <c r="FH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5" i="1"/>
  <c r="FG26" i="1"/>
  <c r="FG27" i="1"/>
  <c r="FG28" i="1"/>
  <c r="FG29" i="1"/>
  <c r="FG30" i="1"/>
  <c r="FG31" i="1"/>
  <c r="FG32" i="1"/>
  <c r="FG33" i="1"/>
  <c r="FG3" i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4" i="1"/>
  <c r="FF25" i="1"/>
  <c r="FF26" i="1"/>
  <c r="FF27" i="1"/>
  <c r="FF28" i="1"/>
  <c r="FF29" i="1"/>
  <c r="FF30" i="1"/>
  <c r="FF31" i="1"/>
  <c r="FF32" i="1"/>
  <c r="FF33" i="1"/>
  <c r="FF3" i="1"/>
  <c r="FC4" i="1"/>
  <c r="FC5" i="1"/>
  <c r="FC6" i="1"/>
  <c r="FC7" i="1"/>
  <c r="FC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30" i="1"/>
  <c r="FC31" i="1"/>
  <c r="FC32" i="1"/>
  <c r="FC33" i="1"/>
  <c r="FC3" i="1"/>
  <c r="FB4" i="1"/>
  <c r="FB5" i="1"/>
  <c r="FB6" i="1"/>
  <c r="FB7" i="1"/>
  <c r="FB8" i="1"/>
  <c r="FB9" i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4" i="1"/>
  <c r="FB25" i="1"/>
  <c r="FB26" i="1"/>
  <c r="FB27" i="1"/>
  <c r="FB28" i="1"/>
  <c r="FB29" i="1"/>
  <c r="FB30" i="1"/>
  <c r="FB31" i="1"/>
  <c r="FB32" i="1"/>
  <c r="FB33" i="1"/>
  <c r="FB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" i="1"/>
  <c r="EW4" i="1"/>
  <c r="EW5" i="1"/>
  <c r="EW6" i="1"/>
  <c r="EW7" i="1"/>
  <c r="EW8" i="1"/>
  <c r="EW9" i="1"/>
  <c r="EW10" i="1"/>
  <c r="EW11" i="1"/>
  <c r="EW12" i="1"/>
  <c r="EW13" i="1"/>
  <c r="EW14" i="1"/>
  <c r="EW15" i="1"/>
  <c r="EW16" i="1"/>
  <c r="EW17" i="1"/>
  <c r="EW18" i="1"/>
  <c r="EW19" i="1"/>
  <c r="EW20" i="1"/>
  <c r="EW21" i="1"/>
  <c r="EW22" i="1"/>
  <c r="EW23" i="1"/>
  <c r="EW24" i="1"/>
  <c r="EW25" i="1"/>
  <c r="EW26" i="1"/>
  <c r="EW27" i="1"/>
  <c r="EW28" i="1"/>
  <c r="EW29" i="1"/>
  <c r="EW30" i="1"/>
  <c r="EW31" i="1"/>
  <c r="EW32" i="1"/>
  <c r="EW33" i="1"/>
  <c r="EW3" i="1"/>
  <c r="EV4" i="1"/>
  <c r="EV5" i="1"/>
  <c r="EV6" i="1"/>
  <c r="EV7" i="1"/>
  <c r="EV8" i="1"/>
  <c r="EV9" i="1"/>
  <c r="EV10" i="1"/>
  <c r="EV11" i="1"/>
  <c r="EV12" i="1"/>
  <c r="EV13" i="1"/>
  <c r="EV14" i="1"/>
  <c r="EV15" i="1"/>
  <c r="EV16" i="1"/>
  <c r="EV17" i="1"/>
  <c r="EV18" i="1"/>
  <c r="EV19" i="1"/>
  <c r="EV20" i="1"/>
  <c r="EV21" i="1"/>
  <c r="EV22" i="1"/>
  <c r="EV23" i="1"/>
  <c r="EV24" i="1"/>
  <c r="EV25" i="1"/>
  <c r="EV26" i="1"/>
  <c r="EV27" i="1"/>
  <c r="EV28" i="1"/>
  <c r="EV29" i="1"/>
  <c r="EV30" i="1"/>
  <c r="EV31" i="1"/>
  <c r="EV32" i="1"/>
  <c r="EV33" i="1"/>
  <c r="EV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29" i="1"/>
  <c r="ES30" i="1"/>
  <c r="ES31" i="1"/>
  <c r="ES32" i="1"/>
  <c r="ES33" i="1"/>
  <c r="ES3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0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" i="1"/>
  <c r="AY4" i="1" l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  <c r="EN4" i="1" l="1"/>
  <c r="EN5" i="1"/>
  <c r="EN6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N31" i="1"/>
  <c r="EN32" i="1"/>
  <c r="EN33" i="1"/>
  <c r="EN3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" i="1"/>
  <c r="EL4" i="1"/>
  <c r="EL5" i="1"/>
  <c r="EL6" i="1"/>
  <c r="EL7" i="1"/>
  <c r="EL8" i="1"/>
  <c r="EL9" i="1"/>
  <c r="EL10" i="1"/>
  <c r="EL11" i="1"/>
  <c r="EL12" i="1"/>
  <c r="EL13" i="1"/>
  <c r="EL14" i="1"/>
  <c r="EL15" i="1"/>
  <c r="EL16" i="1"/>
  <c r="EL17" i="1"/>
  <c r="EL18" i="1"/>
  <c r="EL19" i="1"/>
  <c r="EL20" i="1"/>
  <c r="EL21" i="1"/>
  <c r="EL22" i="1"/>
  <c r="EL23" i="1"/>
  <c r="EL24" i="1"/>
  <c r="EL25" i="1"/>
  <c r="EL26" i="1"/>
  <c r="EL27" i="1"/>
  <c r="EL28" i="1"/>
  <c r="EL29" i="1"/>
  <c r="EL30" i="1"/>
  <c r="EL31" i="1"/>
  <c r="EL32" i="1"/>
  <c r="EL33" i="1"/>
  <c r="EL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" i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" i="1"/>
  <c r="CP4" i="1" l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30" i="1"/>
  <c r="BF31" i="1"/>
  <c r="BF32" i="1"/>
  <c r="BF33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30" i="1"/>
  <c r="BE31" i="1"/>
  <c r="BE32" i="1"/>
  <c r="BE33" i="1"/>
  <c r="BE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" i="1"/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23" i="1"/>
  <c r="AB24" i="1"/>
  <c r="AB25" i="1"/>
  <c r="AB26" i="1"/>
  <c r="AB27" i="1"/>
  <c r="AB28" i="1"/>
  <c r="AB30" i="1"/>
  <c r="AB31" i="1"/>
  <c r="AB32" i="1"/>
  <c r="AB33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20" i="1"/>
  <c r="AA21" i="1"/>
  <c r="AA22" i="1"/>
  <c r="AA23" i="1"/>
  <c r="AA24" i="1"/>
  <c r="AA25" i="1"/>
  <c r="AA26" i="1"/>
  <c r="AA27" i="1"/>
  <c r="AA28" i="1"/>
  <c r="AA30" i="1"/>
  <c r="AA31" i="1"/>
  <c r="AA32" i="1"/>
  <c r="AA33" i="1"/>
  <c r="AA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30" i="1"/>
  <c r="W31" i="1"/>
  <c r="W32" i="1"/>
  <c r="W33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30" i="1"/>
  <c r="V31" i="1"/>
  <c r="V32" i="1"/>
  <c r="V33" i="1"/>
  <c r="V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" i="1"/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</calcChain>
</file>

<file path=xl/sharedStrings.xml><?xml version="1.0" encoding="utf-8"?>
<sst xmlns="http://schemas.openxmlformats.org/spreadsheetml/2006/main" count="1839" uniqueCount="144">
  <si>
    <t>Year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</si>
  <si>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</si>
  <si>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</si>
  <si>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</si>
  <si>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</si>
  <si>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</si>
  <si>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</si>
  <si>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</si>
  <si>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</si>
  <si>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</si>
  <si>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</si>
  <si>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</si>
  <si>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</si>
  <si>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</si>
  <si>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</si>
  <si>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</si>
  <si>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</si>
  <si>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</si>
  <si>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</si>
  <si>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</si>
  <si>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</si>
  <si>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</si>
  <si>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</si>
  <si>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</si>
  <si>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</si>
  <si>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</si>
  <si>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</si>
  <si>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</si>
  <si>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</si>
  <si>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</si>
  <si>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</si>
  <si>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</si>
  <si>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</si>
  <si>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</si>
  <si>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</si>
  <si>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</si>
  <si>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</si>
  <si>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</si>
  <si>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</si>
  <si>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</si>
  <si>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</si>
  <si>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</si>
  <si>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</si>
  <si>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</si>
  <si>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</si>
  <si>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</si>
  <si>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</si>
  <si>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</si>
  <si>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</si>
  <si>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</si>
  <si>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</si>
  <si>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</si>
  <si>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Murder</t>
  </si>
  <si>
    <t>Estimated legacy rape /1</t>
  </si>
  <si>
    <t>Estimated robbery</t>
  </si>
  <si>
    <t>Rape</t>
  </si>
  <si>
    <t>Robbery</t>
  </si>
  <si>
    <t>State</t>
  </si>
  <si>
    <t>Abbreviation</t>
  </si>
  <si>
    <t>Median
income</t>
  </si>
  <si>
    <t>AL</t>
  </si>
  <si>
    <t>AK</t>
  </si>
  <si>
    <t>AZ</t>
  </si>
  <si>
    <t>AR</t>
  </si>
  <si>
    <t>CA</t>
  </si>
  <si>
    <t>CO</t>
  </si>
  <si>
    <t>CT</t>
  </si>
  <si>
    <t>DE</t>
  </si>
  <si>
    <t>D.C.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</si>
  <si>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</si>
  <si>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</si>
  <si>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</si>
  <si>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</si>
  <si>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</si>
  <si>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</si>
  <si>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</si>
  <si>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</si>
  <si>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</si>
  <si>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</si>
  <si>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</si>
  <si>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</si>
  <si>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</si>
  <si>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</si>
  <si>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</si>
  <si>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</si>
  <si>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</si>
  <si>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</si>
  <si>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</si>
  <si>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</si>
  <si>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</si>
  <si>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</si>
  <si>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</si>
  <si>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</si>
  <si>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</si>
  <si>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</si>
  <si>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</si>
  <si>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</si>
  <si>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</si>
  <si>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</si>
  <si>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</si>
  <si>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</si>
  <si>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</si>
  <si>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</si>
  <si>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</si>
  <si>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</si>
  <si>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</si>
  <si>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</si>
  <si>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</si>
  <si>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</si>
  <si>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</si>
  <si>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</si>
  <si>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</si>
  <si>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D.C</t>
  </si>
  <si>
    <t>Nebreska</t>
  </si>
  <si>
    <t>Income</t>
  </si>
  <si>
    <t>Poverty</t>
  </si>
  <si>
    <t xml:space="preserve">Income </t>
  </si>
  <si>
    <t xml:space="preserve">horizontal 1 </t>
  </si>
  <si>
    <t>horizontal 2</t>
  </si>
  <si>
    <t>vertical 1</t>
  </si>
  <si>
    <t>vertical 2</t>
  </si>
  <si>
    <t>Median Murder</t>
  </si>
  <si>
    <t>Median Rape</t>
  </si>
  <si>
    <t>horizontal1</t>
  </si>
  <si>
    <t>horizontal2</t>
  </si>
  <si>
    <t>vertical1</t>
  </si>
  <si>
    <t>vertical2</t>
  </si>
  <si>
    <t>Rape Median</t>
  </si>
  <si>
    <t>Murder Median</t>
  </si>
  <si>
    <t>States</t>
  </si>
  <si>
    <t>Poverty R</t>
  </si>
  <si>
    <t>% Changes</t>
  </si>
  <si>
    <t>n/a</t>
  </si>
  <si>
    <t>NorthEast</t>
  </si>
  <si>
    <t>Midwest</t>
  </si>
  <si>
    <t>South</t>
  </si>
  <si>
    <t>West</t>
  </si>
  <si>
    <t>median</t>
  </si>
  <si>
    <t>murder</t>
  </si>
  <si>
    <t>rape</t>
  </si>
  <si>
    <t>Median</t>
  </si>
  <si>
    <t>horizontal</t>
  </si>
  <si>
    <t>Vertical</t>
  </si>
  <si>
    <t>Horizontal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</si>
</sst>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AAC1D9"/>
      </left>
      <right/>
      <top/>
      <bottom style="thin">
        <color rgb="FFAAC1D9"/>
      </bottom>
      <diagonal/>
    </border>
    <border>
      <left/>
      <right style="thin">
        <color rgb="FFAAC1D9"/>
      </right>
      <top/>
      <bottom style="thin">
        <color rgb="FFAAC1D9"/>
      </bottom>
      <diagonal/>
    </border>
    <border>
      <left/>
      <right/>
      <top/>
      <bottom style="thin">
        <color rgb="FFAAC1D9"/>
      </bottom>
      <diagonal/>
    </border>
    <border>
      <left style="thin">
        <color rgb="FFAAC1D9"/>
      </left>
      <right style="thin">
        <color rgb="FFAAC1D9"/>
      </right>
      <top/>
      <bottom style="thin">
        <color rgb="FFAAC1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2" borderId="0" xfId="1" applyFont="1" applyFill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left" wrapText="1"/>
    </xf>
    <xf numFmtId="0" fontId="0" fillId="0" borderId="0" xfId="0" applyAlignment="1">
      <alignment horizontal="left"/>
    </xf>
    <xf numFmtId="3" fontId="3" fillId="3" borderId="2" xfId="1" applyNumberFormat="1" applyFont="1" applyFill="1" applyBorder="1" applyAlignment="1">
      <alignment horizontal="right" wrapText="1"/>
    </xf>
    <xf numFmtId="0" fontId="2" fillId="2" borderId="3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left" wrapText="1"/>
    </xf>
    <xf numFmtId="164" fontId="3" fillId="3" borderId="2" xfId="0" applyNumberFormat="1" applyFont="1" applyFill="1" applyBorder="1" applyAlignment="1">
      <alignment horizontal="right" wrapText="1"/>
    </xf>
    <xf numFmtId="0" fontId="4" fillId="0" borderId="0" xfId="0" applyFont="1"/>
    <xf numFmtId="0" fontId="0" fillId="0" borderId="0" xfId="0" applyFont="1"/>
    <xf numFmtId="0" fontId="4" fillId="0" borderId="6" xfId="0" applyFont="1" applyBorder="1" applyAlignment="1">
      <alignment horizontal="center" wrapText="1"/>
    </xf>
    <xf numFmtId="3" fontId="0" fillId="0" borderId="5" xfId="0" applyNumberFormat="1" applyBorder="1" applyAlignment="1">
      <alignment horizontal="right" wrapText="1"/>
    </xf>
    <xf numFmtId="3" fontId="0" fillId="0" borderId="5" xfId="0" applyNumberFormat="1" applyBorder="1" applyAlignment="1">
      <alignment horizontal="right" vertical="top" wrapText="1"/>
    </xf>
    <xf numFmtId="0" fontId="4" fillId="0" borderId="6" xfId="0" applyFont="1" applyBorder="1" applyAlignment="1">
      <alignment vertical="center"/>
    </xf>
    <xf numFmtId="0" fontId="0" fillId="0" borderId="0" xfId="0" applyAlignment="1"/>
    <xf numFmtId="0" fontId="0" fillId="0" borderId="0" xfId="0" applyFill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3" fontId="7" fillId="3" borderId="2" xfId="1" applyNumberFormat="1" applyFont="1" applyFill="1" applyBorder="1" applyAlignment="1">
      <alignment horizontal="right" wrapText="1"/>
    </xf>
    <xf numFmtId="164" fontId="7" fillId="3" borderId="2" xfId="0" applyNumberFormat="1" applyFont="1" applyFill="1" applyBorder="1" applyAlignment="1">
      <alignment horizontal="right" wrapText="1"/>
    </xf>
    <xf numFmtId="0" fontId="6" fillId="0" borderId="0" xfId="0" applyFont="1" applyBorder="1"/>
    <xf numFmtId="0" fontId="8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1" applyFont="1" applyFill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62256B8F-663A-4FA6-89C5-435460E238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</a:t>
            </a:r>
            <a:r>
              <a:rPr lang="en-US" baseline="0"/>
              <a:t> Murder vs Rape 1990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8.4925690021231421E-3"/>
                  <c:y val="4.2071197411003236E-2"/>
                </c:manualLayout>
              </c:layout>
              <c:tx>
                <c:rich>
                  <a:bodyPr/>
                  <a:lstStyle/>
                  <a:p>
                    <a:fld id="{8FC9D8E1-E561-4238-8E43-59BC39CF84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7B0-48BA-B473-D91EBA4BBD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15E1F82-C4C8-4629-969D-B55AF2651A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7B0-48BA-B473-D91EBA4BBDE4}"/>
                </c:ext>
              </c:extLst>
            </c:dLbl>
            <c:dLbl>
              <c:idx val="2"/>
              <c:layout>
                <c:manualLayout>
                  <c:x val="-2.038216560509554E-2"/>
                  <c:y val="-8.4142394822006472E-2"/>
                </c:manualLayout>
              </c:layout>
              <c:tx>
                <c:rich>
                  <a:bodyPr/>
                  <a:lstStyle/>
                  <a:p>
                    <a:fld id="{AA3ACBDD-CD35-4DEE-918B-54D1701231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7B0-48BA-B473-D91EBA4BBD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19C8D69-4BD0-4D9B-8F54-249EB0B6E5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7B0-48BA-B473-D91EBA4BBDE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1669D53-EAC9-4716-8853-5487C78372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7B0-48BA-B473-D91EBA4BBD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66653B7-E4F2-4D5A-A628-29C0A45219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7B0-48BA-B473-D91EBA4BBDE4}"/>
                </c:ext>
              </c:extLst>
            </c:dLbl>
            <c:dLbl>
              <c:idx val="6"/>
              <c:layout>
                <c:manualLayout>
                  <c:x val="0"/>
                  <c:y val="5.5016181229773461E-2"/>
                </c:manualLayout>
              </c:layout>
              <c:tx>
                <c:rich>
                  <a:bodyPr/>
                  <a:lstStyle/>
                  <a:p>
                    <a:fld id="{4000AF02-A375-40B3-A91B-B79BC77407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7B0-48BA-B473-D91EBA4BBD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C93815D-68F0-4965-8432-7176C8B8E4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7B0-48BA-B473-D91EBA4BBDE4}"/>
                </c:ext>
              </c:extLst>
            </c:dLbl>
            <c:dLbl>
              <c:idx val="8"/>
              <c:layout>
                <c:manualLayout>
                  <c:x val="5.0955414012738851E-3"/>
                  <c:y val="-6.7961165048543687E-2"/>
                </c:manualLayout>
              </c:layout>
              <c:tx>
                <c:rich>
                  <a:bodyPr/>
                  <a:lstStyle/>
                  <a:p>
                    <a:fld id="{5C4F5337-589D-48F9-AF5D-72DF131E9A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7B0-48BA-B473-D91EBA4BBD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'1990'!$D$56:$D$64</c:f>
              <c:numCache>
                <c:formatCode>General</c:formatCode>
                <c:ptCount val="9"/>
                <c:pt idx="0">
                  <c:v>2.220108088040055</c:v>
                </c:pt>
                <c:pt idx="1">
                  <c:v>1.4771212547196624</c:v>
                </c:pt>
                <c:pt idx="2">
                  <c:v>2.3856062735983121</c:v>
                </c:pt>
                <c:pt idx="3">
                  <c:v>1.3222192947339193</c:v>
                </c:pt>
                <c:pt idx="4">
                  <c:v>1.6812412373755872</c:v>
                </c:pt>
                <c:pt idx="5">
                  <c:v>1.1139433523068367</c:v>
                </c:pt>
                <c:pt idx="6">
                  <c:v>2.6354837468149119</c:v>
                </c:pt>
                <c:pt idx="7">
                  <c:v>3.4158077276355434</c:v>
                </c:pt>
                <c:pt idx="8">
                  <c:v>2.9036325160842376</c:v>
                </c:pt>
              </c:numCache>
            </c:numRef>
          </c:xVal>
          <c:yVal>
            <c:numRef>
              <c:f>'1990'!$E$56:$E$64</c:f>
              <c:numCache>
                <c:formatCode>General</c:formatCode>
                <c:ptCount val="9"/>
                <c:pt idx="0">
                  <c:v>2.9628426812012423</c:v>
                </c:pt>
                <c:pt idx="1">
                  <c:v>2.3838153659804311</c:v>
                </c:pt>
                <c:pt idx="2">
                  <c:v>3.307496037913213</c:v>
                </c:pt>
                <c:pt idx="3">
                  <c:v>2.5865873046717551</c:v>
                </c:pt>
                <c:pt idx="4">
                  <c:v>2.3944516808262164</c:v>
                </c:pt>
                <c:pt idx="5">
                  <c:v>2.1643528557844371</c:v>
                </c:pt>
                <c:pt idx="6">
                  <c:v>3.3630475945210936</c:v>
                </c:pt>
                <c:pt idx="7">
                  <c:v>3.7298125071609358</c:v>
                </c:pt>
                <c:pt idx="8">
                  <c:v>3.4868553552769432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'1990'!$A$56:$A$64</c15:f>
                <c15:dlblRangeCache>
                  <c:ptCount val="9"/>
                  <c:pt idx="0">
                    <c:v>Connecticut</c:v>
                  </c:pt>
                  <c:pt idx="1">
                    <c:v>Maine</c:v>
                  </c:pt>
                  <c:pt idx="2">
                    <c:v>Massachusetts</c:v>
                  </c:pt>
                  <c:pt idx="3">
                    <c:v>New Hampshire</c:v>
                  </c:pt>
                  <c:pt idx="4">
                    <c:v>Rhode Island</c:v>
                  </c:pt>
                  <c:pt idx="5">
                    <c:v>Vermont</c:v>
                  </c:pt>
                  <c:pt idx="6">
                    <c:v>New Jersey</c:v>
                  </c:pt>
                  <c:pt idx="7">
                    <c:v>New York</c:v>
                  </c:pt>
                  <c:pt idx="8">
                    <c:v>Pennsylvania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7B0-48BA-B473-D91EBA4BB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313568"/>
        <c:axId val="97884073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'1990'!$B$68:$B$69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'1990'!$C$68:$C$69</c:f>
              <c:numCache>
                <c:formatCode>General</c:formatCode>
                <c:ptCount val="2"/>
                <c:pt idx="0">
                  <c:v>3.1202447955463652</c:v>
                </c:pt>
                <c:pt idx="1">
                  <c:v>3.1202447955463652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B0-48BA-B473-D91EBA4BBDE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'1990'!$B$70:$B$71</c:f>
              <c:numCache>
                <c:formatCode>General</c:formatCode>
                <c:ptCount val="2"/>
                <c:pt idx="0">
                  <c:v>2.3820170425748683</c:v>
                </c:pt>
                <c:pt idx="1">
                  <c:v>2.3820170425748683</c:v>
                </c:pt>
              </c:numCache>
            </c:numRef>
          </c:xVal>
          <c:yVal>
            <c:numRef>
              <c:f>'1990'!$C$70:$C$71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B0-48BA-B473-D91EBA4BB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313568"/>
        <c:axId val="978840736"/>
      </c:scatterChart>
      <c:valAx>
        <c:axId val="972313568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40736"/>
        <c:crosses val="autoZero"/>
        <c:crossBetween val="midCat"/>
      </c:valAx>
      <c:valAx>
        <c:axId val="978840736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31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Midwest Murder vs Rape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611036665551625E-2"/>
          <c:y val="0.13293906810035844"/>
          <c:w val="0.89116263663900108"/>
          <c:h val="0.754200864167745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71197270259837E-2"/>
                  <c:y val="3.9393939393939391E-2"/>
                </c:manualLayout>
              </c:layout>
              <c:tx>
                <c:rich>
                  <a:bodyPr/>
                  <a:lstStyle/>
                  <a:p>
                    <a:fld id="{705CA8BF-AF1D-41E8-8880-C6AB4258B2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273-4543-9AE2-5F7AB36B06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56D7673-F522-4D81-88F9-2C8DCA2810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273-4543-9AE2-5F7AB36B06E8}"/>
                </c:ext>
              </c:extLst>
            </c:dLbl>
            <c:dLbl>
              <c:idx val="2"/>
              <c:layout>
                <c:manualLayout>
                  <c:x val="3.7971949954763912E-2"/>
                  <c:y val="-4.2424242424242399E-2"/>
                </c:manualLayout>
              </c:layout>
              <c:tx>
                <c:rich>
                  <a:bodyPr/>
                  <a:lstStyle/>
                  <a:p>
                    <a:fld id="{E267995E-E81C-4211-80ED-7FB0C376E1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273-4543-9AE2-5F7AB36B06E8}"/>
                </c:ext>
              </c:extLst>
            </c:dLbl>
            <c:dLbl>
              <c:idx val="3"/>
              <c:layout>
                <c:manualLayout>
                  <c:x val="-4.1423945405196991E-2"/>
                  <c:y val="-5.4545454545454571E-2"/>
                </c:manualLayout>
              </c:layout>
              <c:tx>
                <c:rich>
                  <a:bodyPr/>
                  <a:lstStyle/>
                  <a:p>
                    <a:fld id="{0A332488-06F3-445C-87D0-D2B2D43A5B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273-4543-9AE2-5F7AB36B06E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D6A7976-4830-4651-AA20-740780ADDC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273-4543-9AE2-5F7AB36B06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99614DD-95F8-4956-8DA1-941786D9EF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273-4543-9AE2-5F7AB36B06E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BBA305C-9F3B-4906-A50E-A20E39D89A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273-4543-9AE2-5F7AB36B06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0E96002-1887-418F-8EF8-1F5AF970B0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273-4543-9AE2-5F7AB36B06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AEA33EC-EB99-4580-9342-6545410A24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273-4543-9AE2-5F7AB36B06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2C19975-68FD-4F7C-81DC-88FAA135F6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273-4543-9AE2-5F7AB36B06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36A717D-50DC-4E5F-91D1-3CC6922E60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273-4543-9AE2-5F7AB36B06E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E326BC9-D2E4-45E7-96E7-A9E405D558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273-4543-9AE2-5F7AB36B06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'2010'!$I$55:$I$66</c:f>
              <c:numCache>
                <c:formatCode>General</c:formatCode>
                <c:ptCount val="12"/>
                <c:pt idx="0">
                  <c:v>2.847572659142112</c:v>
                </c:pt>
                <c:pt idx="1">
                  <c:v>2.428134794028789</c:v>
                </c:pt>
                <c:pt idx="2">
                  <c:v>2.7634279935629373</c:v>
                </c:pt>
                <c:pt idx="3">
                  <c:v>2.6803355134145632</c:v>
                </c:pt>
                <c:pt idx="4">
                  <c:v>2.1903316981702914</c:v>
                </c:pt>
                <c:pt idx="5">
                  <c:v>1.5797835966168101</c:v>
                </c:pt>
                <c:pt idx="6">
                  <c:v>1.9867717342662448</c:v>
                </c:pt>
                <c:pt idx="7">
                  <c:v>1.9822712330395684</c:v>
                </c:pt>
                <c:pt idx="8">
                  <c:v>2.6232492903979003</c:v>
                </c:pt>
                <c:pt idx="9">
                  <c:v>1.7323937598229686</c:v>
                </c:pt>
                <c:pt idx="10">
                  <c:v>1</c:v>
                </c:pt>
                <c:pt idx="11">
                  <c:v>1.3617278360175928</c:v>
                </c:pt>
              </c:numCache>
            </c:numRef>
          </c:xVal>
          <c:yVal>
            <c:numRef>
              <c:f>'2010'!$J$55:$J$66</c:f>
              <c:numCache>
                <c:formatCode>General</c:formatCode>
                <c:ptCount val="12"/>
                <c:pt idx="0">
                  <c:v>3.4865721505183562</c:v>
                </c:pt>
                <c:pt idx="1">
                  <c:v>3.2455126678141499</c:v>
                </c:pt>
                <c:pt idx="2">
                  <c:v>3.6751365044679942</c:v>
                </c:pt>
                <c:pt idx="3">
                  <c:v>3.5717088318086878</c:v>
                </c:pt>
                <c:pt idx="4">
                  <c:v>3.0759117614827773</c:v>
                </c:pt>
                <c:pt idx="5">
                  <c:v>2.9459607035775686</c:v>
                </c:pt>
                <c:pt idx="6">
                  <c:v>3.0591846176313711</c:v>
                </c:pt>
                <c:pt idx="7">
                  <c:v>3.25478968739721</c:v>
                </c:pt>
                <c:pt idx="8">
                  <c:v>3.1598678470925665</c:v>
                </c:pt>
                <c:pt idx="9">
                  <c:v>2.8286598965353198</c:v>
                </c:pt>
                <c:pt idx="10">
                  <c:v>2.3891660843645326</c:v>
                </c:pt>
                <c:pt idx="11">
                  <c:v>2.5854607295085006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'2010'!$F$55:$F$66</c15:f>
                <c15:dlblRangeCache>
                  <c:ptCount val="12"/>
                  <c:pt idx="0">
                    <c:v>Illinois</c:v>
                  </c:pt>
                  <c:pt idx="1">
                    <c:v>Indiana</c:v>
                  </c:pt>
                  <c:pt idx="2">
                    <c:v>Michigan</c:v>
                  </c:pt>
                  <c:pt idx="3">
                    <c:v>Ohio</c:v>
                  </c:pt>
                  <c:pt idx="4">
                    <c:v>Wisconsin</c:v>
                  </c:pt>
                  <c:pt idx="5">
                    <c:v>Iowa</c:v>
                  </c:pt>
                  <c:pt idx="6">
                    <c:v>Kansas</c:v>
                  </c:pt>
                  <c:pt idx="7">
                    <c:v>Minnesota</c:v>
                  </c:pt>
                  <c:pt idx="8">
                    <c:v>Missouri</c:v>
                  </c:pt>
                  <c:pt idx="9">
                    <c:v>Nebraska</c:v>
                  </c:pt>
                  <c:pt idx="10">
                    <c:v>North Dakota</c:v>
                  </c:pt>
                  <c:pt idx="11">
                    <c:v>South Dakota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273-4543-9AE2-5F7AB36B0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167408"/>
        <c:axId val="1747383824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'2010'!$G$68:$G$69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xVal>
          <c:yVal>
            <c:numRef>
              <c:f>'2010'!$H$68:$H$69</c:f>
              <c:numCache>
                <c:formatCode>General</c:formatCode>
                <c:ptCount val="2"/>
                <c:pt idx="0">
                  <c:v>3.0899051114393981</c:v>
                </c:pt>
                <c:pt idx="1">
                  <c:v>3.0899051114393981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3-4543-9AE2-5F7AB36B06E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'2010'!$G$70:$G$71</c:f>
              <c:numCache>
                <c:formatCode>General</c:formatCode>
                <c:ptCount val="2"/>
                <c:pt idx="0">
                  <c:v>2.1903316981702914</c:v>
                </c:pt>
                <c:pt idx="1">
                  <c:v>2.1903316981702914</c:v>
                </c:pt>
              </c:numCache>
            </c:numRef>
          </c:xVal>
          <c:yVal>
            <c:numRef>
              <c:f>'2010'!$H$70:$H$71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73-4543-9AE2-5F7AB36B0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167408"/>
        <c:axId val="1747383824"/>
      </c:scatterChart>
      <c:valAx>
        <c:axId val="1800167408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383824"/>
        <c:crosses val="autoZero"/>
        <c:crossBetween val="midCat"/>
      </c:valAx>
      <c:valAx>
        <c:axId val="1747383824"/>
        <c:scaling>
          <c:orientation val="minMax"/>
          <c:max val="4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6740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Murder vs Rape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0813BFA-0B95-4681-8662-62D23D32F1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FA8-40F9-87DE-815BB3C51D03}"/>
                </c:ext>
              </c:extLst>
            </c:dLbl>
            <c:dLbl>
              <c:idx val="1"/>
              <c:layout>
                <c:manualLayout>
                  <c:x val="-3.7977293712827175E-2"/>
                  <c:y val="-7.3563218390804597E-2"/>
                </c:manualLayout>
              </c:layout>
              <c:tx>
                <c:rich>
                  <a:bodyPr/>
                  <a:lstStyle/>
                  <a:p>
                    <a:fld id="{405842EE-DD39-4A15-B706-37C0240274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FA8-40F9-87DE-815BB3C51D03}"/>
                </c:ext>
              </c:extLst>
            </c:dLbl>
            <c:dLbl>
              <c:idx val="2"/>
              <c:layout>
                <c:manualLayout>
                  <c:x val="7.4303400742487952E-2"/>
                  <c:y val="9.8084291187739467E-2"/>
                </c:manualLayout>
              </c:layout>
              <c:tx>
                <c:rich>
                  <a:bodyPr/>
                  <a:lstStyle/>
                  <a:p>
                    <a:fld id="{77D41B45-189F-4024-8769-87BA120E28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FA8-40F9-87DE-815BB3C51D03}"/>
                </c:ext>
              </c:extLst>
            </c:dLbl>
            <c:dLbl>
              <c:idx val="3"/>
              <c:layout>
                <c:manualLayout>
                  <c:x val="3.1372546980161578E-2"/>
                  <c:y val="4.9042145593869678E-2"/>
                </c:manualLayout>
              </c:layout>
              <c:tx>
                <c:rich>
                  <a:bodyPr/>
                  <a:lstStyle/>
                  <a:p>
                    <a:fld id="{32CA4D94-5A00-4EF0-8F61-28F8B13DBC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1FA8-40F9-87DE-815BB3C51D03}"/>
                </c:ext>
              </c:extLst>
            </c:dLbl>
            <c:dLbl>
              <c:idx val="4"/>
              <c:layout>
                <c:manualLayout>
                  <c:x val="0.1073271344058158"/>
                  <c:y val="-1.2260536398467433E-2"/>
                </c:manualLayout>
              </c:layout>
              <c:tx>
                <c:rich>
                  <a:bodyPr/>
                  <a:lstStyle/>
                  <a:p>
                    <a:fld id="{F58AEC8C-D0FE-402B-B5CA-F15F806A97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FA8-40F9-87DE-815BB3C51D03}"/>
                </c:ext>
              </c:extLst>
            </c:dLbl>
            <c:dLbl>
              <c:idx val="5"/>
              <c:layout>
                <c:manualLayout>
                  <c:x val="-2.9721360296995177E-2"/>
                  <c:y val="-6.7432950191570876E-2"/>
                </c:manualLayout>
              </c:layout>
              <c:tx>
                <c:rich>
                  <a:bodyPr/>
                  <a:lstStyle/>
                  <a:p>
                    <a:fld id="{ED64B7D1-D761-43C0-8B81-AFE7FF3B55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1FA8-40F9-87DE-815BB3C51D03}"/>
                </c:ext>
              </c:extLst>
            </c:dLbl>
            <c:dLbl>
              <c:idx val="6"/>
              <c:layout>
                <c:manualLayout>
                  <c:x val="2.807017361382878E-2"/>
                  <c:y val="-7.6628352490421478E-2"/>
                </c:manualLayout>
              </c:layout>
              <c:tx>
                <c:rich>
                  <a:bodyPr/>
                  <a:lstStyle/>
                  <a:p>
                    <a:fld id="{3C223D61-063F-4DB5-8571-8B6C102D5E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1FA8-40F9-87DE-815BB3C51D0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7428C31-C72A-4A04-BAAA-D11D4AD330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FA8-40F9-87DE-815BB3C51D0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AEFC3F3-5712-445E-9F5F-DFB026DD06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FA8-40F9-87DE-815BB3C51D03}"/>
                </c:ext>
              </c:extLst>
            </c:dLbl>
            <c:dLbl>
              <c:idx val="9"/>
              <c:layout>
                <c:manualLayout>
                  <c:x val="8.2559334158319939E-3"/>
                  <c:y val="7.3563218390804652E-2"/>
                </c:manualLayout>
              </c:layout>
              <c:tx>
                <c:rich>
                  <a:bodyPr/>
                  <a:lstStyle/>
                  <a:p>
                    <a:fld id="{9808E12D-CD08-414E-882D-A73FA88F09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FA8-40F9-87DE-815BB3C51D03}"/>
                </c:ext>
              </c:extLst>
            </c:dLbl>
            <c:dLbl>
              <c:idx val="10"/>
              <c:layout>
                <c:manualLayout>
                  <c:x val="1.1558306782164671E-2"/>
                  <c:y val="-0.17777777777777781"/>
                </c:manualLayout>
              </c:layout>
              <c:tx>
                <c:rich>
                  <a:bodyPr/>
                  <a:lstStyle/>
                  <a:p>
                    <a:fld id="{7D5361F3-3DE6-4E6A-B05E-4B8F6D9211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1FA8-40F9-87DE-815BB3C51D03}"/>
                </c:ext>
              </c:extLst>
            </c:dLbl>
            <c:dLbl>
              <c:idx val="11"/>
              <c:layout>
                <c:manualLayout>
                  <c:x val="-9.907120098998393E-3"/>
                  <c:y val="0.10421455938697317"/>
                </c:manualLayout>
              </c:layout>
              <c:tx>
                <c:rich>
                  <a:bodyPr/>
                  <a:lstStyle/>
                  <a:p>
                    <a:fld id="{76103956-0687-43F4-B56B-FEF764FF41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FA8-40F9-87DE-815BB3C51D03}"/>
                </c:ext>
              </c:extLst>
            </c:dLbl>
            <c:dLbl>
              <c:idx val="12"/>
              <c:layout>
                <c:manualLayout>
                  <c:x val="-1.9814240197996786E-2"/>
                  <c:y val="-9.1954022988505746E-2"/>
                </c:manualLayout>
              </c:layout>
              <c:tx>
                <c:rich>
                  <a:bodyPr/>
                  <a:lstStyle/>
                  <a:p>
                    <a:fld id="{C84F140D-5D77-4318-AFA5-78012CD070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FA8-40F9-87DE-815BB3C51D03}"/>
                </c:ext>
              </c:extLst>
            </c:dLbl>
            <c:dLbl>
              <c:idx val="13"/>
              <c:layout>
                <c:manualLayout>
                  <c:x val="-6.6047467326655951E-2"/>
                  <c:y val="-0.1195402298850575"/>
                </c:manualLayout>
              </c:layout>
              <c:tx>
                <c:rich>
                  <a:bodyPr/>
                  <a:lstStyle/>
                  <a:p>
                    <a:fld id="{0FF6AF10-CCF1-473D-9A92-601B3E2A09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FA8-40F9-87DE-815BB3C51D03}"/>
                </c:ext>
              </c:extLst>
            </c:dLbl>
            <c:dLbl>
              <c:idx val="14"/>
              <c:layout>
                <c:manualLayout>
                  <c:x val="4.9535600494990751E-3"/>
                  <c:y val="0.11034482758620678"/>
                </c:manualLayout>
              </c:layout>
              <c:tx>
                <c:rich>
                  <a:bodyPr/>
                  <a:lstStyle/>
                  <a:p>
                    <a:fld id="{8214B875-4B72-462B-8A79-4590427D7B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1FA8-40F9-87DE-815BB3C51D03}"/>
                </c:ext>
              </c:extLst>
            </c:dLbl>
            <c:dLbl>
              <c:idx val="15"/>
              <c:layout>
                <c:manualLayout>
                  <c:x val="-2.9721360296995177E-2"/>
                  <c:y val="-0.11647509578544064"/>
                </c:manualLayout>
              </c:layout>
              <c:tx>
                <c:rich>
                  <a:bodyPr/>
                  <a:lstStyle/>
                  <a:p>
                    <a:fld id="{C82AC902-E3BA-4E7C-AFAF-81C47A1D7B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FA8-40F9-87DE-815BB3C51D03}"/>
                </c:ext>
              </c:extLst>
            </c:dLbl>
            <c:dLbl>
              <c:idx val="16"/>
              <c:layout>
                <c:manualLayout>
                  <c:x val="2.807017361382878E-2"/>
                  <c:y val="-4.5977011494252873E-2"/>
                </c:manualLayout>
              </c:layout>
              <c:tx>
                <c:rich>
                  <a:bodyPr/>
                  <a:lstStyle/>
                  <a:p>
                    <a:fld id="{9E087C15-546A-4B5D-ADCB-BFF805A87C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FA8-40F9-87DE-815BB3C51D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'2010'!$N$55:$N$71</c:f>
              <c:numCache>
                <c:formatCode>General</c:formatCode>
                <c:ptCount val="17"/>
                <c:pt idx="0">
                  <c:v>1.7075701760979363</c:v>
                </c:pt>
                <c:pt idx="1">
                  <c:v>2.9943171526696366</c:v>
                </c:pt>
                <c:pt idx="2">
                  <c:v>2.7442929831226763</c:v>
                </c:pt>
                <c:pt idx="3">
                  <c:v>2.6294095991027189</c:v>
                </c:pt>
                <c:pt idx="4">
                  <c:v>2.6757783416740852</c:v>
                </c:pt>
                <c:pt idx="5">
                  <c:v>2.4232458739368079</c:v>
                </c:pt>
                <c:pt idx="6">
                  <c:v>2.5751878449276608</c:v>
                </c:pt>
                <c:pt idx="7">
                  <c:v>2.12057393120585</c:v>
                </c:pt>
                <c:pt idx="8">
                  <c:v>1.7634279935629373</c:v>
                </c:pt>
                <c:pt idx="9">
                  <c:v>2.4393326938302629</c:v>
                </c:pt>
                <c:pt idx="10">
                  <c:v>2.27415784926368</c:v>
                </c:pt>
                <c:pt idx="11">
                  <c:v>2.3096301674258988</c:v>
                </c:pt>
                <c:pt idx="12">
                  <c:v>2.5550944485783194</c:v>
                </c:pt>
                <c:pt idx="13">
                  <c:v>2.1271047983648077</c:v>
                </c:pt>
                <c:pt idx="14">
                  <c:v>2.6989700043360187</c:v>
                </c:pt>
                <c:pt idx="15">
                  <c:v>2.2900346113625178</c:v>
                </c:pt>
                <c:pt idx="16">
                  <c:v>3.0965624383741357</c:v>
                </c:pt>
              </c:numCache>
            </c:numRef>
          </c:xVal>
          <c:yVal>
            <c:numRef>
              <c:f>'2010'!$O$55:$O$71</c:f>
              <c:numCache>
                <c:formatCode>General</c:formatCode>
                <c:ptCount val="17"/>
                <c:pt idx="0">
                  <c:v>2.5132176000679389</c:v>
                </c:pt>
                <c:pt idx="1">
                  <c:v>3.7302168405686942</c:v>
                </c:pt>
                <c:pt idx="2">
                  <c:v>3.3236645356081</c:v>
                </c:pt>
                <c:pt idx="3">
                  <c:v>3.089198366805149</c:v>
                </c:pt>
                <c:pt idx="4">
                  <c:v>3.3014640731433</c:v>
                </c:pt>
                <c:pt idx="5">
                  <c:v>3.190611797813605</c:v>
                </c:pt>
                <c:pt idx="6">
                  <c:v>3.1986570869544226</c:v>
                </c:pt>
                <c:pt idx="7">
                  <c:v>2.271841606536499</c:v>
                </c:pt>
                <c:pt idx="8">
                  <c:v>2.5587085705331658</c:v>
                </c:pt>
                <c:pt idx="9">
                  <c:v>3.1319392952104246</c:v>
                </c:pt>
                <c:pt idx="10">
                  <c:v>3.1577588860468637</c:v>
                </c:pt>
                <c:pt idx="11">
                  <c:v>2.9689496809813427</c:v>
                </c:pt>
                <c:pt idx="12">
                  <c:v>3.3370597263205246</c:v>
                </c:pt>
                <c:pt idx="13">
                  <c:v>3.1209028176145273</c:v>
                </c:pt>
                <c:pt idx="14">
                  <c:v>3.0899051114393981</c:v>
                </c:pt>
                <c:pt idx="15">
                  <c:v>3.1670217957902564</c:v>
                </c:pt>
                <c:pt idx="16">
                  <c:v>3.8820689444361483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'2010'!$K$55:$K$71</c15:f>
                <c15:dlblRangeCache>
                  <c:ptCount val="17"/>
                  <c:pt idx="0">
                    <c:v>Delaware</c:v>
                  </c:pt>
                  <c:pt idx="1">
                    <c:v>Florida</c:v>
                  </c:pt>
                  <c:pt idx="2">
                    <c:v>Georgia</c:v>
                  </c:pt>
                  <c:pt idx="3">
                    <c:v>Maryland</c:v>
                  </c:pt>
                  <c:pt idx="4">
                    <c:v>North Carolina</c:v>
                  </c:pt>
                  <c:pt idx="5">
                    <c:v>South Carolina</c:v>
                  </c:pt>
                  <c:pt idx="6">
                    <c:v>Virginia</c:v>
                  </c:pt>
                  <c:pt idx="7">
                    <c:v>DC</c:v>
                  </c:pt>
                  <c:pt idx="8">
                    <c:v>West Virginia</c:v>
                  </c:pt>
                  <c:pt idx="9">
                    <c:v>Alabama</c:v>
                  </c:pt>
                  <c:pt idx="10">
                    <c:v>Kentucky</c:v>
                  </c:pt>
                  <c:pt idx="11">
                    <c:v>Mississippi</c:v>
                  </c:pt>
                  <c:pt idx="12">
                    <c:v>Tennessee</c:v>
                  </c:pt>
                  <c:pt idx="13">
                    <c:v>Arkansas</c:v>
                  </c:pt>
                  <c:pt idx="14">
                    <c:v>Louisiana</c:v>
                  </c:pt>
                  <c:pt idx="15">
                    <c:v>Oklahoma</c:v>
                  </c:pt>
                  <c:pt idx="16">
                    <c:v>Texas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FA8-40F9-87DE-815BB3C51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960816"/>
        <c:axId val="188453092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'2010'!$L$73:$L$74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xVal>
          <c:yVal>
            <c:numRef>
              <c:f>'2010'!$M$73:$M$74</c:f>
              <c:numCache>
                <c:formatCode>General</c:formatCode>
                <c:ptCount val="2"/>
                <c:pt idx="0">
                  <c:v>3.0899051114393981</c:v>
                </c:pt>
                <c:pt idx="1">
                  <c:v>3.0899051114393981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A8-40F9-87DE-815BB3C51D0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'2010'!$L$75:$L$76</c:f>
              <c:numCache>
                <c:formatCode>General</c:formatCode>
                <c:ptCount val="2"/>
                <c:pt idx="0">
                  <c:v>2.1903316981702914</c:v>
                </c:pt>
                <c:pt idx="1">
                  <c:v>2.1903316981702914</c:v>
                </c:pt>
              </c:numCache>
            </c:numRef>
          </c:xVal>
          <c:yVal>
            <c:numRef>
              <c:f>'2010'!$M$75:$M$76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A8-40F9-87DE-815BB3C51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960816"/>
        <c:axId val="1884530928"/>
      </c:scatterChart>
      <c:valAx>
        <c:axId val="1909960816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30928"/>
        <c:crosses val="autoZero"/>
        <c:crossBetween val="midCat"/>
      </c:valAx>
      <c:valAx>
        <c:axId val="1884530928"/>
        <c:scaling>
          <c:orientation val="minMax"/>
          <c:max val="4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6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 Murder vs Rape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0863889879482E-2"/>
          <c:y val="0.14089268755935425"/>
          <c:w val="0.87218717062282136"/>
          <c:h val="0.7709847380188588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8551836163630531E-2"/>
                  <c:y val="0"/>
                </c:manualLayout>
              </c:layout>
              <c:tx>
                <c:rich>
                  <a:bodyPr/>
                  <a:lstStyle/>
                  <a:p>
                    <a:fld id="{54BBF865-FF32-4402-93A7-4F590A91F3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A79-475C-ACAD-4E99CB461948}"/>
                </c:ext>
              </c:extLst>
            </c:dLbl>
            <c:dLbl>
              <c:idx val="1"/>
              <c:layout>
                <c:manualLayout>
                  <c:x val="6.8551836163630447E-2"/>
                  <c:y val="-4.5584045584045621E-2"/>
                </c:manualLayout>
              </c:layout>
              <c:tx>
                <c:rich>
                  <a:bodyPr/>
                  <a:lstStyle/>
                  <a:p>
                    <a:fld id="{9AB04657-E47D-43BE-9D99-95C1FDC3BC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A79-475C-ACAD-4E99CB46194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DC48533-9A7C-487E-8724-7E660E26EC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A79-475C-ACAD-4E99CB46194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D989761-D4B7-4A93-AEF5-9C9378ADB6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A79-475C-ACAD-4E99CB46194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7B19141-879B-4C83-885D-2FD59AA2BA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A79-475C-ACAD-4E99CB461948}"/>
                </c:ext>
              </c:extLst>
            </c:dLbl>
            <c:dLbl>
              <c:idx val="5"/>
              <c:layout>
                <c:manualLayout>
                  <c:x val="2.7420734465452214E-2"/>
                  <c:y val="9.4966761633428237E-2"/>
                </c:manualLayout>
              </c:layout>
              <c:tx>
                <c:rich>
                  <a:bodyPr/>
                  <a:lstStyle/>
                  <a:p>
                    <a:fld id="{BA80D874-2F27-4FF3-98BC-B0E0CCE474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A79-475C-ACAD-4E99CB46194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026D3DB-327C-4B55-9EF1-CCADA5B115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A79-475C-ACAD-4E99CB46194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AF3C36F-81B1-42EB-B77B-12282BC867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A79-475C-ACAD-4E99CB46194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50AB33B-72D4-45FC-8DD7-CB5E9CB93C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A79-475C-ACAD-4E99CB46194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DCCA103-4428-47D0-AF6D-3B245C0DEC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A79-475C-ACAD-4E99CB46194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C6D1A66-A752-4720-8855-4356DAC09A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A79-475C-ACAD-4E99CB461948}"/>
                </c:ext>
              </c:extLst>
            </c:dLbl>
            <c:dLbl>
              <c:idx val="11"/>
              <c:layout>
                <c:manualLayout>
                  <c:x val="-0.10054269303999136"/>
                  <c:y val="-6.8376068376068383E-2"/>
                </c:manualLayout>
              </c:layout>
              <c:tx>
                <c:rich>
                  <a:bodyPr/>
                  <a:lstStyle/>
                  <a:p>
                    <a:fld id="{541F1550-C3EC-470B-9D86-44A3337A5F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A79-475C-ACAD-4E99CB461948}"/>
                </c:ext>
              </c:extLst>
            </c:dLbl>
            <c:dLbl>
              <c:idx val="12"/>
              <c:layout>
                <c:manualLayout>
                  <c:x val="4.7986285314541292E-2"/>
                  <c:y val="-0.10636277302943969"/>
                </c:manualLayout>
              </c:layout>
              <c:tx>
                <c:rich>
                  <a:bodyPr/>
                  <a:lstStyle/>
                  <a:p>
                    <a:fld id="{724FBF9E-2D9E-4C5B-827E-059A570899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A79-475C-ACAD-4E99CB4619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'2010'!$S$55:$S$67</c:f>
              <c:numCache>
                <c:formatCode>General</c:formatCode>
                <c:ptCount val="13"/>
                <c:pt idx="0">
                  <c:v>2.61066016308988</c:v>
                </c:pt>
                <c:pt idx="1">
                  <c:v>2.1105897102992488</c:v>
                </c:pt>
                <c:pt idx="2">
                  <c:v>1.3424226808222062</c:v>
                </c:pt>
                <c:pt idx="3">
                  <c:v>1.3979400086720377</c:v>
                </c:pt>
                <c:pt idx="4">
                  <c:v>2.1986570869544226</c:v>
                </c:pt>
                <c:pt idx="5">
                  <c:v>2.1461280356782382</c:v>
                </c:pt>
                <c:pt idx="6">
                  <c:v>1.7242758696007889</c:v>
                </c:pt>
                <c:pt idx="7">
                  <c:v>0.90308998699194354</c:v>
                </c:pt>
                <c:pt idx="8">
                  <c:v>1.4913616938342726</c:v>
                </c:pt>
                <c:pt idx="9">
                  <c:v>3.2574385668598138</c:v>
                </c:pt>
                <c:pt idx="10">
                  <c:v>1.3979400086720377</c:v>
                </c:pt>
                <c:pt idx="11">
                  <c:v>1.9822712330395684</c:v>
                </c:pt>
                <c:pt idx="12">
                  <c:v>2.1875207208364631</c:v>
                </c:pt>
              </c:numCache>
            </c:numRef>
          </c:xVal>
          <c:yVal>
            <c:numRef>
              <c:f>'2010'!$T$55:$T$67</c:f>
              <c:numCache>
                <c:formatCode>General</c:formatCode>
                <c:ptCount val="13"/>
                <c:pt idx="0">
                  <c:v>3.3406423775607053</c:v>
                </c:pt>
                <c:pt idx="1">
                  <c:v>3.3483048630481607</c:v>
                </c:pt>
                <c:pt idx="2">
                  <c:v>2.7267272090265724</c:v>
                </c:pt>
                <c:pt idx="3">
                  <c:v>2.5211380837040362</c:v>
                </c:pt>
                <c:pt idx="4">
                  <c:v>2.9845273133437926</c:v>
                </c:pt>
                <c:pt idx="5">
                  <c:v>2.9818186071706636</c:v>
                </c:pt>
                <c:pt idx="6">
                  <c:v>2.9925535178321354</c:v>
                </c:pt>
                <c:pt idx="7">
                  <c:v>2.2095150145426308</c:v>
                </c:pt>
                <c:pt idx="8">
                  <c:v>2.7267272090265724</c:v>
                </c:pt>
                <c:pt idx="9">
                  <c:v>3.9206971344699202</c:v>
                </c:pt>
                <c:pt idx="10">
                  <c:v>2.576341350205793</c:v>
                </c:pt>
                <c:pt idx="11">
                  <c:v>3.0930713063760633</c:v>
                </c:pt>
                <c:pt idx="12">
                  <c:v>3.4114513421379375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'2010'!$P$55:$P$67</c15:f>
                <c15:dlblRangeCache>
                  <c:ptCount val="13"/>
                  <c:pt idx="0">
                    <c:v>Arizona</c:v>
                  </c:pt>
                  <c:pt idx="1">
                    <c:v>Colorado</c:v>
                  </c:pt>
                  <c:pt idx="2">
                    <c:v>Idaho</c:v>
                  </c:pt>
                  <c:pt idx="3">
                    <c:v>Montana</c:v>
                  </c:pt>
                  <c:pt idx="4">
                    <c:v>Nevada</c:v>
                  </c:pt>
                  <c:pt idx="5">
                    <c:v>New Mexico</c:v>
                  </c:pt>
                  <c:pt idx="6">
                    <c:v>Utah</c:v>
                  </c:pt>
                  <c:pt idx="7">
                    <c:v>Wyoming</c:v>
                  </c:pt>
                  <c:pt idx="8">
                    <c:v>Alaska</c:v>
                  </c:pt>
                  <c:pt idx="9">
                    <c:v>California</c:v>
                  </c:pt>
                  <c:pt idx="10">
                    <c:v>Hawaii</c:v>
                  </c:pt>
                  <c:pt idx="11">
                    <c:v>Oregon</c:v>
                  </c:pt>
                  <c:pt idx="12">
                    <c:v>Washington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A79-475C-ACAD-4E99CB461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295424"/>
        <c:axId val="190764568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'2010'!$Q$69:$Q$70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xVal>
          <c:yVal>
            <c:numRef>
              <c:f>'2010'!$R$69:$R$70</c:f>
              <c:numCache>
                <c:formatCode>General</c:formatCode>
                <c:ptCount val="2"/>
                <c:pt idx="0">
                  <c:v>3.0899051114393981</c:v>
                </c:pt>
                <c:pt idx="1">
                  <c:v>3.0899051114393981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79-475C-ACAD-4E99CB46194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'2010'!$Q$71:$Q$72</c:f>
              <c:numCache>
                <c:formatCode>General</c:formatCode>
                <c:ptCount val="2"/>
                <c:pt idx="0">
                  <c:v>2.1903316981702914</c:v>
                </c:pt>
                <c:pt idx="1">
                  <c:v>2.1903316981702914</c:v>
                </c:pt>
              </c:numCache>
            </c:numRef>
          </c:xVal>
          <c:yVal>
            <c:numRef>
              <c:f>'2010'!$R$71:$R$72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79-475C-ACAD-4E99CB461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295424"/>
        <c:axId val="1907645680"/>
      </c:scatterChart>
      <c:valAx>
        <c:axId val="1930295424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45680"/>
        <c:crosses val="autoZero"/>
        <c:crossBetween val="midCat"/>
      </c:valAx>
      <c:valAx>
        <c:axId val="1907645680"/>
        <c:scaling>
          <c:orientation val="minMax"/>
          <c:max val="4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29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MidWest Murder vs Rape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9062746623242074E-2"/>
                  <c:y val="7.0566388115134562E-2"/>
                </c:manualLayout>
              </c:layout>
              <c:tx>
                <c:rich>
                  <a:bodyPr/>
                  <a:lstStyle/>
                  <a:p>
                    <a:fld id="{7805FD7E-7FEE-4560-ABD7-35A4BCAA28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670-4705-B58E-F62C8EC89B37}"/>
                </c:ext>
              </c:extLst>
            </c:dLbl>
            <c:dLbl>
              <c:idx val="1"/>
              <c:layout>
                <c:manualLayout>
                  <c:x val="-1.4449126118622261E-2"/>
                  <c:y val="-5.2493438320210001E-2"/>
                </c:manualLayout>
              </c:layout>
              <c:tx>
                <c:rich>
                  <a:bodyPr/>
                  <a:lstStyle/>
                  <a:p>
                    <a:fld id="{A27D5D37-34DA-4BB7-A2DA-4EC79C8194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670-4705-B58E-F62C8EC89B37}"/>
                </c:ext>
              </c:extLst>
            </c:dLbl>
            <c:dLbl>
              <c:idx val="2"/>
              <c:layout>
                <c:manualLayout>
                  <c:x val="7.6250986492968298E-2"/>
                  <c:y val="-6.6852367688022274E-2"/>
                </c:manualLayout>
              </c:layout>
              <c:tx>
                <c:rich>
                  <a:bodyPr/>
                  <a:lstStyle/>
                  <a:p>
                    <a:fld id="{692F2699-1418-428F-BA8E-A133DB92E7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670-4705-B58E-F62C8EC89B37}"/>
                </c:ext>
              </c:extLst>
            </c:dLbl>
            <c:dLbl>
              <c:idx val="3"/>
              <c:layout>
                <c:manualLayout>
                  <c:x val="-1.694466366510422E-2"/>
                  <c:y val="-0.11142061281337047"/>
                </c:manualLayout>
              </c:layout>
              <c:tx>
                <c:rich>
                  <a:bodyPr/>
                  <a:lstStyle/>
                  <a:p>
                    <a:fld id="{FFEE1022-6048-40DC-9C6B-12B95E7F18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670-4705-B58E-F62C8EC89B3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CFA8D15-2331-4B97-BB24-5D3D4BF9FD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670-4705-B58E-F62C8EC89B3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CFB7575-F5A4-4BFC-B7A0-BF89B91601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670-4705-B58E-F62C8EC89B3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25C6011-2787-4167-9F8A-8D2D32EFD9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670-4705-B58E-F62C8EC89B3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3F1BD93-A8A2-4E09-8B11-23DD32F35F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670-4705-B58E-F62C8EC89B37}"/>
                </c:ext>
              </c:extLst>
            </c:dLbl>
            <c:dLbl>
              <c:idx val="8"/>
              <c:layout>
                <c:manualLayout>
                  <c:x val="2.5687335321994919E-2"/>
                  <c:y val="-1.5748031496062992E-2"/>
                </c:manualLayout>
              </c:layout>
              <c:tx>
                <c:rich>
                  <a:bodyPr/>
                  <a:lstStyle/>
                  <a:p>
                    <a:fld id="{38622F61-5B21-478E-A8CF-D247FE397B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670-4705-B58E-F62C8EC89B3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E1D3460-1C00-4C66-B07D-BCE5A7533D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670-4705-B58E-F62C8EC89B3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AE499A8-4BB6-4F58-A935-2F720203AD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670-4705-B58E-F62C8EC89B3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B69419A-7014-436B-BE4E-4D41899C28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670-4705-B58E-F62C8EC89B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'1990'!$I$56:$I$67</c:f>
              <c:numCache>
                <c:formatCode>General</c:formatCode>
                <c:ptCount val="12"/>
                <c:pt idx="0">
                  <c:v>3.0726174765452368</c:v>
                </c:pt>
                <c:pt idx="1">
                  <c:v>2.53655844257153</c:v>
                </c:pt>
                <c:pt idx="2">
                  <c:v>2.9872192299080047</c:v>
                </c:pt>
                <c:pt idx="3">
                  <c:v>2.8215135284047732</c:v>
                </c:pt>
                <c:pt idx="4">
                  <c:v>2.3521825181113627</c:v>
                </c:pt>
                <c:pt idx="5">
                  <c:v>1.7323937598229686</c:v>
                </c:pt>
                <c:pt idx="6">
                  <c:v>1.9912260756924949</c:v>
                </c:pt>
                <c:pt idx="7">
                  <c:v>2.0681858617461617</c:v>
                </c:pt>
                <c:pt idx="8">
                  <c:v>2.6522463410033232</c:v>
                </c:pt>
                <c:pt idx="9">
                  <c:v>1.6334684555795864</c:v>
                </c:pt>
                <c:pt idx="10">
                  <c:v>0.69897000433601886</c:v>
                </c:pt>
                <c:pt idx="11">
                  <c:v>1.146128035678238</c:v>
                </c:pt>
              </c:numCache>
            </c:numRef>
          </c:xVal>
          <c:yVal>
            <c:numRef>
              <c:f>'1990'!$J$56:$J$67</c:f>
              <c:numCache>
                <c:formatCode>General</c:formatCode>
                <c:ptCount val="12"/>
                <c:pt idx="0">
                  <c:v>3.6536947953150816</c:v>
                </c:pt>
                <c:pt idx="1">
                  <c:v>3.3228392726863212</c:v>
                </c:pt>
                <c:pt idx="2">
                  <c:v>3.8578750255235623</c:v>
                </c:pt>
                <c:pt idx="3">
                  <c:v>3.7054360465852505</c:v>
                </c:pt>
                <c:pt idx="4">
                  <c:v>3.0056094453602804</c:v>
                </c:pt>
                <c:pt idx="5">
                  <c:v>2.7075701760979363</c:v>
                </c:pt>
                <c:pt idx="6">
                  <c:v>3.0008677215312267</c:v>
                </c:pt>
                <c:pt idx="7">
                  <c:v>3.1723109685219542</c:v>
                </c:pt>
                <c:pt idx="8">
                  <c:v>3.2208922492195193</c:v>
                </c:pt>
                <c:pt idx="9">
                  <c:v>2.6748611407378116</c:v>
                </c:pt>
                <c:pt idx="10">
                  <c:v>2.0569048513364727</c:v>
                </c:pt>
                <c:pt idx="11">
                  <c:v>2.3783979009481375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'1990'!$F$56:$F$67</c15:f>
                <c15:dlblRangeCache>
                  <c:ptCount val="12"/>
                  <c:pt idx="0">
                    <c:v>Illinois</c:v>
                  </c:pt>
                  <c:pt idx="1">
                    <c:v>Indiana</c:v>
                  </c:pt>
                  <c:pt idx="2">
                    <c:v>Michigan</c:v>
                  </c:pt>
                  <c:pt idx="3">
                    <c:v>Ohio</c:v>
                  </c:pt>
                  <c:pt idx="4">
                    <c:v>Wisconsin</c:v>
                  </c:pt>
                  <c:pt idx="5">
                    <c:v>Iowa</c:v>
                  </c:pt>
                  <c:pt idx="6">
                    <c:v>Kansas</c:v>
                  </c:pt>
                  <c:pt idx="7">
                    <c:v>Minnesota</c:v>
                  </c:pt>
                  <c:pt idx="8">
                    <c:v>Missouri</c:v>
                  </c:pt>
                  <c:pt idx="9">
                    <c:v>Nebraska</c:v>
                  </c:pt>
                  <c:pt idx="10">
                    <c:v>North Dakota</c:v>
                  </c:pt>
                  <c:pt idx="11">
                    <c:v>South Dakota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670-4705-B58E-F62C8EC89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748304"/>
        <c:axId val="880367824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'1990'!$G$71:$G$72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'1990'!$H$71:$H$72</c:f>
              <c:numCache>
                <c:formatCode>General</c:formatCode>
                <c:ptCount val="2"/>
                <c:pt idx="0">
                  <c:v>3.1202447955463652</c:v>
                </c:pt>
                <c:pt idx="1">
                  <c:v>3.1202447955463652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70-4705-B58E-F62C8EC89B3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'1990'!$G$73:$G$74</c:f>
              <c:numCache>
                <c:formatCode>General</c:formatCode>
                <c:ptCount val="2"/>
                <c:pt idx="0">
                  <c:v>2.3820170425748683</c:v>
                </c:pt>
                <c:pt idx="1">
                  <c:v>2.3820170425748683</c:v>
                </c:pt>
              </c:numCache>
            </c:numRef>
          </c:xVal>
          <c:yVal>
            <c:numRef>
              <c:f>'1990'!$H$73:$H$74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70-4705-B58E-F62C8EC89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748304"/>
        <c:axId val="880367824"/>
      </c:scatterChart>
      <c:valAx>
        <c:axId val="637748304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67824"/>
        <c:crosses val="autoZero"/>
        <c:crossBetween val="midCat"/>
      </c:valAx>
      <c:valAx>
        <c:axId val="880367824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4830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Murder vs Rape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588224747554294E-2"/>
          <c:y val="8.726231386025203E-2"/>
          <c:w val="0.93614561520842265"/>
          <c:h val="0.8618825481866313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896121-7B3B-49A1-975A-C751E85967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FD0-4019-B5E3-8B6FFE4DB111}"/>
                </c:ext>
              </c:extLst>
            </c:dLbl>
            <c:dLbl>
              <c:idx val="1"/>
              <c:layout>
                <c:manualLayout>
                  <c:x val="-3.1232569281087728E-2"/>
                  <c:y val="-4.1237113402061855E-2"/>
                </c:manualLayout>
              </c:layout>
              <c:tx>
                <c:rich>
                  <a:bodyPr/>
                  <a:lstStyle/>
                  <a:p>
                    <a:fld id="{B134B05A-85B2-4001-9BDE-2A0A02D9EA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FD0-4019-B5E3-8B6FFE4DB111}"/>
                </c:ext>
              </c:extLst>
            </c:dLbl>
            <c:dLbl>
              <c:idx val="2"/>
              <c:layout>
                <c:manualLayout>
                  <c:x val="-6.246513856217524E-2"/>
                  <c:y val="-5.4982817869415807E-2"/>
                </c:manualLayout>
              </c:layout>
              <c:tx>
                <c:rich>
                  <a:bodyPr/>
                  <a:lstStyle/>
                  <a:p>
                    <a:fld id="{D256BB15-87F6-4ACA-83B8-E71376C9E3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FD0-4019-B5E3-8B6FFE4DB111}"/>
                </c:ext>
              </c:extLst>
            </c:dLbl>
            <c:dLbl>
              <c:idx val="3"/>
              <c:layout>
                <c:manualLayout>
                  <c:x val="0.1758498104749672"/>
                  <c:y val="-3.8984448537787181E-2"/>
                </c:manualLayout>
              </c:layout>
              <c:tx>
                <c:rich>
                  <a:bodyPr/>
                  <a:lstStyle/>
                  <a:p>
                    <a:fld id="{0980E9F0-875E-4845-9A82-2BD09BE835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FD0-4019-B5E3-8B6FFE4DB111}"/>
                </c:ext>
              </c:extLst>
            </c:dLbl>
            <c:dLbl>
              <c:idx val="4"/>
              <c:layout>
                <c:manualLayout>
                  <c:x val="3.1232569281087509E-2"/>
                  <c:y val="-2.2909507445589918E-2"/>
                </c:manualLayout>
              </c:layout>
              <c:tx>
                <c:rich>
                  <a:bodyPr/>
                  <a:lstStyle/>
                  <a:p>
                    <a:fld id="{AFAF9EE8-C283-4B9D-BB42-5235B39A9B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FD0-4019-B5E3-8B6FFE4DB111}"/>
                </c:ext>
              </c:extLst>
            </c:dLbl>
            <c:dLbl>
              <c:idx val="5"/>
              <c:layout>
                <c:manualLayout>
                  <c:x val="-3.7817163543004393E-3"/>
                  <c:y val="-0.18378382882099673"/>
                </c:manualLayout>
              </c:layout>
              <c:tx>
                <c:rich>
                  <a:bodyPr/>
                  <a:lstStyle/>
                  <a:p>
                    <a:fld id="{405809D3-08CA-4070-99D6-D5AE588B92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FD0-4019-B5E3-8B6FFE4DB111}"/>
                </c:ext>
              </c:extLst>
            </c:dLbl>
            <c:dLbl>
              <c:idx val="6"/>
              <c:layout>
                <c:manualLayout>
                  <c:x val="-0.11912406516046165"/>
                  <c:y val="-9.7461121344467952E-2"/>
                </c:manualLayout>
              </c:layout>
              <c:tx>
                <c:rich>
                  <a:bodyPr/>
                  <a:lstStyle/>
                  <a:p>
                    <a:fld id="{4FDCFB01-8DCF-45EA-B990-A7248897AB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FD0-4019-B5E3-8B6FFE4DB11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C3BF88E-71C6-40EF-A0B5-9B608F20F7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FD0-4019-B5E3-8B6FFE4DB11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E41CD9F-4ED7-4879-A279-7DF9C7C42B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FD0-4019-B5E3-8B6FFE4DB11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5F0A9AB-13DD-4764-A2C0-C87EAC74F5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FD0-4019-B5E3-8B6FFE4DB11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13B5832-CB50-4544-BAFF-9564FFD6EB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FD0-4019-B5E3-8B6FFE4DB111}"/>
                </c:ext>
              </c:extLst>
            </c:dLbl>
            <c:dLbl>
              <c:idx val="11"/>
              <c:layout>
                <c:manualLayout>
                  <c:x val="6.8070894377406654E-2"/>
                  <c:y val="0.1670762080190879"/>
                </c:manualLayout>
              </c:layout>
              <c:tx>
                <c:rich>
                  <a:bodyPr/>
                  <a:lstStyle/>
                  <a:p>
                    <a:fld id="{EDACA243-70D2-4DCB-887F-C6F676FF78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5FD0-4019-B5E3-8B6FFE4DB111}"/>
                </c:ext>
              </c:extLst>
            </c:dLbl>
            <c:dLbl>
              <c:idx val="12"/>
              <c:layout>
                <c:manualLayout>
                  <c:x val="0.11345149062901123"/>
                  <c:y val="3.8984448537787181E-2"/>
                </c:manualLayout>
              </c:layout>
              <c:tx>
                <c:rich>
                  <a:bodyPr/>
                  <a:lstStyle/>
                  <a:p>
                    <a:fld id="{4D8D0946-39CD-4C9D-AB90-832E25BA56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5FD0-4019-B5E3-8B6FFE4DB111}"/>
                </c:ext>
              </c:extLst>
            </c:dLbl>
            <c:dLbl>
              <c:idx val="13"/>
              <c:layout>
                <c:manualLayout>
                  <c:x val="0.14370522146341391"/>
                  <c:y val="0.11973794908034634"/>
                </c:manualLayout>
              </c:layout>
              <c:tx>
                <c:rich>
                  <a:bodyPr/>
                  <a:lstStyle/>
                  <a:p>
                    <a:fld id="{4E74AA73-FDD0-4D68-B6F3-95FEDA482F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FD0-4019-B5E3-8B6FFE4DB111}"/>
                </c:ext>
              </c:extLst>
            </c:dLbl>
            <c:dLbl>
              <c:idx val="14"/>
              <c:layout>
                <c:manualLayout>
                  <c:x val="6.4289178023106283E-2"/>
                  <c:y val="8.9107310943513554E-2"/>
                </c:manualLayout>
              </c:layout>
              <c:tx>
                <c:rich>
                  <a:bodyPr/>
                  <a:lstStyle/>
                  <a:p>
                    <a:fld id="{D6D6295C-65D1-4877-816B-80F0EFCDF2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FD0-4019-B5E3-8B6FFE4DB111}"/>
                </c:ext>
              </c:extLst>
            </c:dLbl>
            <c:dLbl>
              <c:idx val="15"/>
              <c:layout>
                <c:manualLayout>
                  <c:x val="-0.13614178875481339"/>
                  <c:y val="-9.7461121344467966E-2"/>
                </c:manualLayout>
              </c:layout>
              <c:tx>
                <c:rich>
                  <a:bodyPr/>
                  <a:lstStyle/>
                  <a:p>
                    <a:fld id="{4FD94964-3348-46A6-A6A3-997EE99295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5FD0-4019-B5E3-8B6FFE4DB111}"/>
                </c:ext>
              </c:extLst>
            </c:dLbl>
            <c:dLbl>
              <c:idx val="16"/>
              <c:layout>
                <c:manualLayout>
                  <c:x val="2.5283508465642358E-2"/>
                  <c:y val="-1.8327605956471937E-2"/>
                </c:manualLayout>
              </c:layout>
              <c:tx>
                <c:rich>
                  <a:bodyPr/>
                  <a:lstStyle/>
                  <a:p>
                    <a:fld id="{522100EE-BFD8-447D-9C87-108F372E7B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FD0-4019-B5E3-8B6FFE4DB1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'1990'!$N$56:$N$72</c:f>
              <c:numCache>
                <c:formatCode>General</c:formatCode>
                <c:ptCount val="17"/>
                <c:pt idx="0">
                  <c:v>1.5185139398778875</c:v>
                </c:pt>
                <c:pt idx="1">
                  <c:v>3.1395642661758498</c:v>
                </c:pt>
                <c:pt idx="2">
                  <c:v>2.8847953639489812</c:v>
                </c:pt>
                <c:pt idx="3">
                  <c:v>2.741939077729199</c:v>
                </c:pt>
                <c:pt idx="4">
                  <c:v>2.8518696007297661</c:v>
                </c:pt>
                <c:pt idx="5">
                  <c:v>2.5910646070264991</c:v>
                </c:pt>
                <c:pt idx="6">
                  <c:v>2.7363965022766426</c:v>
                </c:pt>
                <c:pt idx="7">
                  <c:v>2.673941998634088</c:v>
                </c:pt>
                <c:pt idx="8">
                  <c:v>2.0086001717619175</c:v>
                </c:pt>
                <c:pt idx="9">
                  <c:v>2.6693168805661123</c:v>
                </c:pt>
                <c:pt idx="10">
                  <c:v>2.4216039268698313</c:v>
                </c:pt>
                <c:pt idx="11">
                  <c:v>2.4955443375464483</c:v>
                </c:pt>
                <c:pt idx="12">
                  <c:v>2.7084209001347128</c:v>
                </c:pt>
                <c:pt idx="13">
                  <c:v>2.3820170425748683</c:v>
                </c:pt>
                <c:pt idx="14">
                  <c:v>2.8597385661971471</c:v>
                </c:pt>
                <c:pt idx="15">
                  <c:v>2.403120521175818</c:v>
                </c:pt>
                <c:pt idx="16">
                  <c:v>3.3782161497498779</c:v>
                </c:pt>
              </c:numCache>
            </c:numRef>
          </c:xVal>
          <c:yVal>
            <c:numRef>
              <c:f>'1990'!$O$56:$O$72</c:f>
              <c:numCache>
                <c:formatCode>General</c:formatCode>
                <c:ptCount val="17"/>
                <c:pt idx="0">
                  <c:v>2.7686381012476144</c:v>
                </c:pt>
                <c:pt idx="1">
                  <c:v>3.8312937443770094</c:v>
                </c:pt>
                <c:pt idx="2">
                  <c:v>3.5405797165044541</c:v>
                </c:pt>
                <c:pt idx="3">
                  <c:v>3.3394514413064407</c:v>
                </c:pt>
                <c:pt idx="4">
                  <c:v>3.3564083270389813</c:v>
                </c:pt>
                <c:pt idx="5">
                  <c:v>3.2725377773752373</c:v>
                </c:pt>
                <c:pt idx="6">
                  <c:v>3.2821687783046416</c:v>
                </c:pt>
                <c:pt idx="7">
                  <c:v>2.4814426285023048</c:v>
                </c:pt>
                <c:pt idx="8">
                  <c:v>2.6263403673750423</c:v>
                </c:pt>
                <c:pt idx="9">
                  <c:v>3.1202447955463652</c:v>
                </c:pt>
                <c:pt idx="10">
                  <c:v>3.0285712526925375</c:v>
                </c:pt>
                <c:pt idx="11">
                  <c:v>3.0546130545568877</c:v>
                </c:pt>
                <c:pt idx="12">
                  <c:v>3.3829171350875309</c:v>
                </c:pt>
                <c:pt idx="13">
                  <c:v>3.0081741840064264</c:v>
                </c:pt>
                <c:pt idx="14">
                  <c:v>3.2506639194632436</c:v>
                </c:pt>
                <c:pt idx="15">
                  <c:v>3.1699681739968923</c:v>
                </c:pt>
                <c:pt idx="16">
                  <c:v>3.9420080530223132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'1990'!$K$56:$K$72</c15:f>
                <c15:dlblRangeCache>
                  <c:ptCount val="17"/>
                  <c:pt idx="0">
                    <c:v>Delaware</c:v>
                  </c:pt>
                  <c:pt idx="1">
                    <c:v>Florida</c:v>
                  </c:pt>
                  <c:pt idx="2">
                    <c:v>Georgia</c:v>
                  </c:pt>
                  <c:pt idx="3">
                    <c:v>Maryland</c:v>
                  </c:pt>
                  <c:pt idx="4">
                    <c:v>North Carolina</c:v>
                  </c:pt>
                  <c:pt idx="5">
                    <c:v>South Carolina</c:v>
                  </c:pt>
                  <c:pt idx="6">
                    <c:v>Virginia</c:v>
                  </c:pt>
                  <c:pt idx="7">
                    <c:v>DC</c:v>
                  </c:pt>
                  <c:pt idx="8">
                    <c:v>West Virginia</c:v>
                  </c:pt>
                  <c:pt idx="9">
                    <c:v>Alabama</c:v>
                  </c:pt>
                  <c:pt idx="10">
                    <c:v>Kentucky</c:v>
                  </c:pt>
                  <c:pt idx="11">
                    <c:v>Mississippi</c:v>
                  </c:pt>
                  <c:pt idx="12">
                    <c:v>Tennessee</c:v>
                  </c:pt>
                  <c:pt idx="13">
                    <c:v>Arkansas</c:v>
                  </c:pt>
                  <c:pt idx="14">
                    <c:v>Louisiana</c:v>
                  </c:pt>
                  <c:pt idx="15">
                    <c:v>Oklahoma</c:v>
                  </c:pt>
                  <c:pt idx="16">
                    <c:v>Texas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FD0-4019-B5E3-8B6FFE4DB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506448"/>
        <c:axId val="88200193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'1990'!$L$76:$L$77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'1990'!$M$76:$M$77</c:f>
              <c:numCache>
                <c:formatCode>General</c:formatCode>
                <c:ptCount val="2"/>
                <c:pt idx="0">
                  <c:v>3.1202447955463652</c:v>
                </c:pt>
                <c:pt idx="1">
                  <c:v>3.1202447955463652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D0-4019-B5E3-8B6FFE4DB11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'1990'!$L$78:$L$79</c:f>
              <c:numCache>
                <c:formatCode>General</c:formatCode>
                <c:ptCount val="2"/>
                <c:pt idx="0">
                  <c:v>2.3820170425748683</c:v>
                </c:pt>
                <c:pt idx="1">
                  <c:v>2.3820170425748683</c:v>
                </c:pt>
              </c:numCache>
            </c:numRef>
          </c:xVal>
          <c:yVal>
            <c:numRef>
              <c:f>'1990'!$M$78:$M$79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D0-4019-B5E3-8B6FFE4DB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506448"/>
        <c:axId val="882001936"/>
      </c:scatterChart>
      <c:valAx>
        <c:axId val="1041506448"/>
        <c:scaling>
          <c:orientation val="minMax"/>
          <c:max val="4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01936"/>
        <c:crosses val="autoZero"/>
        <c:crossBetween val="midCat"/>
      </c:valAx>
      <c:valAx>
        <c:axId val="882001936"/>
        <c:scaling>
          <c:orientation val="minMax"/>
          <c:max val="4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064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 Murder vs Rape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9506786881720731"/>
                  <c:y val="0"/>
                </c:manualLayout>
              </c:layout>
              <c:tx>
                <c:rich>
                  <a:bodyPr/>
                  <a:lstStyle/>
                  <a:p>
                    <a:fld id="{2EB497A1-415E-4F5C-A306-F193B71E91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36D-41B0-B8AB-92D72ACECF8B}"/>
                </c:ext>
              </c:extLst>
            </c:dLbl>
            <c:dLbl>
              <c:idx val="1"/>
              <c:layout>
                <c:manualLayout>
                  <c:x val="0.10861733604594498"/>
                  <c:y val="8.4291187739463536E-2"/>
                </c:manualLayout>
              </c:layout>
              <c:tx>
                <c:rich>
                  <a:bodyPr/>
                  <a:lstStyle/>
                  <a:p>
                    <a:fld id="{74A51A72-0E8B-48B0-B461-38ABDBBE20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36D-41B0-B8AB-92D72ACECF8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DA594CD-A2EE-4790-83AA-33B398C7A1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36D-41B0-B8AB-92D72ACECF8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AD5981E-8CFA-4690-9855-7AE7B29F19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36D-41B0-B8AB-92D72ACECF8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EECFE29-BFA7-4F4F-B1E2-D420A477BC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36D-41B0-B8AB-92D72ACECF8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4494D99-DB81-43D8-9005-C9069D0FFC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36D-41B0-B8AB-92D72ACECF8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D592B4E-080D-4BF5-847D-DCE591BAA2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36D-41B0-B8AB-92D72ACECF8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2024C21-64E1-4115-B56A-1144AAE093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36D-41B0-B8AB-92D72ACECF8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76683E2-22E7-48F1-B931-312B65B757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36D-41B0-B8AB-92D72ACECF8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8945C82-A3DC-45AC-AD6B-AB46757EA8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36D-41B0-B8AB-92D72ACECF8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8912F7A-43B9-4770-B76F-A0C467DE96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36D-41B0-B8AB-92D72ACECF8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7730238-0EEE-4BFE-BA29-A580EE8E9A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36D-41B0-B8AB-92D72ACECF8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E3803DE-10F3-40FC-87D0-27878A2FC8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36D-41B0-B8AB-92D72ACECF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'1990'!$S$56:$S$68</c:f>
              <c:numCache>
                <c:formatCode>General</c:formatCode>
                <c:ptCount val="13"/>
                <c:pt idx="0">
                  <c:v>2.4533183400470375</c:v>
                </c:pt>
                <c:pt idx="1">
                  <c:v>2.1398790864012365</c:v>
                </c:pt>
                <c:pt idx="2">
                  <c:v>1.4313637641589874</c:v>
                </c:pt>
                <c:pt idx="3">
                  <c:v>1.5910646070264991</c:v>
                </c:pt>
                <c:pt idx="4">
                  <c:v>2.0644579892269186</c:v>
                </c:pt>
                <c:pt idx="5">
                  <c:v>2.143014800254095</c:v>
                </c:pt>
                <c:pt idx="6">
                  <c:v>1.7160033436347992</c:v>
                </c:pt>
                <c:pt idx="7">
                  <c:v>1.3424226808222062</c:v>
                </c:pt>
                <c:pt idx="8">
                  <c:v>1.6127838567197355</c:v>
                </c:pt>
                <c:pt idx="9">
                  <c:v>3.5505952074893279</c:v>
                </c:pt>
                <c:pt idx="10">
                  <c:v>1.6434526764861874</c:v>
                </c:pt>
                <c:pt idx="11">
                  <c:v>2.0334237554869499</c:v>
                </c:pt>
                <c:pt idx="12">
                  <c:v>2.3765769570565118</c:v>
                </c:pt>
              </c:numCache>
            </c:numRef>
          </c:xVal>
          <c:yVal>
            <c:numRef>
              <c:f>'1990'!$T$56:$T$68</c:f>
              <c:numCache>
                <c:formatCode>General</c:formatCode>
                <c:ptCount val="13"/>
                <c:pt idx="0">
                  <c:v>3.1760912590556813</c:v>
                </c:pt>
                <c:pt idx="1">
                  <c:v>3.1821292140529982</c:v>
                </c:pt>
                <c:pt idx="2">
                  <c:v>2.4393326938302629</c:v>
                </c:pt>
                <c:pt idx="3">
                  <c:v>2.2900346113625178</c:v>
                </c:pt>
                <c:pt idx="4">
                  <c:v>2.8739015978644615</c:v>
                </c:pt>
                <c:pt idx="5">
                  <c:v>2.8767949762007006</c:v>
                </c:pt>
                <c:pt idx="6">
                  <c:v>2.8135809885681922</c:v>
                </c:pt>
                <c:pt idx="7">
                  <c:v>2.1271047983648077</c:v>
                </c:pt>
                <c:pt idx="8">
                  <c:v>2.6031443726201822</c:v>
                </c:pt>
                <c:pt idx="9">
                  <c:v>4.1033931699735282</c:v>
                </c:pt>
                <c:pt idx="10">
                  <c:v>2.5563025007672873</c:v>
                </c:pt>
                <c:pt idx="11">
                  <c:v>3.1245042248342823</c:v>
                </c:pt>
                <c:pt idx="12">
                  <c:v>3.4934580509951885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'1990'!$P$56:$P$68</c15:f>
                <c15:dlblRangeCache>
                  <c:ptCount val="13"/>
                  <c:pt idx="0">
                    <c:v>Arizona</c:v>
                  </c:pt>
                  <c:pt idx="1">
                    <c:v>Colorado</c:v>
                  </c:pt>
                  <c:pt idx="2">
                    <c:v>Idaho</c:v>
                  </c:pt>
                  <c:pt idx="3">
                    <c:v>Montana</c:v>
                  </c:pt>
                  <c:pt idx="4">
                    <c:v>Nevada</c:v>
                  </c:pt>
                  <c:pt idx="5">
                    <c:v>New Mexico</c:v>
                  </c:pt>
                  <c:pt idx="6">
                    <c:v>Utah</c:v>
                  </c:pt>
                  <c:pt idx="7">
                    <c:v>Wyoming</c:v>
                  </c:pt>
                  <c:pt idx="8">
                    <c:v>Alaska</c:v>
                  </c:pt>
                  <c:pt idx="9">
                    <c:v>California</c:v>
                  </c:pt>
                  <c:pt idx="10">
                    <c:v>Hawaii</c:v>
                  </c:pt>
                  <c:pt idx="11">
                    <c:v>Oregon</c:v>
                  </c:pt>
                  <c:pt idx="12">
                    <c:v>Washington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36D-41B0-B8AB-92D72ACEC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446816"/>
        <c:axId val="807569072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'1990'!$Q$75:$Q$76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'1990'!$R$75:$R$76</c:f>
              <c:numCache>
                <c:formatCode>General</c:formatCode>
                <c:ptCount val="2"/>
                <c:pt idx="0">
                  <c:v>3.1202447955463652</c:v>
                </c:pt>
                <c:pt idx="1">
                  <c:v>3.1202447955463652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6D-41B0-B8AB-92D72ACECF8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'1990'!$Q$77:$Q$78</c:f>
              <c:numCache>
                <c:formatCode>General</c:formatCode>
                <c:ptCount val="2"/>
                <c:pt idx="0">
                  <c:v>2.3820170425748683</c:v>
                </c:pt>
                <c:pt idx="1">
                  <c:v>2.3820170425748683</c:v>
                </c:pt>
              </c:numCache>
            </c:numRef>
          </c:xVal>
          <c:yVal>
            <c:numRef>
              <c:f>'1990'!$R$77:$R$78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6D-41B0-B8AB-92D72ACEC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446816"/>
        <c:axId val="807569072"/>
      </c:scatterChart>
      <c:valAx>
        <c:axId val="1135446816"/>
        <c:scaling>
          <c:orientation val="minMax"/>
          <c:max val="4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69072"/>
        <c:crosses val="autoZero"/>
        <c:crossBetween val="midCat"/>
      </c:valAx>
      <c:valAx>
        <c:axId val="807569072"/>
        <c:scaling>
          <c:orientation val="minMax"/>
          <c:max val="4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4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 Murder vs Rape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7022991-E22C-48EC-91A2-C7249EE625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AC6-4451-89E2-F9AA06DD396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B3D4AFF-E3EC-455D-B282-0BCDF3DAB9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AC6-4451-89E2-F9AA06DD3968}"/>
                </c:ext>
              </c:extLst>
            </c:dLbl>
            <c:dLbl>
              <c:idx val="2"/>
              <c:layout>
                <c:manualLayout>
                  <c:x val="-8.5142602462082773E-2"/>
                  <c:y val="-6.0085850446836439E-2"/>
                </c:manualLayout>
              </c:layout>
              <c:tx>
                <c:rich>
                  <a:bodyPr/>
                  <a:lstStyle/>
                  <a:p>
                    <a:fld id="{B2F67FF1-0792-4D70-8551-7E84BCD4C1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AC6-4451-89E2-F9AA06DD396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433AADD-3CB8-472D-9AE1-9E26218D2F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AC6-4451-89E2-F9AA06DD396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84E06E6-54A7-4B09-8D86-10BD1084E5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AC6-4451-89E2-F9AA06DD396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A8E1E20-2A1A-406B-9279-EC62B072D6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AC6-4451-89E2-F9AA06DD3968}"/>
                </c:ext>
              </c:extLst>
            </c:dLbl>
            <c:dLbl>
              <c:idx val="6"/>
              <c:layout>
                <c:manualLayout>
                  <c:x val="1.8731372541658197E-2"/>
                  <c:y val="4.2918464604883154E-2"/>
                </c:manualLayout>
              </c:layout>
              <c:tx>
                <c:rich>
                  <a:bodyPr/>
                  <a:lstStyle/>
                  <a:p>
                    <a:fld id="{86661FE7-3C9E-401C-B5E8-898F6D118F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AC6-4451-89E2-F9AA06DD3968}"/>
                </c:ext>
              </c:extLst>
            </c:dLbl>
            <c:dLbl>
              <c:idx val="7"/>
              <c:layout>
                <c:manualLayout>
                  <c:x val="2.4985803520726858E-2"/>
                  <c:y val="-6.889564336372847E-2"/>
                </c:manualLayout>
              </c:layout>
              <c:tx>
                <c:rich>
                  <a:bodyPr/>
                  <a:lstStyle/>
                  <a:p>
                    <a:fld id="{E5ACDACC-0133-4FF7-889F-8C01F70D85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AC6-4451-89E2-F9AA06DD3968}"/>
                </c:ext>
              </c:extLst>
            </c:dLbl>
            <c:dLbl>
              <c:idx val="8"/>
              <c:layout>
                <c:manualLayout>
                  <c:x val="-8.6314593980692869E-2"/>
                  <c:y val="-7.7001013171225943E-2"/>
                </c:manualLayout>
              </c:layout>
              <c:tx>
                <c:rich>
                  <a:bodyPr/>
                  <a:lstStyle/>
                  <a:p>
                    <a:fld id="{01D53460-684B-46C8-B5C0-87A8EC7076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AC6-4451-89E2-F9AA06DD39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'2000'!$D$55:$D$63</c:f>
              <c:numCache>
                <c:formatCode>General</c:formatCode>
                <c:ptCount val="9"/>
                <c:pt idx="0">
                  <c:v>1.9912260756924949</c:v>
                </c:pt>
                <c:pt idx="1">
                  <c:v>1.1760912590556813</c:v>
                </c:pt>
                <c:pt idx="2">
                  <c:v>2.0969100130080562</c:v>
                </c:pt>
                <c:pt idx="3">
                  <c:v>1.3424226808222062</c:v>
                </c:pt>
                <c:pt idx="4">
                  <c:v>1.6532125137753437</c:v>
                </c:pt>
                <c:pt idx="5">
                  <c:v>0.95424250943932487</c:v>
                </c:pt>
                <c:pt idx="6">
                  <c:v>2.4608978427565478</c:v>
                </c:pt>
                <c:pt idx="7">
                  <c:v>2.9786369483844743</c:v>
                </c:pt>
                <c:pt idx="8">
                  <c:v>2.7795964912578244</c:v>
                </c:pt>
              </c:numCache>
            </c:numRef>
          </c:xVal>
          <c:yVal>
            <c:numRef>
              <c:f>'2000'!$E$55:$E$63</c:f>
              <c:numCache>
                <c:formatCode>General</c:formatCode>
                <c:ptCount val="9"/>
                <c:pt idx="0">
                  <c:v>2.8312296938670634</c:v>
                </c:pt>
                <c:pt idx="1">
                  <c:v>2.5051499783199058</c:v>
                </c:pt>
                <c:pt idx="2">
                  <c:v>3.229425847920695</c:v>
                </c:pt>
                <c:pt idx="3">
                  <c:v>2.7176705030022621</c:v>
                </c:pt>
                <c:pt idx="4">
                  <c:v>2.6148972160331345</c:v>
                </c:pt>
                <c:pt idx="5">
                  <c:v>2.1461280356782382</c:v>
                </c:pt>
                <c:pt idx="6">
                  <c:v>3.1325798476597368</c:v>
                </c:pt>
                <c:pt idx="7">
                  <c:v>3.5477747053878224</c:v>
                </c:pt>
                <c:pt idx="8">
                  <c:v>3.5114822886260013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'2000'!$A$55:$A$63</c15:f>
                <c15:dlblRangeCache>
                  <c:ptCount val="9"/>
                  <c:pt idx="0">
                    <c:v>Connecticut</c:v>
                  </c:pt>
                  <c:pt idx="1">
                    <c:v>Maine</c:v>
                  </c:pt>
                  <c:pt idx="2">
                    <c:v>Massachusetts</c:v>
                  </c:pt>
                  <c:pt idx="3">
                    <c:v>New Hampshire</c:v>
                  </c:pt>
                  <c:pt idx="4">
                    <c:v>Rhode Island</c:v>
                  </c:pt>
                  <c:pt idx="5">
                    <c:v>Vermont</c:v>
                  </c:pt>
                  <c:pt idx="6">
                    <c:v>New Jersey</c:v>
                  </c:pt>
                  <c:pt idx="7">
                    <c:v>New York</c:v>
                  </c:pt>
                  <c:pt idx="8">
                    <c:v>Pennsylvania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AC6-4451-89E2-F9AA06DD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39456"/>
        <c:axId val="187616548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'2000'!$B$67:$B$68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xVal>
          <c:yVal>
            <c:numRef>
              <c:f>'2000'!$C$67:$C$68</c:f>
              <c:numCache>
                <c:formatCode>General</c:formatCode>
                <c:ptCount val="2"/>
                <c:pt idx="0">
                  <c:v>3.1092409685882032</c:v>
                </c:pt>
                <c:pt idx="1">
                  <c:v>3.1092409685882032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C6-4451-89E2-F9AA06DD396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'2000'!$B$69:$B$70</c:f>
              <c:numCache>
                <c:formatCode>General</c:formatCode>
                <c:ptCount val="2"/>
                <c:pt idx="0">
                  <c:v>2.2278867046136734</c:v>
                </c:pt>
                <c:pt idx="1">
                  <c:v>2.2278867046136734</c:v>
                </c:pt>
              </c:numCache>
            </c:numRef>
          </c:xVal>
          <c:yVal>
            <c:numRef>
              <c:f>'2000'!$C$69:$C$70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C6-4451-89E2-F9AA06DD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39456"/>
        <c:axId val="1876165488"/>
      </c:scatterChart>
      <c:valAx>
        <c:axId val="1805939456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65488"/>
        <c:crosses val="autoZero"/>
        <c:crossBetween val="midCat"/>
      </c:valAx>
      <c:valAx>
        <c:axId val="1876165488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394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Midwest Murder vs Rape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5703253-6FB2-48EB-A129-09976570F2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011-4D16-916B-553F441CC2E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0923D3E-90E9-456B-94E5-EC3D47DAF5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011-4D16-916B-553F441CC2E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8725300-B82D-4CF7-BD91-DED845F41C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011-4D16-916B-553F441CC2E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6D85FEA-8325-4EC5-B34F-756D2DC065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011-4D16-916B-553F441CC2E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DB13E4C-05C2-44D4-BF76-5AB53F85E3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011-4D16-916B-553F441CC2E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205FA1F-52D0-4D75-908D-E8BFB42BA2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011-4D16-916B-553F441CC2E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A60BA0C-B1CD-4051-A2D8-235BFEBD49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011-4D16-916B-553F441CC2E1}"/>
                </c:ext>
              </c:extLst>
            </c:dLbl>
            <c:dLbl>
              <c:idx val="7"/>
              <c:layout>
                <c:manualLayout>
                  <c:x val="6.8419913481133814E-3"/>
                  <c:y val="-8.5769980506822635E-2"/>
                </c:manualLayout>
              </c:layout>
              <c:tx>
                <c:rich>
                  <a:bodyPr/>
                  <a:lstStyle/>
                  <a:p>
                    <a:fld id="{995A79D1-5798-4A27-8B0A-0CAB6AC0B6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011-4D16-916B-553F441CC2E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3B07450-D827-4E98-BD0D-6F78EE0293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011-4D16-916B-553F441CC2E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01074D6-385C-43CB-9299-153319DEBA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011-4D16-916B-553F441CC2E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948E897-B989-4495-97DB-D40FC71799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011-4D16-916B-553F441CC2E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812061C-488F-4CD9-8079-3B97E7A488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011-4D16-916B-553F441CC2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'2000'!$I$55:$I$66</c:f>
              <c:numCache>
                <c:formatCode>General</c:formatCode>
                <c:ptCount val="12"/>
                <c:pt idx="0">
                  <c:v>2.9532763366673045</c:v>
                </c:pt>
                <c:pt idx="1">
                  <c:v>2.5465426634781312</c:v>
                </c:pt>
                <c:pt idx="2">
                  <c:v>2.8254261177678233</c:v>
                </c:pt>
                <c:pt idx="3">
                  <c:v>2.621176281775035</c:v>
                </c:pt>
                <c:pt idx="4">
                  <c:v>2.2278867046136734</c:v>
                </c:pt>
                <c:pt idx="5">
                  <c:v>1.6627578316815741</c:v>
                </c:pt>
                <c:pt idx="6">
                  <c:v>2.2278867046136734</c:v>
                </c:pt>
                <c:pt idx="7">
                  <c:v>2.1789769472931693</c:v>
                </c:pt>
                <c:pt idx="8">
                  <c:v>2.5403294747908736</c:v>
                </c:pt>
                <c:pt idx="9">
                  <c:v>1.7993405494535817</c:v>
                </c:pt>
                <c:pt idx="10">
                  <c:v>0.6020599913279624</c:v>
                </c:pt>
                <c:pt idx="11">
                  <c:v>0.84509804001425681</c:v>
                </c:pt>
              </c:numCache>
            </c:numRef>
          </c:xVal>
          <c:yVal>
            <c:numRef>
              <c:f>'2000'!$J$55:$J$66</c:f>
              <c:numCache>
                <c:formatCode>General</c:formatCode>
                <c:ptCount val="12"/>
                <c:pt idx="0">
                  <c:v>3.5939502952639875</c:v>
                </c:pt>
                <c:pt idx="1">
                  <c:v>3.2452658394574612</c:v>
                </c:pt>
                <c:pt idx="2">
                  <c:v>3.7011360660925265</c:v>
                </c:pt>
                <c:pt idx="3">
                  <c:v>3.6305295714268242</c:v>
                </c:pt>
                <c:pt idx="4">
                  <c:v>3.0663259253620376</c:v>
                </c:pt>
                <c:pt idx="5">
                  <c:v>2.8299466959416359</c:v>
                </c:pt>
                <c:pt idx="6">
                  <c:v>3.0094508957986941</c:v>
                </c:pt>
                <c:pt idx="7">
                  <c:v>3.3502480183341627</c:v>
                </c:pt>
                <c:pt idx="8">
                  <c:v>3.1306553490220308</c:v>
                </c:pt>
                <c:pt idx="9">
                  <c:v>2.6394864892685859</c:v>
                </c:pt>
                <c:pt idx="10">
                  <c:v>2.2278867046136734</c:v>
                </c:pt>
                <c:pt idx="11">
                  <c:v>2.4842998393467859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'2000'!$F$55:$F$66</c15:f>
                <c15:dlblRangeCache>
                  <c:ptCount val="12"/>
                  <c:pt idx="0">
                    <c:v>Illinois</c:v>
                  </c:pt>
                  <c:pt idx="1">
                    <c:v>Indiana</c:v>
                  </c:pt>
                  <c:pt idx="2">
                    <c:v>Michigan</c:v>
                  </c:pt>
                  <c:pt idx="3">
                    <c:v>Ohio</c:v>
                  </c:pt>
                  <c:pt idx="4">
                    <c:v>Wisconsin</c:v>
                  </c:pt>
                  <c:pt idx="5">
                    <c:v>Iowa</c:v>
                  </c:pt>
                  <c:pt idx="6">
                    <c:v>Kansas</c:v>
                  </c:pt>
                  <c:pt idx="7">
                    <c:v>Minnesota</c:v>
                  </c:pt>
                  <c:pt idx="8">
                    <c:v>Missouri</c:v>
                  </c:pt>
                  <c:pt idx="9">
                    <c:v>Nebraska</c:v>
                  </c:pt>
                  <c:pt idx="10">
                    <c:v>North Dakota</c:v>
                  </c:pt>
                  <c:pt idx="11">
                    <c:v>South Dakota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011-4D16-916B-553F441CC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143216"/>
        <c:axId val="1701114464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'2000'!$G$70:$G$71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xVal>
          <c:yVal>
            <c:numRef>
              <c:f>'2000'!$H$70:$H$71</c:f>
              <c:numCache>
                <c:formatCode>General</c:formatCode>
                <c:ptCount val="2"/>
                <c:pt idx="0">
                  <c:v>3.1092409685882032</c:v>
                </c:pt>
                <c:pt idx="1">
                  <c:v>3.1092409685882032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11-4D16-916B-553F441CC2E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'2000'!$G$72:$G$73</c:f>
              <c:numCache>
                <c:formatCode>General</c:formatCode>
                <c:ptCount val="2"/>
                <c:pt idx="0">
                  <c:v>2.2278867046136734</c:v>
                </c:pt>
                <c:pt idx="1">
                  <c:v>2.2278867046136734</c:v>
                </c:pt>
              </c:numCache>
            </c:numRef>
          </c:xVal>
          <c:yVal>
            <c:numRef>
              <c:f>'2000'!$H$72:$H$73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11-4D16-916B-553F441CC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143216"/>
        <c:axId val="1701114464"/>
      </c:scatterChart>
      <c:valAx>
        <c:axId val="1878143216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114464"/>
        <c:crosses val="autoZero"/>
        <c:crossBetween val="midCat"/>
      </c:valAx>
      <c:valAx>
        <c:axId val="1701114464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14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Murder vs Rape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EDE5DA5-F4B5-4F45-B77E-0E563920C4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E05-4287-A8B6-05FC2E28ACF7}"/>
                </c:ext>
              </c:extLst>
            </c:dLbl>
            <c:dLbl>
              <c:idx val="1"/>
              <c:layout>
                <c:manualLayout>
                  <c:x val="-2.3559726224850686E-2"/>
                  <c:y val="-4.8850574712643681E-2"/>
                </c:manualLayout>
              </c:layout>
              <c:tx>
                <c:rich>
                  <a:bodyPr/>
                  <a:lstStyle/>
                  <a:p>
                    <a:fld id="{4F94FC1D-4825-44A2-9B8B-EB123B9129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E05-4287-A8B6-05FC2E28ACF7}"/>
                </c:ext>
              </c:extLst>
            </c:dLbl>
            <c:dLbl>
              <c:idx val="2"/>
              <c:layout>
                <c:manualLayout>
                  <c:x val="0.12663352845857234"/>
                  <c:y val="8.6206896551724144E-2"/>
                </c:manualLayout>
              </c:layout>
              <c:tx>
                <c:rich>
                  <a:bodyPr/>
                  <a:lstStyle/>
                  <a:p>
                    <a:fld id="{017EC1BE-CC05-4485-8709-3AB7CDDD15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E05-4287-A8B6-05FC2E28ACF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E378B35-F1B5-4DA7-9210-D770BD35A4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E05-4287-A8B6-05FC2E28ACF7}"/>
                </c:ext>
              </c:extLst>
            </c:dLbl>
            <c:dLbl>
              <c:idx val="4"/>
              <c:layout>
                <c:manualLayout>
                  <c:x val="0.10601876801182809"/>
                  <c:y val="-3.4482758620689655E-2"/>
                </c:manualLayout>
              </c:layout>
              <c:tx>
                <c:rich>
                  <a:bodyPr/>
                  <a:lstStyle/>
                  <a:p>
                    <a:fld id="{400395B7-C033-4B56-A57B-66F04C2CCC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E05-4287-A8B6-05FC2E28ACF7}"/>
                </c:ext>
              </c:extLst>
            </c:dLbl>
            <c:dLbl>
              <c:idx val="5"/>
              <c:layout>
                <c:manualLayout>
                  <c:x val="1.0307380223372069E-2"/>
                  <c:y val="-8.6206896551724144E-2"/>
                </c:manualLayout>
              </c:layout>
              <c:tx>
                <c:rich>
                  <a:bodyPr/>
                  <a:lstStyle/>
                  <a:p>
                    <a:fld id="{71C66F6D-B20E-484C-AE4D-E7BEB19FF2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E05-4287-A8B6-05FC2E28ACF7}"/>
                </c:ext>
              </c:extLst>
            </c:dLbl>
            <c:dLbl>
              <c:idx val="6"/>
              <c:layout>
                <c:manualLayout>
                  <c:x val="8.5404007565083637E-2"/>
                  <c:y val="7.4712643678160925E-2"/>
                </c:manualLayout>
              </c:layout>
              <c:tx>
                <c:rich>
                  <a:bodyPr/>
                  <a:lstStyle/>
                  <a:p>
                    <a:fld id="{2E4C8051-9EAF-416D-B8A3-94473A9213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E05-4287-A8B6-05FC2E28ACF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21B9EDF-D4F1-4784-806F-F4D418D677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E05-4287-A8B6-05FC2E28ACF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D9BD05A-5BFB-4719-976F-6E45DEAC05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E05-4287-A8B6-05FC2E28ACF7}"/>
                </c:ext>
              </c:extLst>
            </c:dLbl>
            <c:dLbl>
              <c:idx val="9"/>
              <c:layout>
                <c:manualLayout>
                  <c:x val="-6.9206695785498901E-2"/>
                  <c:y val="-7.183908045977011E-2"/>
                </c:manualLayout>
              </c:layout>
              <c:tx>
                <c:rich>
                  <a:bodyPr/>
                  <a:lstStyle/>
                  <a:p>
                    <a:fld id="{2628C7C4-A423-44D4-988B-2EB21D45B1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E05-4287-A8B6-05FC2E28ACF7}"/>
                </c:ext>
              </c:extLst>
            </c:dLbl>
            <c:dLbl>
              <c:idx val="10"/>
              <c:layout>
                <c:manualLayout>
                  <c:x val="4.9109880198960752E-2"/>
                  <c:y val="7.1611272425176023E-2"/>
                </c:manualLayout>
              </c:layout>
              <c:tx>
                <c:rich>
                  <a:bodyPr/>
                  <a:lstStyle/>
                  <a:p>
                    <a:fld id="{D4732E60-E61D-4B88-8541-AB9D7C2E85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E05-4287-A8B6-05FC2E28ACF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DFC8CC5-4858-4C49-8D5E-BF57DED0DF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E05-4287-A8B6-05FC2E28ACF7}"/>
                </c:ext>
              </c:extLst>
            </c:dLbl>
            <c:dLbl>
              <c:idx val="12"/>
              <c:layout>
                <c:manualLayout>
                  <c:x val="-5.006441822780771E-2"/>
                  <c:y val="-0.12068965517241383"/>
                </c:manualLayout>
              </c:layout>
              <c:tx>
                <c:rich>
                  <a:bodyPr/>
                  <a:lstStyle/>
                  <a:p>
                    <a:fld id="{FFAD96C7-41B2-412E-A690-7F48825B1C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E05-4287-A8B6-05FC2E28ACF7}"/>
                </c:ext>
              </c:extLst>
            </c:dLbl>
            <c:dLbl>
              <c:idx val="13"/>
              <c:layout>
                <c:manualLayout>
                  <c:x val="-3.765090815253664E-2"/>
                  <c:y val="0.10571187834192651"/>
                </c:manualLayout>
              </c:layout>
              <c:tx>
                <c:rich>
                  <a:bodyPr/>
                  <a:lstStyle/>
                  <a:p>
                    <a:fld id="{94F1C90E-32A2-4E5F-BC1A-7D39F388C7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CE05-4287-A8B6-05FC2E28ACF7}"/>
                </c:ext>
              </c:extLst>
            </c:dLbl>
            <c:dLbl>
              <c:idx val="14"/>
              <c:layout>
                <c:manualLayout>
                  <c:x val="2.0614760446744245E-2"/>
                  <c:y val="0.11206896551724138"/>
                </c:manualLayout>
              </c:layout>
              <c:tx>
                <c:rich>
                  <a:bodyPr/>
                  <a:lstStyle/>
                  <a:p>
                    <a:fld id="{09D92B58-388E-4117-8A70-0311358717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E05-4287-A8B6-05FC2E28ACF7}"/>
                </c:ext>
              </c:extLst>
            </c:dLbl>
            <c:dLbl>
              <c:idx val="15"/>
              <c:layout>
                <c:manualLayout>
                  <c:x val="6.0568852245384927E-2"/>
                  <c:y val="0.16027284780872728"/>
                </c:manualLayout>
              </c:layout>
              <c:tx>
                <c:rich>
                  <a:bodyPr/>
                  <a:lstStyle/>
                  <a:p>
                    <a:fld id="{359C33C8-F114-4165-896B-90015EB986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E05-4287-A8B6-05FC2E28ACF7}"/>
                </c:ext>
              </c:extLst>
            </c:dLbl>
            <c:dLbl>
              <c:idx val="16"/>
              <c:layout>
                <c:manualLayout>
                  <c:x val="2.944965778106336E-2"/>
                  <c:y val="-3.4482758620689655E-2"/>
                </c:manualLayout>
              </c:layout>
              <c:tx>
                <c:rich>
                  <a:bodyPr/>
                  <a:lstStyle/>
                  <a:p>
                    <a:fld id="{5DB0FAB7-AC29-4853-9834-C7C78CAB32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E05-4287-A8B6-05FC2E28AC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'2000'!$N$55:$N$71</c:f>
              <c:numCache>
                <c:formatCode>General</c:formatCode>
                <c:ptCount val="17"/>
                <c:pt idx="0">
                  <c:v>1.3979400086720377</c:v>
                </c:pt>
                <c:pt idx="1">
                  <c:v>2.9556877503135057</c:v>
                </c:pt>
                <c:pt idx="2">
                  <c:v>2.8135809885681922</c:v>
                </c:pt>
                <c:pt idx="3">
                  <c:v>2.6334684555795866</c:v>
                </c:pt>
                <c:pt idx="4">
                  <c:v>2.7481880270062002</c:v>
                </c:pt>
                <c:pt idx="5">
                  <c:v>2.4638929889859074</c:v>
                </c:pt>
                <c:pt idx="6">
                  <c:v>2.6031443726201822</c:v>
                </c:pt>
                <c:pt idx="7">
                  <c:v>2.3783979009481375</c:v>
                </c:pt>
                <c:pt idx="8">
                  <c:v>1.6627578316815741</c:v>
                </c:pt>
                <c:pt idx="9">
                  <c:v>2.5171958979499744</c:v>
                </c:pt>
                <c:pt idx="10">
                  <c:v>2.2855573090077739</c:v>
                </c:pt>
                <c:pt idx="11">
                  <c:v>2.406540180433955</c:v>
                </c:pt>
                <c:pt idx="12">
                  <c:v>2.6127838567197355</c:v>
                </c:pt>
                <c:pt idx="13">
                  <c:v>2.2253092817258628</c:v>
                </c:pt>
                <c:pt idx="14">
                  <c:v>2.7481880270062002</c:v>
                </c:pt>
                <c:pt idx="15">
                  <c:v>2.2600713879850747</c:v>
                </c:pt>
                <c:pt idx="16">
                  <c:v>3.0927206446840994</c:v>
                </c:pt>
              </c:numCache>
            </c:numRef>
          </c:xVal>
          <c:yVal>
            <c:numRef>
              <c:f>'2000'!$O$55:$O$71</c:f>
              <c:numCache>
                <c:formatCode>General</c:formatCode>
                <c:ptCount val="17"/>
                <c:pt idx="0">
                  <c:v>2.6273658565927325</c:v>
                </c:pt>
                <c:pt idx="1">
                  <c:v>3.8486201174341339</c:v>
                </c:pt>
                <c:pt idx="2">
                  <c:v>3.2940250940953226</c:v>
                </c:pt>
                <c:pt idx="3">
                  <c:v>3.1883659260631481</c:v>
                </c:pt>
                <c:pt idx="4">
                  <c:v>3.3386556655787003</c:v>
                </c:pt>
                <c:pt idx="5">
                  <c:v>3.220108088040055</c:v>
                </c:pt>
                <c:pt idx="6">
                  <c:v>3.2084413564385672</c:v>
                </c:pt>
                <c:pt idx="7">
                  <c:v>2.399673721481038</c:v>
                </c:pt>
                <c:pt idx="8">
                  <c:v>2.5198279937757189</c:v>
                </c:pt>
                <c:pt idx="9">
                  <c:v>3.1708482036433092</c:v>
                </c:pt>
                <c:pt idx="10">
                  <c:v>3.0378247505883418</c:v>
                </c:pt>
                <c:pt idx="11">
                  <c:v>3.0081741840064264</c:v>
                </c:pt>
                <c:pt idx="12">
                  <c:v>3.3396501576136841</c:v>
                </c:pt>
                <c:pt idx="13">
                  <c:v>2.9283958522567137</c:v>
                </c:pt>
                <c:pt idx="14">
                  <c:v>3.1752218003430523</c:v>
                </c:pt>
                <c:pt idx="15">
                  <c:v>3.1528995963937474</c:v>
                </c:pt>
                <c:pt idx="16">
                  <c:v>3.8952014747788932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'2000'!$K$55:$K$71</c15:f>
                <c15:dlblRangeCache>
                  <c:ptCount val="17"/>
                  <c:pt idx="0">
                    <c:v>Delaware</c:v>
                  </c:pt>
                  <c:pt idx="1">
                    <c:v>Florida</c:v>
                  </c:pt>
                  <c:pt idx="2">
                    <c:v>Georgia</c:v>
                  </c:pt>
                  <c:pt idx="3">
                    <c:v>Maryland</c:v>
                  </c:pt>
                  <c:pt idx="4">
                    <c:v>North Carolina</c:v>
                  </c:pt>
                  <c:pt idx="5">
                    <c:v>South Carolina</c:v>
                  </c:pt>
                  <c:pt idx="6">
                    <c:v>Virginia</c:v>
                  </c:pt>
                  <c:pt idx="7">
                    <c:v>DC</c:v>
                  </c:pt>
                  <c:pt idx="8">
                    <c:v>West Virginia</c:v>
                  </c:pt>
                  <c:pt idx="9">
                    <c:v>Alabama</c:v>
                  </c:pt>
                  <c:pt idx="10">
                    <c:v>Kentucky</c:v>
                  </c:pt>
                  <c:pt idx="11">
                    <c:v>Mississippi</c:v>
                  </c:pt>
                  <c:pt idx="12">
                    <c:v>Tennessee</c:v>
                  </c:pt>
                  <c:pt idx="13">
                    <c:v>Arkansas</c:v>
                  </c:pt>
                  <c:pt idx="14">
                    <c:v>Louisiana</c:v>
                  </c:pt>
                  <c:pt idx="15">
                    <c:v>Oklahoma</c:v>
                  </c:pt>
                  <c:pt idx="16">
                    <c:v>Texas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E05-4287-A8B6-05FC2E28A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743456"/>
        <c:axId val="1747391312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'2000'!$L$76:$L$77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xVal>
          <c:yVal>
            <c:numRef>
              <c:f>'2000'!$M$76:$M$77</c:f>
              <c:numCache>
                <c:formatCode>General</c:formatCode>
                <c:ptCount val="2"/>
                <c:pt idx="0">
                  <c:v>3.1092409685882032</c:v>
                </c:pt>
                <c:pt idx="1">
                  <c:v>3.1092409685882032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5-4287-A8B6-05FC2E28ACF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'2000'!$L$78:$L$79</c:f>
              <c:numCache>
                <c:formatCode>General</c:formatCode>
                <c:ptCount val="2"/>
                <c:pt idx="0">
                  <c:v>2.2278867046136734</c:v>
                </c:pt>
                <c:pt idx="1">
                  <c:v>2.2278867046136734</c:v>
                </c:pt>
              </c:numCache>
            </c:numRef>
          </c:xVal>
          <c:yVal>
            <c:numRef>
              <c:f>'2000'!$M$78:$M$79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5-4287-A8B6-05FC2E28A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743456"/>
        <c:axId val="1747391312"/>
      </c:scatterChart>
      <c:valAx>
        <c:axId val="1903743456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391312"/>
        <c:crosses val="autoZero"/>
        <c:crossBetween val="midCat"/>
      </c:valAx>
      <c:valAx>
        <c:axId val="1747391312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74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 Murder vs Rape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24B9EAB-1332-493A-BDD0-EAF88AF5C9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1DA-4238-A587-3AD56989900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F97218A-CB54-437D-AB2F-7F348695F5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1DA-4238-A587-3AD56989900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F81EC67-1573-416D-914A-9453A90B0E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1DA-4238-A587-3AD56989900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A80D47-BB02-4BBF-89EC-9479FA2A0B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1DA-4238-A587-3AD56989900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5BC90AF-D76C-4B1D-AF05-7BEC658A86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1DA-4238-A587-3AD56989900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F5D7F64-E449-44EE-9DD8-41229BF96A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1DA-4238-A587-3AD56989900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CE69C96-0A69-4E7E-9BA4-BF7DA0262D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1DA-4238-A587-3AD56989900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89BDF9C-DF0C-469B-8477-254DB92CA6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1DA-4238-A587-3AD56989900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4D6437D-DC11-48D0-8573-0ACD0A57DA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1DA-4238-A587-3AD56989900E}"/>
                </c:ext>
              </c:extLst>
            </c:dLbl>
            <c:dLbl>
              <c:idx val="9"/>
              <c:layout>
                <c:manualLayout>
                  <c:x val="-6.6170383004944718E-3"/>
                  <c:y val="6.7917783735478077E-2"/>
                </c:manualLayout>
              </c:layout>
              <c:tx>
                <c:rich>
                  <a:bodyPr/>
                  <a:lstStyle/>
                  <a:p>
                    <a:fld id="{04C1D252-4C42-49AF-8457-E8533819AE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1DA-4238-A587-3AD56989900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75E0005-771C-4C9B-B9AA-0C510F70FE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1DA-4238-A587-3AD56989900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86EDE9D-DC65-4672-A0D4-B70DE02321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1DA-4238-A587-3AD56989900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F8E86F3-F561-4663-A46D-217682A47D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1DA-4238-A587-3AD5698990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'2000'!$S$55:$S$67</c:f>
              <c:numCache>
                <c:formatCode>General</c:formatCode>
                <c:ptCount val="13"/>
                <c:pt idx="0">
                  <c:v>2.5550944485783194</c:v>
                </c:pt>
                <c:pt idx="1">
                  <c:v>2.1271047983648077</c:v>
                </c:pt>
                <c:pt idx="2">
                  <c:v>1.2041199826559248</c:v>
                </c:pt>
                <c:pt idx="3">
                  <c:v>1.3010299956639813</c:v>
                </c:pt>
                <c:pt idx="4">
                  <c:v>2.1105897102992488</c:v>
                </c:pt>
                <c:pt idx="5">
                  <c:v>2.1303337684950061</c:v>
                </c:pt>
                <c:pt idx="6">
                  <c:v>1.6334684555795864</c:v>
                </c:pt>
                <c:pt idx="7">
                  <c:v>1.0791812460476249</c:v>
                </c:pt>
                <c:pt idx="8">
                  <c:v>1.4313637641589874</c:v>
                </c:pt>
                <c:pt idx="9">
                  <c:v>3.3178544893314692</c:v>
                </c:pt>
                <c:pt idx="10">
                  <c:v>1.5440680443502757</c:v>
                </c:pt>
                <c:pt idx="11">
                  <c:v>1.8450980400142569</c:v>
                </c:pt>
                <c:pt idx="12">
                  <c:v>2.2922560713564759</c:v>
                </c:pt>
              </c:numCache>
            </c:numRef>
          </c:xVal>
          <c:yVal>
            <c:numRef>
              <c:f>'2000'!$T$55:$T$67</c:f>
              <c:numCache>
                <c:formatCode>General</c:formatCode>
                <c:ptCount val="13"/>
                <c:pt idx="0">
                  <c:v>3.197831693328903</c:v>
                </c:pt>
                <c:pt idx="1">
                  <c:v>3.2489536154957075</c:v>
                </c:pt>
                <c:pt idx="2">
                  <c:v>2.5843312243675309</c:v>
                </c:pt>
                <c:pt idx="3">
                  <c:v>2.4885507165004443</c:v>
                </c:pt>
                <c:pt idx="4">
                  <c:v>2.9344984512435679</c:v>
                </c:pt>
                <c:pt idx="5">
                  <c:v>2.9647309210536292</c:v>
                </c:pt>
                <c:pt idx="6">
                  <c:v>2.9360107957152097</c:v>
                </c:pt>
                <c:pt idx="7">
                  <c:v>2.2041199826559246</c:v>
                </c:pt>
                <c:pt idx="8">
                  <c:v>2.6963563887333319</c:v>
                </c:pt>
                <c:pt idx="9">
                  <c:v>3.9905608299940201</c:v>
                </c:pt>
                <c:pt idx="10">
                  <c:v>2.5390760987927767</c:v>
                </c:pt>
                <c:pt idx="11">
                  <c:v>3.1092409685882032</c:v>
                </c:pt>
                <c:pt idx="12">
                  <c:v>3.4372747974101237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'2000'!$P$55:$P$67</c15:f>
                <c15:dlblRangeCache>
                  <c:ptCount val="13"/>
                  <c:pt idx="0">
                    <c:v>Arizona</c:v>
                  </c:pt>
                  <c:pt idx="1">
                    <c:v>Colorado</c:v>
                  </c:pt>
                  <c:pt idx="2">
                    <c:v>Idaho</c:v>
                  </c:pt>
                  <c:pt idx="3">
                    <c:v>Montana</c:v>
                  </c:pt>
                  <c:pt idx="4">
                    <c:v>Nevada</c:v>
                  </c:pt>
                  <c:pt idx="5">
                    <c:v>New Mexico</c:v>
                  </c:pt>
                  <c:pt idx="6">
                    <c:v>Utah</c:v>
                  </c:pt>
                  <c:pt idx="7">
                    <c:v>Wyoming</c:v>
                  </c:pt>
                  <c:pt idx="8">
                    <c:v>Alaska</c:v>
                  </c:pt>
                  <c:pt idx="9">
                    <c:v>California</c:v>
                  </c:pt>
                  <c:pt idx="10">
                    <c:v>Hawaii</c:v>
                  </c:pt>
                  <c:pt idx="11">
                    <c:v>Oregon</c:v>
                  </c:pt>
                  <c:pt idx="12">
                    <c:v>Washington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1DA-4238-A587-3AD569899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175008"/>
        <c:axId val="1747380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'2000'!$Q$72:$Q$73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xVal>
          <c:yVal>
            <c:numRef>
              <c:f>'2000'!$R$72:$R$73</c:f>
              <c:numCache>
                <c:formatCode>General</c:formatCode>
                <c:ptCount val="2"/>
                <c:pt idx="0">
                  <c:v>3.1092409685882032</c:v>
                </c:pt>
                <c:pt idx="1">
                  <c:v>3.1092409685882032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DA-4238-A587-3AD56989900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'2000'!$Q$74:$Q$75</c:f>
              <c:numCache>
                <c:formatCode>General</c:formatCode>
                <c:ptCount val="2"/>
                <c:pt idx="0">
                  <c:v>2.2278867046136734</c:v>
                </c:pt>
                <c:pt idx="1">
                  <c:v>2.2278867046136734</c:v>
                </c:pt>
              </c:numCache>
            </c:numRef>
          </c:xVal>
          <c:yVal>
            <c:numRef>
              <c:f>'2000'!$R$74:$R$75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DA-4238-A587-3AD569899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175008"/>
        <c:axId val="1747380496"/>
      </c:scatterChart>
      <c:valAx>
        <c:axId val="1800175008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380496"/>
        <c:crosses val="autoZero"/>
        <c:crossBetween val="midCat"/>
      </c:valAx>
      <c:valAx>
        <c:axId val="1747380496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7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 Murder vs Rape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7CE896B-C162-4EA2-B6FC-6F8208C0C2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D5B-474B-A725-08F0494A30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22A92E5-0EB4-40E4-A37A-DF396EF5B0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D5B-474B-A725-08F0494A30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E48487B-753E-4B98-B556-4623E0C544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D5B-474B-A725-08F0494A30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9E3C609-7274-487F-A816-5EB6566DE1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D5B-474B-A725-08F0494A30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F3C1B12-BEE3-4DAB-88BA-ABD49E9337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D5B-474B-A725-08F0494A30D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9868A49-4A4B-4350-B7B2-A6EA9F4D86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D5B-474B-A725-08F0494A30D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EA699A1-0851-4598-AB90-B179392BB0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D5B-474B-A725-08F0494A30D0}"/>
                </c:ext>
              </c:extLst>
            </c:dLbl>
            <c:dLbl>
              <c:idx val="7"/>
              <c:layout>
                <c:manualLayout>
                  <c:x val="5.6780730574475372E-2"/>
                  <c:y val="-6.4496469824270147E-17"/>
                </c:manualLayout>
              </c:layout>
              <c:tx>
                <c:rich>
                  <a:bodyPr/>
                  <a:lstStyle/>
                  <a:p>
                    <a:fld id="{D0C2BA54-839C-43D6-9D70-2C8DE2A3F7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D5B-474B-A725-08F0494A30D0}"/>
                </c:ext>
              </c:extLst>
            </c:dLbl>
            <c:dLbl>
              <c:idx val="8"/>
              <c:layout>
                <c:manualLayout>
                  <c:x val="-4.0557664696053838E-3"/>
                  <c:y val="-9.8504837291116976E-2"/>
                </c:manualLayout>
              </c:layout>
              <c:tx>
                <c:rich>
                  <a:bodyPr/>
                  <a:lstStyle/>
                  <a:p>
                    <a:fld id="{3010A078-2B0A-48DF-8EE0-165244113A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D5B-474B-A725-08F0494A30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'2010'!$D$55:$D$63</c:f>
              <c:numCache>
                <c:formatCode>General</c:formatCode>
                <c:ptCount val="9"/>
                <c:pt idx="0">
                  <c:v>2.1238516409670858</c:v>
                </c:pt>
                <c:pt idx="1">
                  <c:v>1.3802112417116059</c:v>
                </c:pt>
                <c:pt idx="2">
                  <c:v>2.330413773349191</c:v>
                </c:pt>
                <c:pt idx="3">
                  <c:v>1.1139433523068367</c:v>
                </c:pt>
                <c:pt idx="4">
                  <c:v>1.4623979978989561</c:v>
                </c:pt>
                <c:pt idx="5">
                  <c:v>0.84509804001425681</c:v>
                </c:pt>
                <c:pt idx="6">
                  <c:v>2.5693739096150461</c:v>
                </c:pt>
                <c:pt idx="7">
                  <c:v>2.9385197251764921</c:v>
                </c:pt>
                <c:pt idx="8">
                  <c:v>2.8149131812750738</c:v>
                </c:pt>
              </c:numCache>
            </c:numRef>
          </c:xVal>
          <c:yVal>
            <c:numRef>
              <c:f>'2010'!$E$55:$E$63</c:f>
              <c:numCache>
                <c:formatCode>General</c:formatCode>
                <c:ptCount val="9"/>
                <c:pt idx="0">
                  <c:v>2.7745169657285498</c:v>
                </c:pt>
                <c:pt idx="1">
                  <c:v>2.5899496013257077</c:v>
                </c:pt>
                <c:pt idx="2">
                  <c:v>3.2513948500401044</c:v>
                </c:pt>
                <c:pt idx="3">
                  <c:v>2.6138418218760693</c:v>
                </c:pt>
                <c:pt idx="4">
                  <c:v>2.4742162640762553</c:v>
                </c:pt>
                <c:pt idx="5">
                  <c:v>2.1492191126553797</c:v>
                </c:pt>
                <c:pt idx="6">
                  <c:v>2.9916690073799486</c:v>
                </c:pt>
                <c:pt idx="7">
                  <c:v>3.4466924663715273</c:v>
                </c:pt>
                <c:pt idx="8">
                  <c:v>3.5405797165044541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'2010'!$A$55:$A$63</c15:f>
                <c15:dlblRangeCache>
                  <c:ptCount val="9"/>
                  <c:pt idx="0">
                    <c:v>Connecticut</c:v>
                  </c:pt>
                  <c:pt idx="1">
                    <c:v>Maine</c:v>
                  </c:pt>
                  <c:pt idx="2">
                    <c:v>Massachusetts</c:v>
                  </c:pt>
                  <c:pt idx="3">
                    <c:v>New Hampshire</c:v>
                  </c:pt>
                  <c:pt idx="4">
                    <c:v>Rhode Island</c:v>
                  </c:pt>
                  <c:pt idx="5">
                    <c:v>Vermont</c:v>
                  </c:pt>
                  <c:pt idx="6">
                    <c:v>New Jersey</c:v>
                  </c:pt>
                  <c:pt idx="7">
                    <c:v>New York</c:v>
                  </c:pt>
                  <c:pt idx="8">
                    <c:v>Pennsylvania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D5B-474B-A725-08F0494A3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101952"/>
        <c:axId val="1747398384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'2010'!$B$65:$B$66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xVal>
          <c:yVal>
            <c:numRef>
              <c:f>'2010'!$C$65:$C$66</c:f>
              <c:numCache>
                <c:formatCode>General</c:formatCode>
                <c:ptCount val="2"/>
                <c:pt idx="0">
                  <c:v>3.0899051114393981</c:v>
                </c:pt>
                <c:pt idx="1">
                  <c:v>3.0899051114393981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5B-474B-A725-08F0494A30D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'2010'!$B$67:$B$68</c:f>
              <c:numCache>
                <c:formatCode>General</c:formatCode>
                <c:ptCount val="2"/>
                <c:pt idx="0">
                  <c:v>2.1903316981702914</c:v>
                </c:pt>
                <c:pt idx="1">
                  <c:v>2.1903316981702914</c:v>
                </c:pt>
              </c:numCache>
            </c:numRef>
          </c:xVal>
          <c:yVal>
            <c:numRef>
              <c:f>'2010'!$C$67:$C$68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5B-474B-A725-08F0494A3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101952"/>
        <c:axId val="1747398384"/>
      </c:scatterChart>
      <c:valAx>
        <c:axId val="1918101952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398384"/>
        <c:crosses val="autoZero"/>
        <c:crossBetween val="midCat"/>
      </c:valAx>
      <c:valAx>
        <c:axId val="1747398384"/>
        <c:scaling>
          <c:orientation val="minMax"/>
          <c:max val="4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0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Murder vs Rape 1990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Murder vs Rape 1990</a:t>
          </a:r>
        </a:p>
      </cx:txPr>
    </cx:title>
    <cx:plotArea>
      <cx:plotAreaRegion>
        <cx:series layoutId="boxWhisker" uniqueId="{3A6EE2E4-784C-4C9F-9755-27FD65EB452D}">
          <cx:tx>
            <cx:txData>
              <cx:f>_xlchart.v1.0</cx:f>
              <cx:v>Murder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F7E005A-6CC5-4F2A-83D1-00EB6F5F46BD}">
          <cx:tx>
            <cx:txData>
              <cx:f>_xlchart.v1.2</cx:f>
              <cx:v>Rape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Murder vs Rape 2000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Murder vs Rape 2000</a:t>
          </a:r>
        </a:p>
      </cx:txPr>
    </cx:title>
    <cx:plotArea>
      <cx:plotAreaRegion>
        <cx:series layoutId="boxWhisker" uniqueId="{4B802FCB-050A-4B07-997A-29C72B64EB5E}">
          <cx:tx>
            <cx:txData>
              <cx:f>_xlchart.v1.4</cx:f>
              <cx:v>Murder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D9BC6E0-5E58-4B3C-B0BB-6C9E220B5B56}">
          <cx:tx>
            <cx:txData>
              <cx:f>_xlchart.v1.6</cx:f>
              <cx:v>Rape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Murder vs Rape 2010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Murder vs Rape 2010</a:t>
          </a:r>
        </a:p>
      </cx:txPr>
    </cx:title>
    <cx:plotArea>
      <cx:plotAreaRegion>
        <cx:series layoutId="boxWhisker" uniqueId="{62F1327C-1FEC-4BE2-90AA-6B144D88D670}">
          <cx:tx>
            <cx:txData>
              <cx:f>_xlchart.v1.8</cx:f>
              <cx:v>Murder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D94CA79-4153-4D8B-A288-911286E2CAF0}">
          <cx:tx>
            <cx:txData>
              <cx:f>_xlchart.v1.10</cx:f>
              <cx:v>Rape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microsoft.com/office/2014/relationships/chartEx" Target="../charts/chartEx2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microsoft.com/office/2014/relationships/chartEx" Target="../charts/chartEx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3</xdr:row>
      <xdr:rowOff>95250</xdr:rowOff>
    </xdr:from>
    <xdr:to>
      <xdr:col>25</xdr:col>
      <xdr:colOff>257175</xdr:colOff>
      <xdr:row>26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44EF408-1383-4045-9FB6-16D264030A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34500" y="666750"/>
              <a:ext cx="7867650" cy="4305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876301</xdr:colOff>
      <xdr:row>27</xdr:row>
      <xdr:rowOff>104775</xdr:rowOff>
    </xdr:from>
    <xdr:to>
      <xdr:col>7</xdr:col>
      <xdr:colOff>457201</xdr:colOff>
      <xdr:row>43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71F5B-D974-46B8-BADC-616E85830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300037</xdr:colOff>
      <xdr:row>9</xdr:row>
      <xdr:rowOff>133349</xdr:rowOff>
    </xdr:from>
    <xdr:to>
      <xdr:col>7</xdr:col>
      <xdr:colOff>514351</xdr:colOff>
      <xdr:row>26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4CC1DC-9A53-459F-8C3D-291784A08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738185</xdr:colOff>
      <xdr:row>2</xdr:row>
      <xdr:rowOff>20731</xdr:rowOff>
    </xdr:from>
    <xdr:to>
      <xdr:col>18</xdr:col>
      <xdr:colOff>72837</xdr:colOff>
      <xdr:row>26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0537AC-C728-4B52-9612-5750F6B71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109537</xdr:colOff>
      <xdr:row>26</xdr:row>
      <xdr:rowOff>104775</xdr:rowOff>
    </xdr:from>
    <xdr:to>
      <xdr:col>16</xdr:col>
      <xdr:colOff>514350</xdr:colOff>
      <xdr:row>43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7F311D-8408-42A2-ACF9-6F9B89776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6</xdr:row>
      <xdr:rowOff>0</xdr:rowOff>
    </xdr:from>
    <xdr:to>
      <xdr:col>20</xdr:col>
      <xdr:colOff>304799</xdr:colOff>
      <xdr:row>28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8490B70-4F13-4A70-83D5-0ABC3B634B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10374" y="1143000"/>
              <a:ext cx="7743825" cy="4305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142875</xdr:rowOff>
    </xdr:from>
    <xdr:to>
      <xdr:col>9</xdr:col>
      <xdr:colOff>419101</xdr:colOff>
      <xdr:row>24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6C115-11DE-461C-9B62-1BD8D89DD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14286</xdr:colOff>
      <xdr:row>24</xdr:row>
      <xdr:rowOff>38100</xdr:rowOff>
    </xdr:from>
    <xdr:to>
      <xdr:col>6</xdr:col>
      <xdr:colOff>876300</xdr:colOff>
      <xdr:row>41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3D6736-E6CA-4D7B-B889-9EECBF902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976313</xdr:colOff>
      <xdr:row>6</xdr:row>
      <xdr:rowOff>142875</xdr:rowOff>
    </xdr:from>
    <xdr:to>
      <xdr:col>19</xdr:col>
      <xdr:colOff>314325</xdr:colOff>
      <xdr:row>23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277154-F03D-4282-82AD-510760770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347661</xdr:colOff>
      <xdr:row>28</xdr:row>
      <xdr:rowOff>85725</xdr:rowOff>
    </xdr:from>
    <xdr:to>
      <xdr:col>15</xdr:col>
      <xdr:colOff>619124</xdr:colOff>
      <xdr:row>47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073917-D45B-4918-B69D-5C955E0C3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0</xdr:row>
      <xdr:rowOff>9525</xdr:rowOff>
    </xdr:from>
    <xdr:to>
      <xdr:col>19</xdr:col>
      <xdr:colOff>28575</xdr:colOff>
      <xdr:row>22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1754203-794C-4188-9206-63D916304A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0150" y="9525"/>
              <a:ext cx="7010400" cy="4257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10</xdr:row>
      <xdr:rowOff>104775</xdr:rowOff>
    </xdr:from>
    <xdr:to>
      <xdr:col>7</xdr:col>
      <xdr:colOff>300038</xdr:colOff>
      <xdr:row>26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3934C9-9898-43E7-88BF-6D851A6D7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24</xdr:row>
      <xdr:rowOff>28574</xdr:rowOff>
    </xdr:from>
    <xdr:to>
      <xdr:col>14</xdr:col>
      <xdr:colOff>504826</xdr:colOff>
      <xdr:row>42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D062E6-39F6-4748-B960-32B342524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242887</xdr:colOff>
      <xdr:row>8</xdr:row>
      <xdr:rowOff>47625</xdr:rowOff>
    </xdr:from>
    <xdr:to>
      <xdr:col>20</xdr:col>
      <xdr:colOff>200025</xdr:colOff>
      <xdr:row>24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1F97F4-2097-41B6-857D-AE63F4A14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376237</xdr:colOff>
      <xdr:row>28</xdr:row>
      <xdr:rowOff>95250</xdr:rowOff>
    </xdr:from>
    <xdr:to>
      <xdr:col>23</xdr:col>
      <xdr:colOff>228600</xdr:colOff>
      <xdr:row>46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72CE34-6C88-4D3C-8314-A68FA015B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2FD2-A735-40FD-871C-DD6B9ED2DEB2}">
  <dimension ref="A1:IV69"/>
  <sheetViews>
    <sheetView topLeftCell="A34" workbookViewId="0">
      <selection activeCell="M64" sqref="M64"/>
    </sheetView>
  </sheetViews>
  <sheetFormatPr defaultRowHeight="15" x14ac:dyDescent="0.25"/>
  <cols>
    <col min="1" max="1" width="10.42578125" bestFit="1" customWidth="1"/>
    <col min="2" max="2" width="8.7109375" customWidth="1"/>
    <col min="3" max="3" width="9.140625" customWidth="1"/>
    <col min="7" max="7" width="7.5703125" bestFit="1" customWidth="1"/>
  </cols>
  <sheetData>
    <row r="1" spans="1:256" s="12" customFormat="1" x14ac:dyDescent="0.25">
      <c r="B1" s="27" t="s">
        <v>1</v>
      </c>
      <c r="C1" s="27"/>
      <c r="D1" s="27"/>
      <c r="E1" s="27"/>
      <c r="F1" s="27"/>
      <c r="G1" s="27" t="s">
        <v>2</v>
      </c>
      <c r="H1" s="27"/>
      <c r="I1" s="27"/>
      <c r="J1" s="27"/>
      <c r="K1" s="27"/>
      <c r="L1" s="27" t="s">
        <v>3</v>
      </c>
      <c r="M1" s="27"/>
      <c r="N1" s="27"/>
      <c r="O1" s="27"/>
      <c r="P1" s="27"/>
      <c r="Q1" s="27" t="s">
        <v>4</v>
      </c>
      <c r="R1" s="27"/>
      <c r="S1" s="27"/>
      <c r="T1" s="27"/>
      <c r="U1" s="27"/>
      <c r="V1" s="27" t="s">
        <v>5</v>
      </c>
      <c r="W1" s="27"/>
      <c r="X1" s="27"/>
      <c r="Y1" s="27"/>
      <c r="Z1" s="27"/>
      <c r="AA1" s="27" t="s">
        <v>6</v>
      </c>
      <c r="AB1" s="27"/>
      <c r="AC1" s="27"/>
      <c r="AD1" s="27"/>
      <c r="AE1" s="27"/>
      <c r="AF1" s="27" t="s">
        <v>7</v>
      </c>
      <c r="AG1" s="27"/>
      <c r="AH1" s="27"/>
      <c r="AI1" s="27"/>
      <c r="AJ1" s="27"/>
      <c r="AK1" s="27" t="s">
        <v>8</v>
      </c>
      <c r="AL1" s="27"/>
      <c r="AM1" s="27"/>
      <c r="AN1" s="27"/>
      <c r="AO1" s="27"/>
      <c r="AP1" s="27" t="s">
        <v>112</v>
      </c>
      <c r="AQ1" s="27"/>
      <c r="AR1" s="27"/>
      <c r="AS1" s="27"/>
      <c r="AT1" s="27"/>
      <c r="AU1" s="27" t="s">
        <v>10</v>
      </c>
      <c r="AV1" s="27"/>
      <c r="AW1" s="27"/>
      <c r="AX1" s="27"/>
      <c r="AY1" s="27"/>
      <c r="AZ1" s="27" t="s">
        <v>11</v>
      </c>
      <c r="BA1" s="27"/>
      <c r="BB1" s="27"/>
      <c r="BC1" s="27"/>
      <c r="BD1" s="27"/>
      <c r="BE1" s="27" t="s">
        <v>12</v>
      </c>
      <c r="BF1" s="27"/>
      <c r="BG1" s="27"/>
      <c r="BH1" s="27"/>
      <c r="BI1" s="27"/>
      <c r="BJ1" s="27" t="s">
        <v>13</v>
      </c>
      <c r="BK1" s="27"/>
      <c r="BL1" s="27"/>
      <c r="BM1" s="27"/>
      <c r="BN1" s="27"/>
      <c r="BO1" s="27" t="s">
        <v>14</v>
      </c>
      <c r="BP1" s="27"/>
      <c r="BQ1" s="27"/>
      <c r="BR1" s="27"/>
      <c r="BS1" s="27"/>
      <c r="BT1" s="27" t="s">
        <v>15</v>
      </c>
      <c r="BU1" s="27"/>
      <c r="BV1" s="27"/>
      <c r="BW1" s="27"/>
      <c r="BX1" s="27"/>
      <c r="BY1" s="27" t="s">
        <v>16</v>
      </c>
      <c r="BZ1" s="27"/>
      <c r="CA1" s="27"/>
      <c r="CB1" s="27"/>
      <c r="CC1" s="27"/>
      <c r="CD1" s="27" t="s">
        <v>17</v>
      </c>
      <c r="CE1" s="27"/>
      <c r="CF1" s="27"/>
      <c r="CG1" s="27"/>
      <c r="CH1" s="27"/>
      <c r="CI1" s="27" t="s">
        <v>18</v>
      </c>
      <c r="CJ1" s="27"/>
      <c r="CK1" s="27"/>
      <c r="CL1" s="27"/>
      <c r="CM1" s="27"/>
      <c r="CN1" s="27" t="s">
        <v>19</v>
      </c>
      <c r="CO1" s="27"/>
      <c r="CP1" s="27"/>
      <c r="CQ1" s="27"/>
      <c r="CR1" s="27"/>
      <c r="CS1" s="27" t="s">
        <v>20</v>
      </c>
      <c r="CT1" s="27"/>
      <c r="CU1" s="27"/>
      <c r="CV1" s="27"/>
      <c r="CW1" s="27"/>
      <c r="CX1" s="27" t="s">
        <v>21</v>
      </c>
      <c r="CY1" s="27"/>
      <c r="CZ1" s="27"/>
      <c r="DA1" s="27"/>
      <c r="DB1" s="27"/>
      <c r="DC1" s="27" t="s">
        <v>22</v>
      </c>
      <c r="DD1" s="27"/>
      <c r="DE1" s="27"/>
      <c r="DF1" s="27"/>
      <c r="DG1" s="27"/>
      <c r="DH1" s="27" t="s">
        <v>23</v>
      </c>
      <c r="DI1" s="27"/>
      <c r="DJ1" s="27"/>
      <c r="DK1" s="27"/>
      <c r="DL1" s="27"/>
      <c r="DM1" s="27" t="s">
        <v>24</v>
      </c>
      <c r="DN1" s="27"/>
      <c r="DO1" s="27"/>
      <c r="DP1" s="27"/>
      <c r="DQ1" s="27"/>
      <c r="DR1" s="27" t="s">
        <v>25</v>
      </c>
      <c r="DS1" s="27"/>
      <c r="DT1" s="27"/>
      <c r="DU1" s="27"/>
      <c r="DV1" s="27"/>
      <c r="DW1" s="27" t="s">
        <v>26</v>
      </c>
      <c r="DX1" s="27"/>
      <c r="DY1" s="27"/>
      <c r="DZ1" s="27"/>
      <c r="EA1" s="27"/>
      <c r="EB1" s="27" t="s">
        <v>27</v>
      </c>
      <c r="EC1" s="27"/>
      <c r="ED1" s="27"/>
      <c r="EE1" s="27"/>
      <c r="EF1" s="27"/>
      <c r="EG1" s="27" t="s">
        <v>113</v>
      </c>
      <c r="EH1" s="27"/>
      <c r="EI1" s="27"/>
      <c r="EJ1" s="27"/>
      <c r="EK1" s="27"/>
      <c r="EL1" s="27" t="s">
        <v>29</v>
      </c>
      <c r="EM1" s="27"/>
      <c r="EN1" s="27"/>
      <c r="EO1" s="27"/>
      <c r="EP1" s="27"/>
      <c r="EQ1" s="27" t="s">
        <v>30</v>
      </c>
      <c r="ER1" s="27"/>
      <c r="ES1" s="27"/>
      <c r="ET1" s="27"/>
      <c r="EU1" s="27"/>
      <c r="EV1" s="27" t="s">
        <v>31</v>
      </c>
      <c r="EW1" s="27"/>
      <c r="EX1" s="27"/>
      <c r="EY1" s="27"/>
      <c r="EZ1" s="27"/>
      <c r="FA1" s="27" t="s">
        <v>32</v>
      </c>
      <c r="FB1" s="27"/>
      <c r="FC1" s="27"/>
      <c r="FD1" s="27"/>
      <c r="FE1" s="27"/>
      <c r="FF1" s="27" t="s">
        <v>33</v>
      </c>
      <c r="FG1" s="27"/>
      <c r="FH1" s="27"/>
      <c r="FI1" s="27"/>
      <c r="FJ1" s="27"/>
      <c r="FK1" s="27" t="s">
        <v>34</v>
      </c>
      <c r="FL1" s="27"/>
      <c r="FM1" s="27"/>
      <c r="FN1" s="27"/>
      <c r="FO1" s="27"/>
      <c r="FP1" s="27" t="s">
        <v>35</v>
      </c>
      <c r="FQ1" s="27"/>
      <c r="FR1" s="27"/>
      <c r="FS1" s="27"/>
      <c r="FT1" s="27"/>
      <c r="FU1" s="27" t="s">
        <v>36</v>
      </c>
      <c r="FV1" s="27"/>
      <c r="FW1" s="27"/>
      <c r="FX1" s="27"/>
      <c r="FY1" s="27"/>
      <c r="FZ1" s="27" t="s">
        <v>37</v>
      </c>
      <c r="GA1" s="27"/>
      <c r="GB1" s="27"/>
      <c r="GC1" s="27"/>
      <c r="GD1" s="27"/>
      <c r="GE1" s="27" t="s">
        <v>38</v>
      </c>
      <c r="GF1" s="27"/>
      <c r="GG1" s="27"/>
      <c r="GH1" s="27"/>
      <c r="GI1" s="27"/>
      <c r="GJ1" s="27" t="s">
        <v>39</v>
      </c>
      <c r="GK1" s="27"/>
      <c r="GL1" s="27"/>
      <c r="GM1" s="27"/>
      <c r="GN1" s="27"/>
      <c r="GO1" s="27" t="s">
        <v>40</v>
      </c>
      <c r="GP1" s="27"/>
      <c r="GQ1" s="27"/>
      <c r="GR1" s="27"/>
      <c r="GS1" s="27"/>
      <c r="GT1" s="27" t="s">
        <v>41</v>
      </c>
      <c r="GU1" s="27"/>
      <c r="GV1" s="27"/>
      <c r="GW1" s="27"/>
      <c r="GX1" s="27"/>
      <c r="GY1" s="27" t="s">
        <v>42</v>
      </c>
      <c r="GZ1" s="27"/>
      <c r="HA1" s="27"/>
      <c r="HB1" s="27"/>
      <c r="HC1" s="27"/>
      <c r="HD1" s="27" t="s">
        <v>43</v>
      </c>
      <c r="HE1" s="27"/>
      <c r="HF1" s="27"/>
      <c r="HG1" s="27"/>
      <c r="HH1" s="27"/>
      <c r="HI1" s="27" t="s">
        <v>44</v>
      </c>
      <c r="HJ1" s="27"/>
      <c r="HK1" s="27"/>
      <c r="HL1" s="27"/>
      <c r="HM1" s="27"/>
      <c r="HN1" s="27" t="s">
        <v>45</v>
      </c>
      <c r="HO1" s="27"/>
      <c r="HP1" s="27"/>
      <c r="HQ1" s="27"/>
      <c r="HR1" s="27"/>
      <c r="HS1" s="27" t="s">
        <v>46</v>
      </c>
      <c r="HT1" s="27"/>
      <c r="HU1" s="27"/>
      <c r="HV1" s="27"/>
      <c r="HW1" s="27"/>
      <c r="HX1" s="27" t="s">
        <v>47</v>
      </c>
      <c r="HY1" s="27"/>
      <c r="HZ1" s="27"/>
      <c r="IA1" s="27"/>
      <c r="IB1" s="27"/>
      <c r="IC1" s="27" t="s">
        <v>48</v>
      </c>
      <c r="ID1" s="27"/>
      <c r="IE1" s="27"/>
      <c r="IF1" s="27"/>
      <c r="IG1" s="27"/>
      <c r="IH1" s="27" t="s">
        <v>49</v>
      </c>
      <c r="II1" s="27"/>
      <c r="IJ1" s="27"/>
      <c r="IK1" s="27"/>
      <c r="IL1" s="27"/>
      <c r="IM1" s="27" t="s">
        <v>50</v>
      </c>
      <c r="IN1" s="27"/>
      <c r="IO1" s="27"/>
      <c r="IP1" s="27"/>
      <c r="IQ1" s="27"/>
      <c r="IR1" s="27" t="s">
        <v>51</v>
      </c>
      <c r="IS1" s="27"/>
      <c r="IT1" s="27"/>
      <c r="IU1" s="27"/>
      <c r="IV1" s="27"/>
    </row>
    <row r="2" spans="1:256" s="13" customFormat="1" x14ac:dyDescent="0.25">
      <c r="A2" s="12" t="s">
        <v>0</v>
      </c>
      <c r="B2" s="13" t="s">
        <v>52</v>
      </c>
      <c r="C2" s="13" t="s">
        <v>55</v>
      </c>
      <c r="D2" s="13" t="s">
        <v>56</v>
      </c>
      <c r="E2" s="13" t="s">
        <v>114</v>
      </c>
      <c r="F2" s="13" t="s">
        <v>115</v>
      </c>
      <c r="G2" s="13" t="s">
        <v>52</v>
      </c>
      <c r="H2" s="13" t="s">
        <v>55</v>
      </c>
      <c r="I2" s="13" t="s">
        <v>56</v>
      </c>
      <c r="J2" s="13" t="s">
        <v>114</v>
      </c>
      <c r="K2" s="13" t="s">
        <v>115</v>
      </c>
      <c r="L2" s="13" t="s">
        <v>52</v>
      </c>
      <c r="M2" s="13" t="s">
        <v>55</v>
      </c>
      <c r="N2" s="13" t="s">
        <v>56</v>
      </c>
      <c r="O2" s="13" t="s">
        <v>114</v>
      </c>
      <c r="P2" s="13" t="s">
        <v>115</v>
      </c>
      <c r="Q2" s="13" t="s">
        <v>52</v>
      </c>
      <c r="R2" s="13" t="s">
        <v>55</v>
      </c>
      <c r="S2" s="13" t="s">
        <v>56</v>
      </c>
      <c r="T2" s="13" t="s">
        <v>114</v>
      </c>
      <c r="U2" s="13" t="s">
        <v>115</v>
      </c>
      <c r="V2" s="13" t="s">
        <v>52</v>
      </c>
      <c r="W2" s="13" t="s">
        <v>55</v>
      </c>
      <c r="X2" s="13" t="s">
        <v>56</v>
      </c>
      <c r="Y2" s="13" t="s">
        <v>114</v>
      </c>
      <c r="Z2" s="13" t="s">
        <v>115</v>
      </c>
      <c r="AA2" s="13" t="s">
        <v>52</v>
      </c>
      <c r="AB2" s="13" t="s">
        <v>55</v>
      </c>
      <c r="AC2" s="13" t="s">
        <v>56</v>
      </c>
      <c r="AD2" s="13" t="s">
        <v>114</v>
      </c>
      <c r="AE2" s="13" t="s">
        <v>115</v>
      </c>
      <c r="AF2" s="13" t="s">
        <v>52</v>
      </c>
      <c r="AG2" s="13" t="s">
        <v>55</v>
      </c>
      <c r="AH2" s="13" t="s">
        <v>56</v>
      </c>
      <c r="AI2" s="13" t="s">
        <v>114</v>
      </c>
      <c r="AJ2" s="13" t="s">
        <v>115</v>
      </c>
      <c r="AK2" s="13" t="s">
        <v>52</v>
      </c>
      <c r="AL2" s="13" t="s">
        <v>55</v>
      </c>
      <c r="AM2" s="13" t="s">
        <v>56</v>
      </c>
      <c r="AN2" s="13" t="s">
        <v>114</v>
      </c>
      <c r="AO2" s="13" t="s">
        <v>115</v>
      </c>
      <c r="AP2" s="13" t="s">
        <v>52</v>
      </c>
      <c r="AQ2" s="13" t="s">
        <v>55</v>
      </c>
      <c r="AR2" s="13" t="s">
        <v>56</v>
      </c>
      <c r="AS2" s="13" t="s">
        <v>114</v>
      </c>
      <c r="AT2" s="13" t="s">
        <v>115</v>
      </c>
      <c r="AU2" s="13" t="s">
        <v>52</v>
      </c>
      <c r="AV2" s="13" t="s">
        <v>55</v>
      </c>
      <c r="AW2" s="13" t="s">
        <v>56</v>
      </c>
      <c r="AX2" s="13" t="s">
        <v>114</v>
      </c>
      <c r="AY2" s="13" t="s">
        <v>115</v>
      </c>
      <c r="AZ2" s="13" t="s">
        <v>52</v>
      </c>
      <c r="BA2" s="13" t="s">
        <v>55</v>
      </c>
      <c r="BB2" s="13" t="s">
        <v>56</v>
      </c>
      <c r="BC2" s="13" t="s">
        <v>114</v>
      </c>
      <c r="BD2" s="13" t="s">
        <v>115</v>
      </c>
      <c r="BE2" s="13" t="s">
        <v>52</v>
      </c>
      <c r="BF2" s="13" t="s">
        <v>55</v>
      </c>
      <c r="BG2" s="13" t="s">
        <v>56</v>
      </c>
      <c r="BH2" s="13" t="s">
        <v>114</v>
      </c>
      <c r="BI2" s="13" t="s">
        <v>115</v>
      </c>
      <c r="BJ2" s="13" t="s">
        <v>52</v>
      </c>
      <c r="BK2" s="13" t="s">
        <v>55</v>
      </c>
      <c r="BL2" s="13" t="s">
        <v>56</v>
      </c>
      <c r="BM2" s="13" t="s">
        <v>116</v>
      </c>
      <c r="BN2" s="13" t="s">
        <v>115</v>
      </c>
      <c r="BO2" s="13" t="s">
        <v>52</v>
      </c>
      <c r="BP2" s="13" t="s">
        <v>55</v>
      </c>
      <c r="BQ2" s="13" t="s">
        <v>56</v>
      </c>
      <c r="BR2" s="13" t="s">
        <v>114</v>
      </c>
      <c r="BS2" s="13" t="s">
        <v>115</v>
      </c>
      <c r="BT2" s="13" t="s">
        <v>52</v>
      </c>
      <c r="BU2" s="13" t="s">
        <v>55</v>
      </c>
      <c r="BV2" s="13" t="s">
        <v>56</v>
      </c>
      <c r="BW2" s="13" t="s">
        <v>116</v>
      </c>
      <c r="BX2" s="13" t="s">
        <v>115</v>
      </c>
      <c r="BY2" s="13" t="s">
        <v>52</v>
      </c>
      <c r="BZ2" s="13" t="s">
        <v>55</v>
      </c>
      <c r="CA2" s="13" t="s">
        <v>56</v>
      </c>
      <c r="CB2" s="13" t="s">
        <v>114</v>
      </c>
      <c r="CC2" s="13" t="s">
        <v>115</v>
      </c>
      <c r="CD2" s="13" t="s">
        <v>52</v>
      </c>
      <c r="CE2" s="13" t="s">
        <v>55</v>
      </c>
      <c r="CF2" s="13" t="s">
        <v>56</v>
      </c>
      <c r="CG2" s="13" t="s">
        <v>114</v>
      </c>
      <c r="CH2" s="13" t="s">
        <v>115</v>
      </c>
      <c r="CI2" s="13" t="s">
        <v>52</v>
      </c>
      <c r="CJ2" s="13" t="s">
        <v>55</v>
      </c>
      <c r="CK2" s="13" t="s">
        <v>56</v>
      </c>
      <c r="CL2" s="13" t="s">
        <v>114</v>
      </c>
      <c r="CM2" s="13" t="s">
        <v>115</v>
      </c>
      <c r="CN2" s="13" t="s">
        <v>52</v>
      </c>
      <c r="CO2" s="13" t="s">
        <v>55</v>
      </c>
      <c r="CP2" s="13" t="s">
        <v>56</v>
      </c>
      <c r="CQ2" s="13" t="s">
        <v>114</v>
      </c>
      <c r="CR2" s="13" t="s">
        <v>115</v>
      </c>
      <c r="CS2" s="13" t="s">
        <v>52</v>
      </c>
      <c r="CT2" s="13" t="s">
        <v>55</v>
      </c>
      <c r="CU2" s="13" t="s">
        <v>56</v>
      </c>
      <c r="CV2" s="13" t="s">
        <v>114</v>
      </c>
      <c r="CW2" s="13" t="s">
        <v>115</v>
      </c>
      <c r="CX2" s="13" t="s">
        <v>52</v>
      </c>
      <c r="CY2" s="13" t="s">
        <v>55</v>
      </c>
      <c r="CZ2" s="13" t="s">
        <v>56</v>
      </c>
      <c r="DA2" s="13" t="s">
        <v>114</v>
      </c>
      <c r="DB2" s="13" t="s">
        <v>115</v>
      </c>
      <c r="DC2" s="13" t="s">
        <v>52</v>
      </c>
      <c r="DD2" s="13" t="s">
        <v>55</v>
      </c>
      <c r="DE2" s="13" t="s">
        <v>56</v>
      </c>
      <c r="DF2" s="13" t="s">
        <v>114</v>
      </c>
      <c r="DG2" s="13" t="s">
        <v>115</v>
      </c>
      <c r="DH2" s="13" t="s">
        <v>52</v>
      </c>
      <c r="DI2" s="13" t="s">
        <v>55</v>
      </c>
      <c r="DJ2" s="13" t="s">
        <v>56</v>
      </c>
      <c r="DK2" s="13" t="s">
        <v>114</v>
      </c>
      <c r="DL2" s="13" t="s">
        <v>115</v>
      </c>
      <c r="DM2" s="13" t="s">
        <v>52</v>
      </c>
      <c r="DN2" s="13" t="s">
        <v>55</v>
      </c>
      <c r="DO2" s="13" t="s">
        <v>56</v>
      </c>
      <c r="DP2" s="13" t="s">
        <v>114</v>
      </c>
      <c r="DQ2" s="13" t="s">
        <v>115</v>
      </c>
      <c r="DR2" s="13" t="s">
        <v>52</v>
      </c>
      <c r="DS2" s="13" t="s">
        <v>55</v>
      </c>
      <c r="DT2" s="13" t="s">
        <v>56</v>
      </c>
      <c r="DU2" s="13" t="s">
        <v>114</v>
      </c>
      <c r="DV2" s="13" t="s">
        <v>115</v>
      </c>
      <c r="DW2" s="13" t="s">
        <v>52</v>
      </c>
      <c r="DX2" s="13" t="s">
        <v>55</v>
      </c>
      <c r="DY2" s="13" t="s">
        <v>56</v>
      </c>
      <c r="DZ2" s="13" t="s">
        <v>114</v>
      </c>
      <c r="EA2" s="13" t="s">
        <v>115</v>
      </c>
      <c r="EB2" s="13" t="s">
        <v>52</v>
      </c>
      <c r="EC2" s="13" t="s">
        <v>55</v>
      </c>
      <c r="ED2" s="13" t="s">
        <v>56</v>
      </c>
      <c r="EE2" s="13" t="s">
        <v>114</v>
      </c>
      <c r="EF2" s="13" t="s">
        <v>115</v>
      </c>
      <c r="EG2" s="13" t="s">
        <v>52</v>
      </c>
      <c r="EH2" s="13" t="s">
        <v>55</v>
      </c>
      <c r="EI2" s="13" t="s">
        <v>56</v>
      </c>
      <c r="EJ2" s="13" t="s">
        <v>114</v>
      </c>
      <c r="EK2" s="13" t="s">
        <v>115</v>
      </c>
      <c r="EL2" s="13" t="s">
        <v>52</v>
      </c>
      <c r="EM2" s="13" t="s">
        <v>55</v>
      </c>
      <c r="EN2" s="13" t="s">
        <v>56</v>
      </c>
      <c r="EO2" s="13" t="s">
        <v>114</v>
      </c>
      <c r="EP2" s="13" t="s">
        <v>115</v>
      </c>
      <c r="EQ2" s="13" t="s">
        <v>52</v>
      </c>
      <c r="ER2" s="13" t="s">
        <v>55</v>
      </c>
      <c r="ES2" s="13" t="s">
        <v>56</v>
      </c>
      <c r="ET2" s="13" t="s">
        <v>114</v>
      </c>
      <c r="EU2" s="13" t="s">
        <v>115</v>
      </c>
      <c r="EV2" s="13" t="s">
        <v>52</v>
      </c>
      <c r="EW2" s="13" t="s">
        <v>55</v>
      </c>
      <c r="EX2" s="13" t="s">
        <v>56</v>
      </c>
      <c r="EY2" s="13" t="s">
        <v>114</v>
      </c>
      <c r="EZ2" s="13" t="s">
        <v>115</v>
      </c>
      <c r="FA2" s="13" t="s">
        <v>52</v>
      </c>
      <c r="FB2" s="13" t="s">
        <v>55</v>
      </c>
      <c r="FC2" s="13" t="s">
        <v>56</v>
      </c>
      <c r="FD2" s="13" t="s">
        <v>114</v>
      </c>
      <c r="FE2" s="13" t="s">
        <v>115</v>
      </c>
      <c r="FF2" s="13" t="s">
        <v>52</v>
      </c>
      <c r="FG2" s="13" t="s">
        <v>55</v>
      </c>
      <c r="FH2" s="13" t="s">
        <v>56</v>
      </c>
      <c r="FI2" s="13" t="s">
        <v>114</v>
      </c>
      <c r="FJ2" s="13" t="s">
        <v>115</v>
      </c>
      <c r="FK2" s="13" t="s">
        <v>52</v>
      </c>
      <c r="FL2" s="13" t="s">
        <v>55</v>
      </c>
      <c r="FM2" s="13" t="s">
        <v>56</v>
      </c>
      <c r="FN2" s="13" t="s">
        <v>114</v>
      </c>
      <c r="FO2" s="13" t="s">
        <v>115</v>
      </c>
      <c r="FP2" s="13" t="s">
        <v>52</v>
      </c>
      <c r="FQ2" s="13" t="s">
        <v>55</v>
      </c>
      <c r="FR2" s="13" t="s">
        <v>56</v>
      </c>
      <c r="FS2" s="13" t="s">
        <v>114</v>
      </c>
      <c r="FT2" s="13" t="s">
        <v>115</v>
      </c>
      <c r="FU2" s="13" t="s">
        <v>52</v>
      </c>
      <c r="FV2" s="13" t="s">
        <v>55</v>
      </c>
      <c r="FW2" s="13" t="s">
        <v>56</v>
      </c>
      <c r="FX2" s="13" t="s">
        <v>114</v>
      </c>
      <c r="FY2" s="13" t="s">
        <v>115</v>
      </c>
      <c r="FZ2" s="13" t="s">
        <v>52</v>
      </c>
      <c r="GA2" s="13" t="s">
        <v>55</v>
      </c>
      <c r="GB2" s="13" t="s">
        <v>56</v>
      </c>
      <c r="GC2" s="13" t="s">
        <v>114</v>
      </c>
      <c r="GD2" s="13" t="s">
        <v>115</v>
      </c>
      <c r="GE2" s="13" t="s">
        <v>52</v>
      </c>
      <c r="GF2" s="13" t="s">
        <v>55</v>
      </c>
      <c r="GG2" s="13" t="s">
        <v>56</v>
      </c>
      <c r="GH2" s="13" t="s">
        <v>114</v>
      </c>
      <c r="GI2" s="13" t="s">
        <v>115</v>
      </c>
      <c r="GJ2" s="13" t="s">
        <v>52</v>
      </c>
      <c r="GK2" s="13" t="s">
        <v>55</v>
      </c>
      <c r="GL2" s="13" t="s">
        <v>56</v>
      </c>
      <c r="GM2" s="13" t="s">
        <v>114</v>
      </c>
      <c r="GN2" s="13" t="s">
        <v>115</v>
      </c>
      <c r="GO2" s="13" t="s">
        <v>52</v>
      </c>
      <c r="GP2" s="13" t="s">
        <v>55</v>
      </c>
      <c r="GQ2" s="13" t="s">
        <v>56</v>
      </c>
      <c r="GR2" s="13" t="s">
        <v>114</v>
      </c>
      <c r="GS2" s="13" t="s">
        <v>115</v>
      </c>
      <c r="GT2" s="13" t="s">
        <v>52</v>
      </c>
      <c r="GU2" s="13" t="s">
        <v>55</v>
      </c>
      <c r="GV2" s="13" t="s">
        <v>56</v>
      </c>
      <c r="GW2" s="13" t="s">
        <v>114</v>
      </c>
      <c r="GX2" s="13" t="s">
        <v>115</v>
      </c>
      <c r="GY2" s="13" t="s">
        <v>52</v>
      </c>
      <c r="GZ2" s="13" t="s">
        <v>55</v>
      </c>
      <c r="HA2" s="13" t="s">
        <v>56</v>
      </c>
      <c r="HB2" s="13" t="s">
        <v>114</v>
      </c>
      <c r="HC2" s="13" t="s">
        <v>115</v>
      </c>
      <c r="HD2" s="13" t="s">
        <v>52</v>
      </c>
      <c r="HE2" s="13" t="s">
        <v>55</v>
      </c>
      <c r="HF2" s="13" t="s">
        <v>56</v>
      </c>
      <c r="HG2" s="13" t="s">
        <v>114</v>
      </c>
      <c r="HH2" s="13" t="s">
        <v>115</v>
      </c>
      <c r="HI2" s="13" t="s">
        <v>52</v>
      </c>
      <c r="HJ2" s="13" t="s">
        <v>55</v>
      </c>
      <c r="HK2" s="13" t="s">
        <v>56</v>
      </c>
      <c r="HL2" s="13" t="s">
        <v>114</v>
      </c>
      <c r="HM2" s="13" t="s">
        <v>115</v>
      </c>
      <c r="HN2" s="13" t="s">
        <v>52</v>
      </c>
      <c r="HO2" s="13" t="s">
        <v>55</v>
      </c>
      <c r="HP2" s="13" t="s">
        <v>56</v>
      </c>
      <c r="HQ2" s="13" t="s">
        <v>114</v>
      </c>
      <c r="HR2" s="13" t="s">
        <v>115</v>
      </c>
      <c r="HS2" s="13" t="s">
        <v>52</v>
      </c>
      <c r="HT2" s="13" t="s">
        <v>55</v>
      </c>
      <c r="HU2" s="13" t="s">
        <v>56</v>
      </c>
      <c r="HV2" s="13" t="s">
        <v>114</v>
      </c>
      <c r="HW2" s="13" t="s">
        <v>115</v>
      </c>
      <c r="HX2" s="13" t="s">
        <v>52</v>
      </c>
      <c r="HY2" s="13" t="s">
        <v>55</v>
      </c>
      <c r="HZ2" s="13" t="s">
        <v>56</v>
      </c>
      <c r="IA2" s="13" t="s">
        <v>114</v>
      </c>
      <c r="IB2" s="13" t="s">
        <v>115</v>
      </c>
      <c r="IC2" s="13" t="s">
        <v>52</v>
      </c>
      <c r="ID2" s="13" t="s">
        <v>55</v>
      </c>
      <c r="IE2" s="13" t="s">
        <v>56</v>
      </c>
      <c r="IF2" s="13" t="s">
        <v>114</v>
      </c>
      <c r="IG2" s="13" t="s">
        <v>115</v>
      </c>
      <c r="IH2" s="13" t="s">
        <v>52</v>
      </c>
      <c r="II2" s="13" t="s">
        <v>55</v>
      </c>
      <c r="IJ2" s="13" t="s">
        <v>56</v>
      </c>
      <c r="IK2" s="13" t="s">
        <v>114</v>
      </c>
      <c r="IL2" s="13" t="s">
        <v>115</v>
      </c>
      <c r="IM2" s="13" t="s">
        <v>52</v>
      </c>
      <c r="IN2" s="13" t="s">
        <v>55</v>
      </c>
      <c r="IO2" s="13" t="s">
        <v>56</v>
      </c>
      <c r="IP2" s="13" t="s">
        <v>114</v>
      </c>
      <c r="IQ2" s="13" t="s">
        <v>115</v>
      </c>
      <c r="IR2" s="13" t="s">
        <v>52</v>
      </c>
      <c r="IS2" s="13" t="s">
        <v>55</v>
      </c>
      <c r="IT2" s="13" t="s">
        <v>56</v>
      </c>
      <c r="IU2" s="13" t="s">
        <v>114</v>
      </c>
      <c r="IV2" s="13" t="s">
        <v>115</v>
      </c>
    </row>
    <row r="3" spans="1:256" x14ac:dyDescent="0.25">
      <c r="A3">
        <v>1984</v>
      </c>
      <c r="B3">
        <v>374</v>
      </c>
      <c r="C3">
        <f>VLOOKUP(A3,Rape!A27:B81,2,FALSE)</f>
        <v>1002</v>
      </c>
      <c r="D3">
        <f>VLOOKUP(A3,Robbery!A27:B81,2,FALSE)</f>
        <v>3833</v>
      </c>
      <c r="E3">
        <f>VLOOKUP(A3,'Median Income'!A:C,3,FALSE)</f>
        <v>17310</v>
      </c>
      <c r="F3">
        <f>VLOOKUP(A3,'Poverty Rate'!A:B,2,FALSE)</f>
        <v>19.100000000000001</v>
      </c>
      <c r="G3">
        <f>VLOOKUP(A3,Murder!A:C,3,FALSE)</f>
        <v>58</v>
      </c>
      <c r="H3">
        <f>VLOOKUP(A3,Rape!A:C,3,FALSE)</f>
        <v>458</v>
      </c>
      <c r="I3">
        <f>VLOOKUP(A3,Robbery!A:C,3,FALSE)</f>
        <v>547</v>
      </c>
      <c r="J3">
        <f>VLOOKUP(A3,'Median Income'!A:D,4,FALSE)</f>
        <v>32356</v>
      </c>
      <c r="K3">
        <f>VLOOKUP(A3,'Poverty Rate'!A:C,3,FALSE)</f>
        <v>9.6</v>
      </c>
      <c r="L3">
        <f>VLOOKUP(A3,Murder!A:D,4,FALSE)</f>
        <v>238</v>
      </c>
      <c r="M3">
        <f>VLOOKUP(A3,Rape!A:D,4,FALSE)</f>
        <v>1316</v>
      </c>
      <c r="N3">
        <f>VLOOKUP(A3,Robbery!A:D,4,FALSE)</f>
        <v>4003</v>
      </c>
      <c r="O3">
        <f>VLOOKUP(A3,'Median Income'!A:E,5,FALSE)</f>
        <v>21425</v>
      </c>
      <c r="P3">
        <f>VLOOKUP(A3,'Poverty Rate'!A:D,4,FALSE)</f>
        <v>18.2</v>
      </c>
      <c r="Q3">
        <f>VLOOKUP(A3,Murder!A:E,5,FALSE)</f>
        <v>176</v>
      </c>
      <c r="R3">
        <f>VLOOKUP(A3,Rape!A:E,5,FALSE)</f>
        <v>697</v>
      </c>
      <c r="S3">
        <f>VLOOKUP(A3,Robbery!A:E,5,FALSE)</f>
        <v>1587</v>
      </c>
      <c r="T3">
        <f>VLOOKUP(A3,'Median Income'!A:F,6,FALSE)</f>
        <v>15674</v>
      </c>
      <c r="U3">
        <f>VLOOKUP(A3,'Poverty Rate'!A:E,5,FALSE)</f>
        <v>23.9</v>
      </c>
      <c r="V3">
        <f>VLOOKUP(A3,Murder!A:F,6,FALSE)</f>
        <v>2717</v>
      </c>
      <c r="W3">
        <f>VLOOKUP(A3,Rape!A:F,6,FALSE)</f>
        <v>11702</v>
      </c>
      <c r="X3">
        <f>VLOOKUP(A3,Robbery!A:F,6,FALSE)</f>
        <v>83924</v>
      </c>
      <c r="Y3">
        <f>VLOOKUP(A3,'Median Income'!A:G,7,FALSE)</f>
        <v>25287</v>
      </c>
      <c r="Z3">
        <f>VLOOKUP(A3,'Poverty Rate'!A:F,6,FALSE)</f>
        <v>13.2</v>
      </c>
      <c r="AA3">
        <f>VLOOKUP(A3,Murder!A:G,7,FALSE)</f>
        <v>184</v>
      </c>
      <c r="AB3">
        <f>VLOOKUP(A3,Rape!A:G,7,FALSE)</f>
        <v>1238</v>
      </c>
      <c r="AC3">
        <f>VLOOKUP(A3,Robbery!A:G,7,FALSE)</f>
        <v>3623</v>
      </c>
      <c r="AD3">
        <f>VLOOKUP(A3,'Median Income'!A:H,8,FALSE)</f>
        <v>25801</v>
      </c>
      <c r="AE3">
        <f>VLOOKUP(A3,'Poverty Rate'!A:G,7,FALSE)</f>
        <v>8.9</v>
      </c>
      <c r="AF3">
        <f>VLOOKUP(A3,Murder!A:H,8,FALSE)</f>
        <v>122</v>
      </c>
      <c r="AG3">
        <f>VLOOKUP(A3,Rape!A:H,8,FALSE)</f>
        <v>759</v>
      </c>
      <c r="AH3">
        <f>VLOOKUP(A3,Robbery!A:H,8,FALSE)</f>
        <v>6009</v>
      </c>
      <c r="AI3">
        <f>VLOOKUP(A3,'Median Income'!A:I,9,FALSE)</f>
        <v>29951</v>
      </c>
      <c r="AJ3">
        <f>VLOOKUP(A3,'Poverty Rate'!A:H,8,FALSE)</f>
        <v>6.9</v>
      </c>
      <c r="AK3">
        <f>VLOOKUP(A3,Murder!A:I,9,FALSE)</f>
        <v>25</v>
      </c>
      <c r="AL3">
        <f>VLOOKUP(A3,Rape!A:I,9,FALSE)</f>
        <v>300</v>
      </c>
      <c r="AM3">
        <f>VLOOKUP(A3,Robbery!A:I,9,FALSE)</f>
        <v>711</v>
      </c>
      <c r="AN3">
        <f>VLOOKUP(A3,'Median Income'!A:J,10,FALSE)</f>
        <v>25819</v>
      </c>
      <c r="AO3">
        <f>VLOOKUP(A3,'Poverty Rate'!A:I,9,FALSE)</f>
        <v>10.3</v>
      </c>
      <c r="AP3">
        <f>VLOOKUP(A3,Murder!A:J,10,FALSE)</f>
        <v>175</v>
      </c>
      <c r="AQ3">
        <f>VLOOKUP(A3,Rape!A:J,10,FALSE)</f>
        <v>366</v>
      </c>
      <c r="AR3">
        <f>VLOOKUP(A3,Robbery!A:J,10,FALSE)</f>
        <v>6087</v>
      </c>
      <c r="AS3">
        <f>VLOOKUP(A3,'Median Income'!A:K,11,FALSE)</f>
        <v>20408</v>
      </c>
      <c r="AT3">
        <f>VLOOKUP(A3,'Poverty Rate'!A:J,10,FALSE)</f>
        <v>21.1</v>
      </c>
      <c r="AU3">
        <f>VLOOKUP(A3,Murder!A:K,11,FALSE)</f>
        <v>1264</v>
      </c>
      <c r="AV3">
        <f>VLOOKUP(A3,Rape!A:K,11,FALSE)</f>
        <v>5570</v>
      </c>
      <c r="AW3">
        <f>VLOOKUP(A3,Robbery!A:K,11,FALSE)</f>
        <v>30311</v>
      </c>
      <c r="AX3">
        <f>VLOOKUP(A3,'Median Income'!A:L,12,FALSE)</f>
        <v>19785</v>
      </c>
      <c r="AY3">
        <f>VLOOKUP(A3,'Poverty Rate'!A:K,11,FALSE)</f>
        <v>15.1</v>
      </c>
      <c r="AZ3">
        <f>VLOOKUP(A3,Murder!A:L,12,FALSE)</f>
        <v>546</v>
      </c>
      <c r="BA3">
        <f>VLOOKUP(A3,Rape!A:L,12,FALSE)</f>
        <v>2356</v>
      </c>
      <c r="BB3">
        <f>VLOOKUP(A3,Robbery!A:L,12,FALSE)</f>
        <v>8414</v>
      </c>
      <c r="BC3">
        <f>VLOOKUP(A3,'Median Income'!$1:$1048576,13,FALSE)</f>
        <v>19984</v>
      </c>
      <c r="BD3">
        <f>VLOOKUP(A3,'Poverty Rate'!$1:$1048576,12,FALSE)</f>
        <v>16.899999999999999</v>
      </c>
      <c r="BE3">
        <f>VLOOKUP(A3,Murder!A:M,13,FALSE)</f>
        <v>34</v>
      </c>
      <c r="BF3">
        <f>VLOOKUP(A3,Rape!A:M,13,FALSE)</f>
        <v>314</v>
      </c>
      <c r="BG3">
        <f>VLOOKUP(A3,Robbery!A:M,13,FALSE)</f>
        <v>1204</v>
      </c>
      <c r="BH3">
        <f>VLOOKUP(A3,'Median Income'!$1:$1048576,14,FALSE)</f>
        <v>28877</v>
      </c>
      <c r="BI3">
        <f>VLOOKUP(A3,'Poverty Rate'!$1:$1048576,13,FALSE)</f>
        <v>9.3000000000000007</v>
      </c>
      <c r="BJ3">
        <f>VLOOKUP(A3,Murder!A:N,14,FALSE)</f>
        <v>34</v>
      </c>
      <c r="BK3">
        <f>VLOOKUP(A3,Rape!A:N,14,FALSE)</f>
        <v>187</v>
      </c>
      <c r="BL3">
        <f>VLOOKUP(A3,Robbery!A:N,14,FALSE)</f>
        <v>244</v>
      </c>
      <c r="BM3">
        <f>VLOOKUP(A3,'Median Income'!$1:$1048576,15,FALSE)</f>
        <v>21092</v>
      </c>
      <c r="BN3">
        <f>VLOOKUP(A3,'Poverty Rate'!$1:$1048576,14,FALSE)</f>
        <v>17.3</v>
      </c>
      <c r="BO3">
        <f>VLOOKUP(A3,Murder!A:O,15,FALSE)</f>
        <v>1033</v>
      </c>
      <c r="BP3">
        <f>VLOOKUP(A3,Rape!A:O,15,FALSE)</f>
        <v>3594</v>
      </c>
      <c r="BQ3">
        <f>VLOOKUP(A3,Robbery!A:O,15,FALSE)</f>
        <v>34965</v>
      </c>
      <c r="BR3">
        <f>VLOOKUP(A3,'Median Income'!$1:$1048576,16,FALSE)</f>
        <v>23752</v>
      </c>
      <c r="BS3">
        <f>VLOOKUP(A3,'Poverty Rate'!$1:$1048576,15,FALSE)</f>
        <v>15</v>
      </c>
      <c r="BT3">
        <f>VLOOKUP(A3,Murder!A:P,16,FALSE)</f>
        <v>303</v>
      </c>
      <c r="BU3">
        <f>VLOOKUP(A3,Rape!A:P,16,FALSE)</f>
        <v>1372</v>
      </c>
      <c r="BV3">
        <f>VLOOKUP(A3,Robbery!A:P,16,FALSE)</f>
        <v>5435</v>
      </c>
      <c r="BW3">
        <f>VLOOKUP(A3,'Median Income'!$1:$1048576,17,FALSE)</f>
        <v>22770</v>
      </c>
      <c r="BX3">
        <f>VLOOKUP(A3,'Poverty Rate'!$1:$1048576,16,FALSE)</f>
        <v>12.9</v>
      </c>
      <c r="BY3">
        <f>VLOOKUP(A3,Murder!A:Q,17,FALSE)</f>
        <v>59</v>
      </c>
      <c r="BZ3">
        <f>VLOOKUP(A3,Rape!A:Q,17,FALSE)</f>
        <v>375</v>
      </c>
      <c r="CA3">
        <f>VLOOKUP(A3,Robbery!A:Q,17,FALSE)</f>
        <v>1114</v>
      </c>
      <c r="CB3">
        <f>VLOOKUP(A3,'Median Income'!$1:$1048576,18,FALSE)</f>
        <v>19863</v>
      </c>
      <c r="CC3">
        <f>VLOOKUP(A3,'Poverty Rate'!$1:$1048576,17,FALSE)</f>
        <v>14.6</v>
      </c>
      <c r="CD3">
        <f>VLOOKUP(A3,Murder!A:R,18,FALSE)</f>
        <v>89</v>
      </c>
      <c r="CE3">
        <f>VLOOKUP(A3,Rape!A:R,18,FALSE)</f>
        <v>669</v>
      </c>
      <c r="CF3">
        <f>VLOOKUP(A3,Robbery!A:R,18,FALSE)</f>
        <v>1745</v>
      </c>
      <c r="CG3">
        <f>VLOOKUP(A3,'Median Income'!$1:$1048576,19,FALSE)</f>
        <v>24629</v>
      </c>
      <c r="CH3">
        <f>VLOOKUP(A3,'Poverty Rate'!$1:$1048576,18,FALSE)</f>
        <v>10.7</v>
      </c>
      <c r="CI3">
        <f>VLOOKUP(A3,Murder!A:S,19,FALSE)</f>
        <v>244</v>
      </c>
      <c r="CJ3">
        <f>VLOOKUP(A3,Rape!A:S,19,FALSE)</f>
        <v>826</v>
      </c>
      <c r="CK3">
        <f>VLOOKUP(A3,Robbery!A:S,19,FALSE)</f>
        <v>2631</v>
      </c>
      <c r="CL3">
        <f>VLOOKUP(A3,'Median Income'!$1:$1048576,20,FALSE)</f>
        <v>17680</v>
      </c>
      <c r="CM3">
        <f>VLOOKUP(A3,'Poverty Rate'!$1:$1048576,19,FALSE)</f>
        <v>19.100000000000001</v>
      </c>
      <c r="CN3">
        <f>VLOOKUP(A3,Murder!A:T,20,FALSE)</f>
        <v>575</v>
      </c>
      <c r="CO3">
        <f>VLOOKUP(A3,Rape!A:T,20,FALSE)</f>
        <v>1864</v>
      </c>
      <c r="CP3">
        <f>VLOOKUP(A3,Robbery!A:T,20,FALSE)</f>
        <v>8501</v>
      </c>
      <c r="CQ3">
        <f>VLOOKUP(A3,'Median Income'!$1:$1048576,21,FALSE)</f>
        <v>18949</v>
      </c>
      <c r="CR3">
        <f>VLOOKUP(A3,'Poverty Rate'!$1:$1048576,20,FALSE)</f>
        <v>20.6</v>
      </c>
      <c r="CS3">
        <f>VLOOKUP(A3,Murder!A:U,21,)</f>
        <v>20</v>
      </c>
      <c r="CT3">
        <f>VLOOKUP(A3,Rape!A:U,21,FALSE)</f>
        <v>155</v>
      </c>
      <c r="CU3">
        <f>VLOOKUP(A3,Robbery!A:U,21,FALSE)</f>
        <v>305</v>
      </c>
      <c r="CV3">
        <f>VLOOKUP(A3,'Median Income'!$1:$1048576,22,FALSE)</f>
        <v>20648</v>
      </c>
      <c r="CW3">
        <f>VLOOKUP(A3,'Poverty Rate'!$1:$1048576,21,FALSE)</f>
        <v>13</v>
      </c>
      <c r="CX3">
        <f>VLOOKUP(A3,Murder!A:V,22,FALSE)</f>
        <v>354</v>
      </c>
      <c r="CY3">
        <f>VLOOKUP(A3,Rape!A:V,22,FALSE)</f>
        <v>1640</v>
      </c>
      <c r="CZ3">
        <f>VLOOKUP(A3,Robbery!A:V,22,FALSE)</f>
        <v>13097</v>
      </c>
      <c r="DA3">
        <f>VLOOKUP(A3,'Median Income'!$1:$1048576,23,FALSE)</f>
        <v>29708</v>
      </c>
      <c r="DB3">
        <f>VLOOKUP(A3,'Poverty Rate'!$1:$1048576,22,FALSE)</f>
        <v>8.6999999999999993</v>
      </c>
      <c r="DC3">
        <f>VLOOKUP(A3,Murder!A:W,23,FALSE)</f>
        <v>211</v>
      </c>
      <c r="DD3">
        <f>VLOOKUP(A3,Rape!A:W,23,FALSE)</f>
        <v>1627</v>
      </c>
      <c r="DE3">
        <f>VLOOKUP(A3,Robbery!A:W,23,FALSE)</f>
        <v>10122</v>
      </c>
      <c r="DF3">
        <f>VLOOKUP(A3,'Median Income'!$1:$1048576,24,FALSE)</f>
        <v>26959</v>
      </c>
      <c r="DG3">
        <f>VLOOKUP(A3,'Poverty Rate'!$1:$1048576,23,FALSE)</f>
        <v>8.9</v>
      </c>
      <c r="DH3">
        <f>VLOOKUP(A3,Murder!A:X,24,FALSE)</f>
        <v>879</v>
      </c>
      <c r="DI3">
        <f>VLOOKUP(A3,Rape!A:X,24,FALSE)</f>
        <v>5880</v>
      </c>
      <c r="DJ3">
        <f>VLOOKUP(A3,Murder!A:X,24,FALSE)</f>
        <v>879</v>
      </c>
      <c r="DK3">
        <f>VLOOKUP(A3,'Median Income'!$1:$1048576,25,FALSE)</f>
        <v>22965</v>
      </c>
      <c r="DL3">
        <f>VLOOKUP(A3,'Poverty Rate'!$1:$1048576,24,FALSE)</f>
        <v>16.7</v>
      </c>
      <c r="DM3">
        <f>VLOOKUP(A3,Murder!A:Y,25,FALSE)</f>
        <v>74</v>
      </c>
      <c r="DN3">
        <f>VLOOKUP(A3,Rape!$1:$1048576,25,FALSE)</f>
        <v>1051</v>
      </c>
      <c r="DO3">
        <f>VLOOKUP(A3,Robbery!A:Y,25,FALSE)</f>
        <v>2960</v>
      </c>
      <c r="DP3">
        <f>VLOOKUP(A3,'Median Income'!$1:$1048576,26,FALSE)</f>
        <v>24436</v>
      </c>
      <c r="DQ3">
        <f>VLOOKUP(A3,'Poverty Rate'!$1:$1048576,25,FALSE)</f>
        <v>9.1</v>
      </c>
      <c r="DR3">
        <f>VLOOKUP(A3,Murder!A:Z,26,FALSE)</f>
        <v>252</v>
      </c>
      <c r="DS3">
        <f>VLOOKUP(A3,Rape!A:Z,26,FALSE)</f>
        <v>715</v>
      </c>
      <c r="DT3">
        <f>VLOOKUP(A3,Robbery!A:Z,26,FALSE)</f>
        <v>1572</v>
      </c>
      <c r="DU3">
        <f>VLOOKUP(A3,'Median Income'!$1:$1048576,27,FALSE)</f>
        <v>15430</v>
      </c>
      <c r="DV3">
        <f>VLOOKUP(A3,'Poverty Rate'!$1:$1048576,26,FALSE)</f>
        <v>25.1</v>
      </c>
      <c r="DW3">
        <f>VLOOKUP(A3,Murder!A:AA,27,FALSE)</f>
        <v>358</v>
      </c>
      <c r="DX3">
        <f>VLOOKUP(A3,Rape!A:AA,27,FALSE)</f>
        <v>1325</v>
      </c>
      <c r="DY3">
        <f>VLOOKUP(A3,Robbery!A:AA,27,FALSE)</f>
        <v>7053</v>
      </c>
      <c r="DZ3">
        <f>VLOOKUP(A3,'Median Income'!$1:$1048576,28,FALSE)</f>
        <v>20775</v>
      </c>
      <c r="EA3">
        <f>VLOOKUP(A3,'Poverty Rate'!$1:$1048576,27,FALSE)</f>
        <v>14.5</v>
      </c>
      <c r="EB3">
        <f>VLOOKUP(A3,Murder!A:AB,28,FALSE)</f>
        <v>36</v>
      </c>
      <c r="EC3">
        <f>VLOOKUP(A3,Rape!A:AB,28,FALSE)</f>
        <v>170</v>
      </c>
      <c r="ED3">
        <f>VLOOKUP(A3,Robbery!A:AB,28,FALSE)</f>
        <v>226</v>
      </c>
      <c r="EE3">
        <f>VLOOKUP(A3,'Median Income'!$1:$1048576,29,FALSE)</f>
        <v>19536</v>
      </c>
      <c r="EF3">
        <f>VLOOKUP(A3,'Poverty Rate'!$1:$1048576,28,FALSE)</f>
        <v>13.8</v>
      </c>
      <c r="EG3">
        <f>VLOOKUP(A3,Murder!A:AC,29,FALSE)</f>
        <v>54</v>
      </c>
      <c r="EH3">
        <f>VLOOKUP(A3,Rape!A:AC,29,FALSE)</f>
        <v>381</v>
      </c>
      <c r="EI3">
        <f>VLOOKUP(A3,Robbery!A:AC,29,FALSE)</f>
        <v>693</v>
      </c>
      <c r="EJ3">
        <f>VLOOKUP(A3,'Median Income'!$1:$1048576,30,FALSE)</f>
        <v>21397</v>
      </c>
      <c r="EK3">
        <f>VLOOKUP(A3,'Poverty Rate'!$1:$1048576,29,FALSE)</f>
        <v>13.3</v>
      </c>
      <c r="EL3">
        <f>VLOOKUP(A3,Murder!A:AD,30,FALSE)</f>
        <v>98</v>
      </c>
      <c r="EM3">
        <f>VLOOKUP(A3,Rape!A:AD,30,FALSE)</f>
        <v>553</v>
      </c>
      <c r="EN3">
        <f>VLOOKUP(A3,Robbery!A:AD,30,FALSE)</f>
        <v>2542</v>
      </c>
      <c r="EO3">
        <f>VLOOKUP(A3,'Median Income'!$1:$1048576,31,FALSE)</f>
        <v>25776</v>
      </c>
      <c r="EP3">
        <f>VLOOKUP(A3,'Poverty Rate'!$1:$1048576,30,FALSE)</f>
        <v>10.5</v>
      </c>
      <c r="EQ3">
        <f>VLOOKUP(A3,Murder!A:AE,31,FALSE)</f>
        <v>10</v>
      </c>
      <c r="ER3">
        <f>VLOOKUP(A3,Rape!A:AE,31,FALSE)</f>
        <v>202</v>
      </c>
      <c r="ES3">
        <f>VLOOKUP(A3,Robbery!A:AE,31,FALSE)</f>
        <v>227</v>
      </c>
      <c r="ET3">
        <f>VLOOKUP(A3,'Median Income'!$1:$1048576,32,FALSE)</f>
        <v>25914</v>
      </c>
      <c r="EU3">
        <f>VLOOKUP(A3,'Poverty Rate'!$1:$1048576,31,FALSE)</f>
        <v>7.1</v>
      </c>
      <c r="EV3">
        <f>VLOOKUP(A3,Murder!A:AF,32,FALSE)</f>
        <v>402</v>
      </c>
      <c r="EW3">
        <f>VLOOKUP(A3,Rape!A:AF,32,FALSE)</f>
        <v>2446</v>
      </c>
      <c r="EX3">
        <f>VLOOKUP(A3,Robbery!A:AF,32,FALSE)</f>
        <v>18218</v>
      </c>
      <c r="EY3">
        <f>VLOOKUP(A3,'Median Income'!$1:$1048576,33,FALSE)</f>
        <v>27776</v>
      </c>
      <c r="EZ3">
        <f>VLOOKUP(A3,'Poverty Rate'!$1:$1048576,32,FALSE)</f>
        <v>10.1</v>
      </c>
      <c r="FA3">
        <f>VLOOKUP(A3,Murder!A:AG,33,FALSE)</f>
        <v>130</v>
      </c>
      <c r="FB3">
        <f>VLOOKUP(A3,Rape!A:AG,33,FALSE)</f>
        <v>783</v>
      </c>
      <c r="FC3">
        <f>VLOOKUP(A3,Robbery!A:AG,33,FALSE)</f>
        <v>1856</v>
      </c>
      <c r="FD3">
        <f>VLOOKUP(A3,'Median Income'!$1:$1048576,34,FALSE)</f>
        <v>20630</v>
      </c>
      <c r="FE3">
        <f>VLOOKUP(A3,'Poverty Rate'!$1:$1048576,33,FALSE)</f>
        <v>19.5</v>
      </c>
      <c r="FF3">
        <f>VLOOKUP(A3,Murder!A:AH,34,FALSE)</f>
        <v>1786</v>
      </c>
      <c r="FG3">
        <f>VLOOKUP(A3,Rape!A:AH,34,FALSE)</f>
        <v>5599</v>
      </c>
      <c r="FH3">
        <f>VLOOKUP(A3,Robbery!A:AH,34,FALSE)</f>
        <v>89900</v>
      </c>
      <c r="FI3">
        <f>VLOOKUP(A3,'Median Income'!$1:$1048576,35,FALSE)</f>
        <v>22027</v>
      </c>
      <c r="FJ3">
        <f>VLOOKUP(A3,'Poverty Rate'!$1:$1048576,34,FALSE)</f>
        <v>16</v>
      </c>
      <c r="FK3">
        <f>VLOOKUP(A3,Murder!A:AI,35,FALSE)</f>
        <v>539</v>
      </c>
      <c r="FL3">
        <f>VLOOKUP(A3,Rape!A:AI,35,FALSE)</f>
        <v>1330</v>
      </c>
      <c r="FM3">
        <f>VLOOKUP(A3,Robbery!A:AI,35,FALSE)</f>
        <v>4612</v>
      </c>
      <c r="FN3">
        <f>VLOOKUP(A3,'Median Income'!$1:$1048576,36,FALSE)</f>
        <v>20569</v>
      </c>
      <c r="FO3">
        <f>VLOOKUP(A3,'Poverty Rate'!$1:$1048576,35,FALSE)</f>
        <v>14.6</v>
      </c>
      <c r="FP3">
        <f>VLOOKUP(A3,Murder!A:AJ,36,FALSE)</f>
        <v>8</v>
      </c>
      <c r="FQ3">
        <f>VLOOKUP(A3,Rape!A:AJ,36,FALSE)</f>
        <v>90</v>
      </c>
      <c r="FR3">
        <f>VLOOKUP(A3,Robbery!A:AJ,36,FALSE)</f>
        <v>53</v>
      </c>
      <c r="FS3">
        <f>VLOOKUP(A3,'Median Income'!$1:$1048576,37,FALSE)</f>
        <v>20771</v>
      </c>
      <c r="FT3">
        <f>VLOOKUP(A3,'Poverty Rate'!$1:$1048576,36,FALSE)</f>
        <v>15.4</v>
      </c>
      <c r="FU3">
        <f>VLOOKUP(A3,Murder!A:AK,37,FALSE)</f>
        <v>551</v>
      </c>
      <c r="FV3">
        <f>VLOOKUP(A3,Rape!A:AK,37,FALSE)</f>
        <v>3734</v>
      </c>
      <c r="FW3">
        <f>VLOOKUP(A3,Robbery!A:AK,37,FALSE)</f>
        <v>15656</v>
      </c>
      <c r="FX3">
        <f>VLOOKUP(A3,'Median Income'!$1:$1048576,38,FALSE)</f>
        <v>23123</v>
      </c>
      <c r="FY3">
        <f>VLOOKUP(A3,'Poverty Rate'!$1:$1048576,37,FALSE)</f>
        <v>13.5</v>
      </c>
      <c r="FZ3">
        <f>VLOOKUP(A3,Murder!A:AL,38,FALSE)</f>
        <v>258</v>
      </c>
      <c r="GA3">
        <f>VLOOKUP(A3,Rape!A:AL,38,FALSE)</f>
        <v>1315</v>
      </c>
      <c r="GB3">
        <f>VLOOKUP(A3,Robbery!A:AL,38,FALSE)</f>
        <v>3668</v>
      </c>
      <c r="GC3">
        <f>VLOOKUP(A3,'Median Income'!$1:$1048576,39,FALSE)</f>
        <v>21148</v>
      </c>
      <c r="GD3">
        <f>VLOOKUP(A3,'Poverty Rate'!$1:$1048576,38,FALSE)</f>
        <v>13.3</v>
      </c>
      <c r="GE3">
        <f>VLOOKUP(A3,Murder!A:AM,39,FALSE)</f>
        <v>128</v>
      </c>
      <c r="GF3">
        <f>VLOOKUP(A3,Rape!A:AM,39,)</f>
        <v>1201</v>
      </c>
      <c r="GG3">
        <f>VLOOKUP(A3,Robbery!A:AM,39,FALSE)</f>
        <v>4508</v>
      </c>
      <c r="GH3">
        <f>VLOOKUP(A3,'Median Income'!$1:$1048576,40,FALSE)</f>
        <v>21399</v>
      </c>
      <c r="GI3">
        <f>VLOOKUP(A3,'Poverty Rate'!$1:$1048576,39,FALSE)</f>
        <v>12.8</v>
      </c>
      <c r="GJ3">
        <f>VLOOKUP(A3,Murder!A:AN,40,FALSE)</f>
        <v>538</v>
      </c>
      <c r="GK3">
        <f>VLOOKUP(A3,Rape!A:AN,40,FALSE)</f>
        <v>2764</v>
      </c>
      <c r="GL3">
        <f>VLOOKUP(A3,Robbery!A:AN,40,FALSE)</f>
        <v>17656</v>
      </c>
      <c r="GM3">
        <f>VLOOKUP(A3,'Median Income'!$1:$1048576,41,FALSE)</f>
        <v>20346</v>
      </c>
      <c r="GN3">
        <f>VLOOKUP(A3,'Poverty Rate'!$1:$1048576,40,FALSE)</f>
        <v>15.6</v>
      </c>
      <c r="GO3">
        <f>VLOOKUP(A3,Murder!A:AO,41,FALSE)</f>
        <v>33</v>
      </c>
      <c r="GP3">
        <f>VLOOKUP(A3,Rape!A:AO,41,FALSE)</f>
        <v>205</v>
      </c>
      <c r="GQ3">
        <f>VLOOKUP(A3,Robbery!A:AO,41,FALSE)</f>
        <v>1091</v>
      </c>
      <c r="GR3">
        <f>VLOOKUP(A3,'Median Income'!$1:$1048576,42,FALSE)</f>
        <v>21612</v>
      </c>
      <c r="GS3">
        <f>VLOOKUP(A3,'Poverty Rate'!$1:$1048576,41,FALSE)</f>
        <v>12.8</v>
      </c>
      <c r="GT3">
        <f>VLOOKUP(A3,Murder!A:AP,42,FALSE)</f>
        <v>305</v>
      </c>
      <c r="GU3">
        <f>VLOOKUP(A3,Rape!A:AP,42,FALSE)</f>
        <v>1329</v>
      </c>
      <c r="GV3">
        <f>VLOOKUP(A3,Robbery!A:AP,42,FALSE)</f>
        <v>3408</v>
      </c>
      <c r="GW3">
        <f>VLOOKUP(A3,'Median Income'!$1:$1048576,43,FALSE)</f>
        <v>20309</v>
      </c>
      <c r="GX3">
        <f>VLOOKUP(A3,'Poverty Rate'!$1:$1048576,42,FALSE)</f>
        <v>17.2</v>
      </c>
      <c r="GY3">
        <f>VLOOKUP(A3,Murder!$1:$1048576,43,FALSE)</f>
        <v>13</v>
      </c>
      <c r="GZ3">
        <f>VLOOKUP(A3,Rape!$1:$1048576,43,FALSE)</f>
        <v>190</v>
      </c>
      <c r="HA3">
        <f>VLOOKUP(A3,Robbery!$1:$1048576,43,FALSE)</f>
        <v>105</v>
      </c>
      <c r="HB3">
        <f>VLOOKUP(A3,'Median Income'!$1:$1048576,44,FALSE)</f>
        <v>19409</v>
      </c>
      <c r="HC3">
        <f>VLOOKUP(A3,'Poverty Rate'!$1:$1048576,43,FALSE)</f>
        <v>14.5</v>
      </c>
      <c r="HD3">
        <f>VLOOKUP(A3,Murder!$1:$1048576,44,FALSE)</f>
        <v>394</v>
      </c>
      <c r="HE3">
        <f>VLOOKUP(A3,Rape!$1:$1048576,44,FALSE)</f>
        <v>1887</v>
      </c>
      <c r="HF3">
        <f>VLOOKUP(A3,Robbery!$1:$1048576,44,FALSE)</f>
        <v>7867</v>
      </c>
      <c r="HG3">
        <f>VLOOKUP(A3,'Median Income'!$1:$1048576,45,FALSE)</f>
        <v>16782</v>
      </c>
      <c r="HH3">
        <f>VLOOKUP(A3,'Poverty Rate'!$1:$1048576,44,FALSE)</f>
        <v>17.399999999999999</v>
      </c>
      <c r="HI3">
        <f>VLOOKUP(A3,Murder!$1:$1048576,45,FALSE)</f>
        <v>2093</v>
      </c>
      <c r="HJ3">
        <f>VLOOKUP(A3,Rape!$1:$1048576,45,FALSE)</f>
        <v>7343</v>
      </c>
      <c r="HK3">
        <f>VLOOKUP(A3,Robbery!$1:$1048576,45,FALSE)</f>
        <v>28540</v>
      </c>
      <c r="HL3">
        <f>VLOOKUP(A3,'Median Income'!$1:$1048576,46,FALSE)</f>
        <v>23024</v>
      </c>
      <c r="HM3">
        <f>VLOOKUP(A3,'Poverty Rate'!$1:$1048576,45,FALSE)</f>
        <v>15.7</v>
      </c>
      <c r="HN3">
        <f>VLOOKUP(A3,Murder!$1:$1048576,46,FALSE)</f>
        <v>47</v>
      </c>
      <c r="HO3">
        <f>VLOOKUP(A3,Rape!$1:$1048576,46,FALSE)</f>
        <v>336</v>
      </c>
      <c r="HP3">
        <f>VLOOKUP(A3,Robbery!$1:$1048576,46,FALSE)</f>
        <v>958</v>
      </c>
      <c r="HQ3">
        <f>VLOOKUP(A3,'Median Income'!$1:$1048576,47,FALSE)</f>
        <v>23057</v>
      </c>
      <c r="HR3">
        <f>VLOOKUP(A3,'Poverty Rate'!$1:$1048576,46,FALSE)</f>
        <v>11.1</v>
      </c>
      <c r="HS3">
        <f>VLOOKUP(A3,Murder!$1:$1048576,47,FALSE)</f>
        <v>12</v>
      </c>
      <c r="HT3">
        <f>VLOOKUP(A3,Rape!$1:$1048576,47,FALSE)</f>
        <v>105</v>
      </c>
      <c r="HU3">
        <f>VLOOKUP(A3,Robbery!$1:$1048576,47,FALSE)</f>
        <v>122</v>
      </c>
      <c r="HV3">
        <f>VLOOKUP(A3,'Median Income'!$1:$1048576,48,FALSE)</f>
        <v>22578</v>
      </c>
      <c r="HW3">
        <f>VLOOKUP(A3,'Poverty Rate'!$1:$1048576,47,FALSE)</f>
        <v>12.6</v>
      </c>
      <c r="HX3">
        <f>VLOOKUP(A3,Murder!$1:$1048576,48,FALSE)</f>
        <v>434</v>
      </c>
      <c r="HY3">
        <f>VLOOKUP(A3,Rape!$1:$1048576,48,FALSE)</f>
        <v>1503</v>
      </c>
      <c r="HZ3">
        <f>VLOOKUP(A3,Robbery!$1:$1048576,48,FALSE)</f>
        <v>5765</v>
      </c>
      <c r="IA3">
        <f>VLOOKUP(A3,'Median Income'!$1:$1048576,49,FALSE)</f>
        <v>26525</v>
      </c>
      <c r="IB3">
        <f>VLOOKUP(A3,'Poverty Rate'!$1:$1048576,48,FALSE)</f>
        <v>10</v>
      </c>
      <c r="IC3">
        <f>VLOOKUP(A3,Murder!$1:$1048576,49,FALSE)</f>
        <v>202</v>
      </c>
      <c r="ID3">
        <f>VLOOKUP(A3,Rape!$1:$1048576,49,FALSE)</f>
        <v>2176</v>
      </c>
      <c r="IE3">
        <f>VLOOKUP(A3,Robbery!$1:$1048576,49,FALSE)</f>
        <v>5247</v>
      </c>
      <c r="IF3">
        <f>VLOOKUP(A3,'Median Income'!$1:$1048576,50,FALSE)</f>
        <v>25017</v>
      </c>
      <c r="IG3">
        <f>VLOOKUP(A3,'Poverty Rate'!$1:$1048576,49,FALSE)</f>
        <v>11.3</v>
      </c>
      <c r="IH3">
        <f>VLOOKUP(A3,Murder!$1:$1048576,50,FALSE)</f>
        <v>86</v>
      </c>
      <c r="II3">
        <f>VLOOKUP(A3,Rape!$1:$1048576,50,FALSE)</f>
        <v>305</v>
      </c>
      <c r="IJ3">
        <f>VLOOKUP(A3,Robbery!$1:$1048576,50,FALSE)</f>
        <v>744</v>
      </c>
      <c r="IK3">
        <f>VLOOKUP(A3,'Median Income'!$1:$1048576,51,FALSE)</f>
        <v>16843</v>
      </c>
      <c r="IL3">
        <f>VLOOKUP(A3,'Poverty Rate'!$1:$1048576,50,FALSE)</f>
        <v>20.399999999999999</v>
      </c>
      <c r="IM3">
        <f>VLOOKUP(A3,Murder!$1:$1048576,51,FALSE)</f>
        <v>117</v>
      </c>
      <c r="IN3">
        <f>VLOOKUP(A3,Rape!$1:$1048576,51,FALSE)</f>
        <v>790</v>
      </c>
      <c r="IO3">
        <f>VLOOKUP(A3,Robbery!$1:$1048576,51,FALSE)</f>
        <v>3167</v>
      </c>
      <c r="IP3">
        <f>VLOOKUP(A3,'Median Income'!$1:$1048576,52,FALSE)</f>
        <v>20743</v>
      </c>
      <c r="IQ3">
        <f>VLOOKUP(A3,'Poverty Rate'!$1:$1048576,51,FALSE)</f>
        <v>15.5</v>
      </c>
      <c r="IR3">
        <f>VLOOKUP(A3,Murder!$1:$1048576,52,FALSE)</f>
        <v>17</v>
      </c>
      <c r="IS3">
        <f>VLOOKUP(A3,Rape!$1:$1048576,52,FALSE)</f>
        <v>107</v>
      </c>
      <c r="IT3">
        <f>VLOOKUP(A3,Robbery!$1:$1048576,52,FALSE)</f>
        <v>118</v>
      </c>
      <c r="IU3">
        <f>VLOOKUP(A3,'Median Income'!$1:$1048576,53,FALSE)</f>
        <v>23816</v>
      </c>
      <c r="IV3">
        <f>VLOOKUP(A3,'Poverty Rate'!$1:$1048576,52,FALSE)</f>
        <v>10.9</v>
      </c>
    </row>
    <row r="4" spans="1:256" x14ac:dyDescent="0.25">
      <c r="A4">
        <v>1985</v>
      </c>
      <c r="B4">
        <v>396</v>
      </c>
      <c r="C4">
        <f>VLOOKUP(A4,Rape!A28:B82,2,FALSE)</f>
        <v>1079</v>
      </c>
      <c r="D4">
        <f>VLOOKUP(A4,Robbery!A28:B82,2,FALSE)</f>
        <v>4237</v>
      </c>
      <c r="E4">
        <f>VLOOKUP(A4,'Median Income'!A:C,3,FALSE)</f>
        <v>18333</v>
      </c>
      <c r="F4">
        <f>VLOOKUP(A4,'Poverty Rate'!A:B,2,FALSE)</f>
        <v>20.6</v>
      </c>
      <c r="G4">
        <f>VLOOKUP(A4,Murder!A:C,3,FALSE)</f>
        <v>51</v>
      </c>
      <c r="H4">
        <f>VLOOKUP(A4,Rape!A:C,3,FALSE)</f>
        <v>402</v>
      </c>
      <c r="I4">
        <f>VLOOKUP(A4,Robbery!A:C,3,FALSE)</f>
        <v>484</v>
      </c>
      <c r="J4">
        <f>VLOOKUP(A4,'Median Income'!A:D,4,FALSE)</f>
        <v>34782</v>
      </c>
      <c r="K4">
        <f>VLOOKUP(A4,'Poverty Rate'!A:C,3,FALSE)</f>
        <v>8.6999999999999993</v>
      </c>
      <c r="L4">
        <f>VLOOKUP(A4,Murder!A:D,4,FALSE)</f>
        <v>254</v>
      </c>
      <c r="M4">
        <f>VLOOKUP(A4,Rape!A:D,4,FALSE)</f>
        <v>1458</v>
      </c>
      <c r="N4">
        <f>VLOOKUP(A4,Robbery!A:D,4,FALSE)</f>
        <v>4670</v>
      </c>
      <c r="O4">
        <f>VLOOKUP(A4,'Median Income'!A:E,5,FALSE)</f>
        <v>23877</v>
      </c>
      <c r="P4">
        <f>VLOOKUP(A4,'Poverty Rate'!A:D,4,FALSE)</f>
        <v>10.7</v>
      </c>
      <c r="Q4">
        <f>VLOOKUP(A4,Murder!A:E,5,FALSE)</f>
        <v>187</v>
      </c>
      <c r="R4">
        <f>VLOOKUP(A4,Rape!A:E,5,FALSE)</f>
        <v>686</v>
      </c>
      <c r="S4">
        <f>VLOOKUP(A4,Robbery!A:E,5,FALSE)</f>
        <v>1617</v>
      </c>
      <c r="T4">
        <f>VLOOKUP(A4,'Median Income'!A:F,6,FALSE)</f>
        <v>17451</v>
      </c>
      <c r="U4">
        <f>VLOOKUP(A4,'Poverty Rate'!A:E,5,FALSE)</f>
        <v>22.9</v>
      </c>
      <c r="V4">
        <f>VLOOKUP(A4,Murder!A:F,6,FALSE)</f>
        <v>2770</v>
      </c>
      <c r="W4">
        <f>VLOOKUP(A4,Rape!A:F,6,FALSE)</f>
        <v>11421</v>
      </c>
      <c r="X4">
        <f>VLOOKUP(A4,Robbery!A:F,6,FALSE)</f>
        <v>86387</v>
      </c>
      <c r="Y4">
        <f>VLOOKUP(A4,'Median Income'!A:G,7,FALSE)</f>
        <v>26981</v>
      </c>
      <c r="Z4">
        <f>VLOOKUP(A4,'Poverty Rate'!A:F,6,FALSE)</f>
        <v>13.6</v>
      </c>
      <c r="AA4">
        <f>VLOOKUP(A4,Murder!A:G,7,FALSE)</f>
        <v>189</v>
      </c>
      <c r="AB4">
        <f>VLOOKUP(A4,Rape!A:G,7,FALSE)</f>
        <v>1321</v>
      </c>
      <c r="AC4">
        <f>VLOOKUP(A4,Robbery!A:G,7,FALSE)</f>
        <v>4012</v>
      </c>
      <c r="AD4">
        <f>VLOOKUP(A4,'Median Income'!A:H,8,FALSE)</f>
        <v>28182</v>
      </c>
      <c r="AE4">
        <f>VLOOKUP(A4,'Poverty Rate'!A:G,7,FALSE)</f>
        <v>10.199999999999999</v>
      </c>
      <c r="AF4">
        <f>VLOOKUP(A4,Murder!A:H,8,FALSE)</f>
        <v>120</v>
      </c>
      <c r="AG4">
        <f>VLOOKUP(A4,Rape!A:H,8,FALSE)</f>
        <v>763</v>
      </c>
      <c r="AH4">
        <f>VLOOKUP(A4,Robbery!A:H,8,FALSE)</f>
        <v>6032</v>
      </c>
      <c r="AI4">
        <f>VLOOKUP(A4,'Median Income'!A:I,9,FALSE)</f>
        <v>31090</v>
      </c>
      <c r="AJ4">
        <f>VLOOKUP(A4,'Poverty Rate'!A:H,8,FALSE)</f>
        <v>7.6</v>
      </c>
      <c r="AK4">
        <f>VLOOKUP(A4,Murder!A:I,9,FALSE)</f>
        <v>30</v>
      </c>
      <c r="AL4">
        <f>VLOOKUP(A4,Rape!A:I,9,FALSE)</f>
        <v>296</v>
      </c>
      <c r="AM4">
        <f>VLOOKUP(A4,Robbery!A:I,9,FALSE)</f>
        <v>773</v>
      </c>
      <c r="AN4">
        <f>VLOOKUP(A4,'Median Income'!A:J,10,FALSE)</f>
        <v>22980</v>
      </c>
      <c r="AO4">
        <f>VLOOKUP(A4,'Poverty Rate'!A:I,9,FALSE)</f>
        <v>11.4</v>
      </c>
      <c r="AP4">
        <f>VLOOKUP(A4,Murder!A:J,10,FALSE)</f>
        <v>147</v>
      </c>
      <c r="AQ4">
        <f>VLOOKUP(A4,Rape!A:J,10,FALSE)</f>
        <v>337</v>
      </c>
      <c r="AR4">
        <f>VLOOKUP(A4,Robbery!A:J,10,FALSE)</f>
        <v>5230</v>
      </c>
      <c r="AS4">
        <f>VLOOKUP(A4,'Median Income'!A:K,11,FALSE)</f>
        <v>21076</v>
      </c>
      <c r="AT4">
        <f>VLOOKUP(A4,'Poverty Rate'!A:J,10,FALSE)</f>
        <v>20.399999999999999</v>
      </c>
      <c r="AU4">
        <f>VLOOKUP(A4,Murder!A:K,11,FALSE)</f>
        <v>1296</v>
      </c>
      <c r="AV4">
        <f>VLOOKUP(A4,Rape!A:K,11,FALSE)</f>
        <v>6004</v>
      </c>
      <c r="AW4">
        <f>VLOOKUP(A4,Robbery!A:K,11,FALSE)</f>
        <v>35506</v>
      </c>
      <c r="AX4">
        <f>VLOOKUP(A4,'Median Income'!A:L,12,FALSE)</f>
        <v>21343</v>
      </c>
      <c r="AY4">
        <f>VLOOKUP(A4,'Poverty Rate'!A:K,11,FALSE)</f>
        <v>13.4</v>
      </c>
      <c r="AZ4">
        <f>VLOOKUP(A4,Murder!A:L,12,FALSE)</f>
        <v>620</v>
      </c>
      <c r="BA4">
        <f>VLOOKUP(A4,Rape!A:L,12,FALSE)</f>
        <v>2587</v>
      </c>
      <c r="BB4">
        <f>VLOOKUP(A4,Robbery!A:L,12,FALSE)</f>
        <v>9812</v>
      </c>
      <c r="BC4">
        <f>VLOOKUP(A4,'Median Income'!$1:$1048576,13,FALSE)</f>
        <v>21049</v>
      </c>
      <c r="BD4">
        <f>VLOOKUP(A4,'Poverty Rate'!$1:$1048576,12,FALSE)</f>
        <v>17.7</v>
      </c>
      <c r="BE4">
        <f>VLOOKUP(A4,Murder!A:M,13,FALSE)</f>
        <v>43</v>
      </c>
      <c r="BF4">
        <f>VLOOKUP(A4,Rape!A:M,13,FALSE)</f>
        <v>310</v>
      </c>
      <c r="BG4">
        <f>VLOOKUP(A4,Robbery!A:M,13,FALSE)</f>
        <v>1048</v>
      </c>
      <c r="BH4">
        <f>VLOOKUP(A4,'Median Income'!$1:$1048576,14,FALSE)</f>
        <v>28961</v>
      </c>
      <c r="BI4">
        <f>VLOOKUP(A4,'Poverty Rate'!$1:$1048576,13,FALSE)</f>
        <v>10.7</v>
      </c>
      <c r="BJ4">
        <f>VLOOKUP(A4,Murder!A:N,14,FALSE)</f>
        <v>22</v>
      </c>
      <c r="BK4">
        <f>VLOOKUP(A4,Rape!A:N,14,FALSE)</f>
        <v>192</v>
      </c>
      <c r="BL4">
        <f>VLOOKUP(A4,Robbery!A:N,14,FALSE)</f>
        <v>269</v>
      </c>
      <c r="BM4">
        <f>VLOOKUP(A4,'Median Income'!$1:$1048576,15,FALSE)</f>
        <v>20761</v>
      </c>
      <c r="BN4">
        <f>VLOOKUP(A4,'Poverty Rate'!$1:$1048576,14,FALSE)</f>
        <v>16</v>
      </c>
      <c r="BO4">
        <f>VLOOKUP(A4,Murder!A:O,15,FALSE)</f>
        <v>927</v>
      </c>
      <c r="BP4">
        <f>VLOOKUP(A4,Rape!A:O,15,FALSE)</f>
        <v>4529</v>
      </c>
      <c r="BQ4">
        <f>VLOOKUP(A4,Robbery!A:O,15,FALSE)</f>
        <v>33120</v>
      </c>
      <c r="BR4">
        <f>VLOOKUP(A4,'Median Income'!$1:$1048576,16,FALSE)</f>
        <v>24870</v>
      </c>
      <c r="BS4">
        <f>VLOOKUP(A4,'Poverty Rate'!$1:$1048576,15,FALSE)</f>
        <v>15.6</v>
      </c>
      <c r="BT4">
        <f>VLOOKUP(A4,Murder!A:P,16,FALSE)</f>
        <v>319</v>
      </c>
      <c r="BU4">
        <f>VLOOKUP(A4,Rape!A:P,16,FALSE)</f>
        <v>1318</v>
      </c>
      <c r="BV4">
        <f>VLOOKUP(A4,Robbery!A:P,16,FALSE)</f>
        <v>5065</v>
      </c>
      <c r="BW4">
        <f>VLOOKUP(A4,'Median Income'!$1:$1048576,17,FALSE)</f>
        <v>22675</v>
      </c>
      <c r="BX4">
        <f>VLOOKUP(A4,'Poverty Rate'!$1:$1048576,16,FALSE)</f>
        <v>12</v>
      </c>
      <c r="BY4">
        <f>VLOOKUP(A4,Murder!A:Q,17,FALSE)</f>
        <v>55</v>
      </c>
      <c r="BZ4">
        <f>VLOOKUP(A4,Rape!A:Q,17,FALSE)</f>
        <v>363</v>
      </c>
      <c r="CA4">
        <f>VLOOKUP(A4,Robbery!A:Q,17,FALSE)</f>
        <v>1187</v>
      </c>
      <c r="CB4">
        <f>VLOOKUP(A4,'Median Income'!$1:$1048576,18,FALSE)</f>
        <v>20927</v>
      </c>
      <c r="CC4">
        <f>VLOOKUP(A4,'Poverty Rate'!$1:$1048576,17,FALSE)</f>
        <v>17.899999999999999</v>
      </c>
      <c r="CD4">
        <f>VLOOKUP(A4,Murder!A:R,18,FALSE)</f>
        <v>121</v>
      </c>
      <c r="CE4">
        <f>VLOOKUP(A4,Rape!A:R,18,FALSE)</f>
        <v>719</v>
      </c>
      <c r="CF4">
        <f>VLOOKUP(A4,Robbery!A:R,18,FALSE)</f>
        <v>1929</v>
      </c>
      <c r="CG4">
        <f>VLOOKUP(A4,'Median Income'!$1:$1048576,19,FALSE)</f>
        <v>22788</v>
      </c>
      <c r="CH4">
        <f>VLOOKUP(A4,'Poverty Rate'!$1:$1048576,18,FALSE)</f>
        <v>13.8</v>
      </c>
      <c r="CI4">
        <f>VLOOKUP(A4,Murder!A:S,19,FALSE)</f>
        <v>256</v>
      </c>
      <c r="CJ4">
        <f>VLOOKUP(A4,Rape!A:S,19,FALSE)</f>
        <v>806</v>
      </c>
      <c r="CK4">
        <f>VLOOKUP(A4,Robbery!A:S,19,FALSE)</f>
        <v>2821</v>
      </c>
      <c r="CL4">
        <f>VLOOKUP(A4,'Median Income'!$1:$1048576,20,FALSE)</f>
        <v>17361</v>
      </c>
      <c r="CM4">
        <f>VLOOKUP(A4,'Poverty Rate'!$1:$1048576,19,FALSE)</f>
        <v>19.399999999999999</v>
      </c>
      <c r="CN4">
        <f>VLOOKUP(A4,Murder!A:T,20,FALSE)</f>
        <v>487</v>
      </c>
      <c r="CO4">
        <f>VLOOKUP(A4,Rape!A:T,20,FALSE)</f>
        <v>1782</v>
      </c>
      <c r="CP4">
        <f>VLOOKUP(A4,Robbery!A:T,20,FALSE)</f>
        <v>8526</v>
      </c>
      <c r="CQ4">
        <f>VLOOKUP(A4,'Median Income'!$1:$1048576,21,FALSE)</f>
        <v>21179</v>
      </c>
      <c r="CR4">
        <f>VLOOKUP(A4,'Poverty Rate'!$1:$1048576,20,FALSE)</f>
        <v>18.100000000000001</v>
      </c>
      <c r="CS4">
        <f>VLOOKUP(A4,Murder!A:U,21,)</f>
        <v>28</v>
      </c>
      <c r="CT4">
        <f>VLOOKUP(A4,Rape!A:U,21,FALSE)</f>
        <v>167</v>
      </c>
      <c r="CU4">
        <f>VLOOKUP(A4,Robbery!A:U,21,FALSE)</f>
        <v>284</v>
      </c>
      <c r="CV4">
        <f>VLOOKUP(A4,'Median Income'!$1:$1048576,22,FALSE)</f>
        <v>20519</v>
      </c>
      <c r="CW4">
        <f>VLOOKUP(A4,'Poverty Rate'!$1:$1048576,21,FALSE)</f>
        <v>11.9</v>
      </c>
      <c r="CX4">
        <f>VLOOKUP(A4,Murder!A:V,22,FALSE)</f>
        <v>348</v>
      </c>
      <c r="CY4">
        <f>VLOOKUP(A4,Rape!A:V,22,FALSE)</f>
        <v>1700</v>
      </c>
      <c r="CZ4">
        <f>VLOOKUP(A4,Robbery!A:V,22,FALSE)</f>
        <v>13272</v>
      </c>
      <c r="DA4">
        <f>VLOOKUP(A4,'Median Income'!$1:$1048576,23,FALSE)</f>
        <v>30136</v>
      </c>
      <c r="DB4">
        <f>VLOOKUP(A4,'Poverty Rate'!$1:$1048576,22,FALSE)</f>
        <v>8.6999999999999993</v>
      </c>
      <c r="DC4">
        <f>VLOOKUP(A4,Murder!A:W,23,FALSE)</f>
        <v>202</v>
      </c>
      <c r="DD4">
        <f>VLOOKUP(A4,Rape!A:W,23,FALSE)</f>
        <v>1734</v>
      </c>
      <c r="DE4">
        <f>VLOOKUP(A4,Robbery!A:W,23,FALSE)</f>
        <v>10974</v>
      </c>
      <c r="DF4">
        <f>VLOOKUP(A4,'Median Income'!$1:$1048576,24,FALSE)</f>
        <v>28207</v>
      </c>
      <c r="DG4">
        <f>VLOOKUP(A4,'Poverty Rate'!$1:$1048576,23,FALSE)</f>
        <v>9.1999999999999993</v>
      </c>
      <c r="DH4">
        <f>VLOOKUP(A4,Murder!A:X,24,FALSE)</f>
        <v>1018</v>
      </c>
      <c r="DI4">
        <f>VLOOKUP(A4,Rape!A:X,24,FALSE)</f>
        <v>6140</v>
      </c>
      <c r="DJ4">
        <f>VLOOKUP(A4,Murder!A:X,24,FALSE)</f>
        <v>1018</v>
      </c>
      <c r="DK4">
        <f>VLOOKUP(A4,'Median Income'!$1:$1048576,25,FALSE)</f>
        <v>24242</v>
      </c>
      <c r="DL4">
        <f>VLOOKUP(A4,'Poverty Rate'!$1:$1048576,24,FALSE)</f>
        <v>14.5</v>
      </c>
      <c r="DM4">
        <f>VLOOKUP(A4,Murder!A:Y,25,FALSE)</f>
        <v>88</v>
      </c>
      <c r="DN4">
        <f>VLOOKUP(A4,Rape!$1:$1048576,25,FALSE)</f>
        <v>1242</v>
      </c>
      <c r="DO4">
        <f>VLOOKUP(A4,Robbery!A:Y,25,FALSE)</f>
        <v>3598</v>
      </c>
      <c r="DP4">
        <f>VLOOKUP(A4,'Median Income'!$1:$1048576,26,FALSE)</f>
        <v>23856</v>
      </c>
      <c r="DQ4">
        <f>VLOOKUP(A4,'Poverty Rate'!$1:$1048576,25,FALSE)</f>
        <v>12.6</v>
      </c>
      <c r="DR4">
        <f>VLOOKUP(A4,Murder!A:Z,26,FALSE)</f>
        <v>276</v>
      </c>
      <c r="DS4">
        <f>VLOOKUP(A4,Rape!A:Z,26,FALSE)</f>
        <v>698</v>
      </c>
      <c r="DT4">
        <f>VLOOKUP(A4,Robbery!A:Z,26,FALSE)</f>
        <v>1635</v>
      </c>
      <c r="DU4">
        <f>VLOOKUP(A4,'Median Income'!$1:$1048576,27,FALSE)</f>
        <v>16413</v>
      </c>
      <c r="DV4">
        <f>VLOOKUP(A4,'Poverty Rate'!$1:$1048576,26,FALSE)</f>
        <v>25.1</v>
      </c>
      <c r="DW4">
        <f>VLOOKUP(A4,Murder!A:AA,27,FALSE)</f>
        <v>409</v>
      </c>
      <c r="DX4">
        <f>VLOOKUP(A4,Rape!A:AA,27,FALSE)</f>
        <v>1468</v>
      </c>
      <c r="DY4">
        <f>VLOOKUP(A4,Robbery!A:AA,27,FALSE)</f>
        <v>7425</v>
      </c>
      <c r="DZ4">
        <f>VLOOKUP(A4,'Median Income'!$1:$1048576,28,FALSE)</f>
        <v>21939</v>
      </c>
      <c r="EA4">
        <f>VLOOKUP(A4,'Poverty Rate'!$1:$1048576,27,FALSE)</f>
        <v>13.7</v>
      </c>
      <c r="EB4">
        <f>VLOOKUP(A4,Murder!A:AB,28,FALSE)</f>
        <v>48</v>
      </c>
      <c r="EC4">
        <f>VLOOKUP(A4,Rape!A:AB,28,FALSE)</f>
        <v>159</v>
      </c>
      <c r="ED4">
        <f>VLOOKUP(A4,Robbery!A:AB,28,FALSE)</f>
        <v>173</v>
      </c>
      <c r="EE4">
        <f>VLOOKUP(A4,'Median Income'!$1:$1048576,29,FALSE)</f>
        <v>20236</v>
      </c>
      <c r="EF4">
        <f>VLOOKUP(A4,'Poverty Rate'!$1:$1048576,28,FALSE)</f>
        <v>16</v>
      </c>
      <c r="EG4">
        <f>VLOOKUP(A4,Murder!A:AC,29,FALSE)</f>
        <v>47</v>
      </c>
      <c r="EH4">
        <f>VLOOKUP(A4,Rape!A:AC,29,FALSE)</f>
        <v>376</v>
      </c>
      <c r="EI4">
        <f>VLOOKUP(A4,Robbery!A:AC,29,FALSE)</f>
        <v>779</v>
      </c>
      <c r="EJ4">
        <f>VLOOKUP(A4,'Median Income'!$1:$1048576,30,FALSE)</f>
        <v>21799</v>
      </c>
      <c r="EK4">
        <f>VLOOKUP(A4,'Poverty Rate'!$1:$1048576,29,FALSE)</f>
        <v>14.8</v>
      </c>
      <c r="EL4">
        <f>VLOOKUP(A4,Murder!A:AD,30,FALSE)</f>
        <v>96</v>
      </c>
      <c r="EM4">
        <f>VLOOKUP(A4,Rape!A:AD,30,FALSE)</f>
        <v>564</v>
      </c>
      <c r="EN4">
        <f>VLOOKUP(A4,Robbery!A:AD,30,FALSE)</f>
        <v>2573</v>
      </c>
      <c r="EO4">
        <f>VLOOKUP(A4,'Median Income'!$1:$1048576,31,FALSE)</f>
        <v>23274</v>
      </c>
      <c r="EP4">
        <f>VLOOKUP(A4,'Poverty Rate'!$1:$1048576,30,FALSE)</f>
        <v>14.4</v>
      </c>
      <c r="EQ4">
        <f>VLOOKUP(A4,Murder!A:AE,31,FALSE)</f>
        <v>21</v>
      </c>
      <c r="ER4">
        <f>VLOOKUP(A4,Rape!A:AE,31,FALSE)</f>
        <v>191</v>
      </c>
      <c r="ES4">
        <f>VLOOKUP(A4,Robbery!A:AE,31,FALSE)</f>
        <v>266</v>
      </c>
      <c r="ET4">
        <f>VLOOKUP(A4,'Median Income'!$1:$1048576,32,FALSE)</f>
        <v>26403</v>
      </c>
      <c r="EU4">
        <f>VLOOKUP(A4,'Poverty Rate'!$1:$1048576,31,FALSE)</f>
        <v>6</v>
      </c>
      <c r="EV4">
        <f>VLOOKUP(A4,Murder!A:AF,32,FALSE)</f>
        <v>407</v>
      </c>
      <c r="EW4">
        <f>VLOOKUP(A4,Rape!A:AF,32,FALSE)</f>
        <v>2424</v>
      </c>
      <c r="EX4">
        <f>VLOOKUP(A4,Robbery!A:AF,32,FALSE)</f>
        <v>19282</v>
      </c>
      <c r="EY4">
        <f>VLOOKUP(A4,'Median Income'!$1:$1048576,33,FALSE)</f>
        <v>30980</v>
      </c>
      <c r="EZ4">
        <f>VLOOKUP(A4,'Poverty Rate'!$1:$1048576,32,FALSE)</f>
        <v>8.3000000000000007</v>
      </c>
      <c r="FA4">
        <f>VLOOKUP(A4,Murder!A:AG,33,FALSE)</f>
        <v>158</v>
      </c>
      <c r="FB4">
        <f>VLOOKUP(A4,Rape!A:AG,33,FALSE)</f>
        <v>722</v>
      </c>
      <c r="FC4">
        <f>VLOOKUP(A4,Robbery!A:AG,33,FALSE)</f>
        <v>2003</v>
      </c>
      <c r="FD4">
        <f>VLOOKUP(A4,'Median Income'!$1:$1048576,34,FALSE)</f>
        <v>20423</v>
      </c>
      <c r="FE4">
        <f>VLOOKUP(A4,'Poverty Rate'!$1:$1048576,33,FALSE)</f>
        <v>18.5</v>
      </c>
      <c r="FF4">
        <f>VLOOKUP(A4,Murder!A:AH,34,FALSE)</f>
        <v>1683</v>
      </c>
      <c r="FG4">
        <f>VLOOKUP(A4,Rape!A:AH,34,FALSE)</f>
        <v>5706</v>
      </c>
      <c r="FH4">
        <f>VLOOKUP(A4,Robbery!A:AH,34,FALSE)</f>
        <v>89706</v>
      </c>
      <c r="FI4">
        <f>VLOOKUP(A4,'Median Income'!$1:$1048576,35,FALSE)</f>
        <v>23639</v>
      </c>
      <c r="FJ4">
        <f>VLOOKUP(A4,'Poverty Rate'!$1:$1048576,34,FALSE)</f>
        <v>15.8</v>
      </c>
      <c r="FK4">
        <f>VLOOKUP(A4,Murder!A:AI,35,FALSE)</f>
        <v>520</v>
      </c>
      <c r="FL4">
        <f>VLOOKUP(A4,Rape!A:AI,35,FALSE)</f>
        <v>1488</v>
      </c>
      <c r="FM4">
        <f>VLOOKUP(A4,Robbery!A:AI,35,FALSE)</f>
        <v>4893</v>
      </c>
      <c r="FN4">
        <f>VLOOKUP(A4,'Median Income'!$1:$1048576,36,FALSE)</f>
        <v>21451</v>
      </c>
      <c r="FO4">
        <f>VLOOKUP(A4,'Poverty Rate'!$1:$1048576,35,FALSE)</f>
        <v>14.2</v>
      </c>
      <c r="FP4">
        <f>VLOOKUP(A4,Murder!A:AJ,36,FALSE)</f>
        <v>7</v>
      </c>
      <c r="FQ4">
        <f>VLOOKUP(A4,Rape!A:AJ,36,FALSE)</f>
        <v>50</v>
      </c>
      <c r="FR4">
        <f>VLOOKUP(A4,Robbery!A:AJ,36,FALSE)</f>
        <v>44</v>
      </c>
      <c r="FS4">
        <f>VLOOKUP(A4,'Median Income'!$1:$1048576,37,FALSE)</f>
        <v>21205</v>
      </c>
      <c r="FT4">
        <f>VLOOKUP(A4,'Poverty Rate'!$1:$1048576,36,FALSE)</f>
        <v>15.9</v>
      </c>
      <c r="FU4">
        <f>VLOOKUP(A4,Murder!A:AK,37,FALSE)</f>
        <v>554</v>
      </c>
      <c r="FV4">
        <f>VLOOKUP(A4,Rape!A:AK,37,FALSE)</f>
        <v>3966</v>
      </c>
      <c r="FW4">
        <f>VLOOKUP(A4,Robbery!A:AK,37,FALSE)</f>
        <v>14301</v>
      </c>
      <c r="FX4">
        <f>VLOOKUP(A4,'Median Income'!$1:$1048576,38,FALSE)</f>
        <v>25174</v>
      </c>
      <c r="FY4">
        <f>VLOOKUP(A4,'Poverty Rate'!$1:$1048576,37,FALSE)</f>
        <v>12.8</v>
      </c>
      <c r="FZ4">
        <f>VLOOKUP(A4,Murder!A:AL,38,FALSE)</f>
        <v>254</v>
      </c>
      <c r="GA4">
        <f>VLOOKUP(A4,Rape!A:AL,38,FALSE)</f>
        <v>1252</v>
      </c>
      <c r="GB4">
        <f>VLOOKUP(A4,Robbery!A:AL,38,FALSE)</f>
        <v>3526</v>
      </c>
      <c r="GC4">
        <f>VLOOKUP(A4,'Median Income'!$1:$1048576,39,FALSE)</f>
        <v>21205</v>
      </c>
      <c r="GD4">
        <f>VLOOKUP(A4,'Poverty Rate'!$1:$1048576,38,FALSE)</f>
        <v>16</v>
      </c>
      <c r="GE4">
        <f>VLOOKUP(A4,Murder!A:AM,39,FALSE)</f>
        <v>125</v>
      </c>
      <c r="GF4">
        <f>VLOOKUP(A4,Rape!A:AM,39,)</f>
        <v>1363</v>
      </c>
      <c r="GG4">
        <f>VLOOKUP(A4,Robbery!A:AM,39,FALSE)</f>
        <v>4986</v>
      </c>
      <c r="GH4">
        <f>VLOOKUP(A4,'Median Income'!$1:$1048576,40,FALSE)</f>
        <v>21894</v>
      </c>
      <c r="GI4">
        <f>VLOOKUP(A4,'Poverty Rate'!$1:$1048576,39,FALSE)</f>
        <v>11.9</v>
      </c>
      <c r="GJ4">
        <f>VLOOKUP(A4,Murder!A:AN,40,FALSE)</f>
        <v>550</v>
      </c>
      <c r="GK4">
        <f>VLOOKUP(A4,Rape!A:AN,40,FALSE)</f>
        <v>2886</v>
      </c>
      <c r="GL4">
        <f>VLOOKUP(A4,Robbery!A:AN,40,FALSE)</f>
        <v>17429</v>
      </c>
      <c r="GM4">
        <f>VLOOKUP(A4,'Median Income'!$1:$1048576,41,FALSE)</f>
        <v>22877</v>
      </c>
      <c r="GN4">
        <f>VLOOKUP(A4,'Poverty Rate'!$1:$1048576,40,FALSE)</f>
        <v>10.5</v>
      </c>
      <c r="GO4">
        <f>VLOOKUP(A4,Murder!A:AO,41,FALSE)</f>
        <v>35</v>
      </c>
      <c r="GP4">
        <f>VLOOKUP(A4,Rape!A:AO,41,FALSE)</f>
        <v>253</v>
      </c>
      <c r="GQ4">
        <f>VLOOKUP(A4,Robbery!A:AO,41,FALSE)</f>
        <v>1122</v>
      </c>
      <c r="GR4">
        <f>VLOOKUP(A4,'Median Income'!$1:$1048576,42,FALSE)</f>
        <v>24625</v>
      </c>
      <c r="GS4">
        <f>VLOOKUP(A4,'Poverty Rate'!$1:$1048576,41,FALSE)</f>
        <v>9</v>
      </c>
      <c r="GT4">
        <f>VLOOKUP(A4,Murder!A:AP,42,FALSE)</f>
        <v>304</v>
      </c>
      <c r="GU4">
        <f>VLOOKUP(A4,Rape!A:AP,42,FALSE)</f>
        <v>1385</v>
      </c>
      <c r="GV4">
        <f>VLOOKUP(A4,Robbery!A:AP,42,FALSE)</f>
        <v>3143</v>
      </c>
      <c r="GW4">
        <f>VLOOKUP(A4,'Median Income'!$1:$1048576,43,FALSE)</f>
        <v>20036</v>
      </c>
      <c r="GX4">
        <f>VLOOKUP(A4,'Poverty Rate'!$1:$1048576,42,FALSE)</f>
        <v>15.2</v>
      </c>
      <c r="GY4">
        <f>VLOOKUP(A4,Murder!$1:$1048576,43,FALSE)</f>
        <v>13</v>
      </c>
      <c r="GZ4">
        <f>VLOOKUP(A4,Rape!$1:$1048576,43,FALSE)</f>
        <v>168</v>
      </c>
      <c r="HA4">
        <f>VLOOKUP(A4,Robbery!$1:$1048576,43,FALSE)</f>
        <v>121</v>
      </c>
      <c r="HB4">
        <f>VLOOKUP(A4,'Median Income'!$1:$1048576,44,FALSE)</f>
        <v>18142</v>
      </c>
      <c r="HC4">
        <f>VLOOKUP(A4,'Poverty Rate'!$1:$1048576,43,FALSE)</f>
        <v>17.3</v>
      </c>
      <c r="HD4">
        <f>VLOOKUP(A4,Murder!$1:$1048576,44,FALSE)</f>
        <v>429</v>
      </c>
      <c r="HE4">
        <f>VLOOKUP(A4,Rape!$1:$1048576,44,FALSE)</f>
        <v>2027</v>
      </c>
      <c r="HF4">
        <f>VLOOKUP(A4,Robbery!$1:$1048576,44,FALSE)</f>
        <v>8614</v>
      </c>
      <c r="HG4">
        <f>VLOOKUP(A4,'Median Income'!$1:$1048576,45,FALSE)</f>
        <v>17778</v>
      </c>
      <c r="HH4">
        <f>VLOOKUP(A4,'Poverty Rate'!$1:$1048576,44,FALSE)</f>
        <v>18.100000000000001</v>
      </c>
      <c r="HI4">
        <f>VLOOKUP(A4,Murder!$1:$1048576,45,FALSE)</f>
        <v>2132</v>
      </c>
      <c r="HJ4">
        <f>VLOOKUP(A4,Rape!$1:$1048576,45,FALSE)</f>
        <v>8364</v>
      </c>
      <c r="HK4">
        <f>VLOOKUP(A4,Robbery!$1:$1048576,45,FALSE)</f>
        <v>31680</v>
      </c>
      <c r="HL4">
        <f>VLOOKUP(A4,'Median Income'!$1:$1048576,46,FALSE)</f>
        <v>23743</v>
      </c>
      <c r="HM4">
        <f>VLOOKUP(A4,'Poverty Rate'!$1:$1048576,45,FALSE)</f>
        <v>15.9</v>
      </c>
      <c r="HN4">
        <f>VLOOKUP(A4,Murder!$1:$1048576,46,FALSE)</f>
        <v>50</v>
      </c>
      <c r="HO4">
        <f>VLOOKUP(A4,Rape!$1:$1048576,46,FALSE)</f>
        <v>381</v>
      </c>
      <c r="HP4">
        <f>VLOOKUP(A4,Robbery!$1:$1048576,46,FALSE)</f>
        <v>908</v>
      </c>
      <c r="HQ4">
        <f>VLOOKUP(A4,'Median Income'!$1:$1048576,47,FALSE)</f>
        <v>25238</v>
      </c>
      <c r="HR4">
        <f>VLOOKUP(A4,'Poverty Rate'!$1:$1048576,46,FALSE)</f>
        <v>10.9</v>
      </c>
      <c r="HS4">
        <f>VLOOKUP(A4,Murder!$1:$1048576,47,FALSE)</f>
        <v>18</v>
      </c>
      <c r="HT4">
        <f>VLOOKUP(A4,Rape!$1:$1048576,47,FALSE)</f>
        <v>103</v>
      </c>
      <c r="HU4">
        <f>VLOOKUP(A4,Robbery!$1:$1048576,47,FALSE)</f>
        <v>112</v>
      </c>
      <c r="HV4">
        <f>VLOOKUP(A4,'Median Income'!$1:$1048576,48,FALSE)</f>
        <v>26000</v>
      </c>
      <c r="HW4">
        <f>VLOOKUP(A4,'Poverty Rate'!$1:$1048576,47,FALSE)</f>
        <v>9.1999999999999993</v>
      </c>
      <c r="HX4">
        <f>VLOOKUP(A4,Murder!$1:$1048576,48,FALSE)</f>
        <v>405</v>
      </c>
      <c r="HY4">
        <f>VLOOKUP(A4,Rape!$1:$1048576,48,FALSE)</f>
        <v>1551</v>
      </c>
      <c r="HZ4">
        <f>VLOOKUP(A4,Robbery!$1:$1048576,48,FALSE)</f>
        <v>5720</v>
      </c>
      <c r="IA4">
        <f>VLOOKUP(A4,'Median Income'!$1:$1048576,49,FALSE)</f>
        <v>28429</v>
      </c>
      <c r="IB4">
        <f>VLOOKUP(A4,'Poverty Rate'!$1:$1048576,48,FALSE)</f>
        <v>10</v>
      </c>
      <c r="IC4">
        <f>VLOOKUP(A4,Murder!$1:$1048576,49,FALSE)</f>
        <v>231</v>
      </c>
      <c r="ID4">
        <f>VLOOKUP(A4,Rape!$1:$1048576,49,FALSE)</f>
        <v>2420</v>
      </c>
      <c r="IE4">
        <f>VLOOKUP(A4,Robbery!$1:$1048576,49,FALSE)</f>
        <v>5821</v>
      </c>
      <c r="IF4">
        <f>VLOOKUP(A4,'Median Income'!$1:$1048576,50,FALSE)</f>
        <v>24000</v>
      </c>
      <c r="IG4">
        <f>VLOOKUP(A4,'Poverty Rate'!$1:$1048576,49,FALSE)</f>
        <v>12</v>
      </c>
      <c r="IH4">
        <f>VLOOKUP(A4,Murder!$1:$1048576,50,FALSE)</f>
        <v>73</v>
      </c>
      <c r="II4">
        <f>VLOOKUP(A4,Rape!$1:$1048576,50,FALSE)</f>
        <v>359</v>
      </c>
      <c r="IJ4">
        <f>VLOOKUP(A4,Robbery!$1:$1048576,50,FALSE)</f>
        <v>728</v>
      </c>
      <c r="IK4">
        <f>VLOOKUP(A4,'Median Income'!$1:$1048576,51,FALSE)</f>
        <v>15983</v>
      </c>
      <c r="IL4">
        <f>VLOOKUP(A4,'Poverty Rate'!$1:$1048576,50,FALSE)</f>
        <v>22.3</v>
      </c>
      <c r="IM4">
        <f>VLOOKUP(A4,Murder!$1:$1048576,51,FALSE)</f>
        <v>135</v>
      </c>
      <c r="IN4">
        <f>VLOOKUP(A4,Rape!$1:$1048576,51,FALSE)</f>
        <v>875</v>
      </c>
      <c r="IO4">
        <f>VLOOKUP(A4,Robbery!$1:$1048576,51,FALSE)</f>
        <v>3351</v>
      </c>
      <c r="IP4">
        <f>VLOOKUP(A4,'Median Income'!$1:$1048576,52,FALSE)</f>
        <v>23246</v>
      </c>
      <c r="IQ4">
        <f>VLOOKUP(A4,'Poverty Rate'!$1:$1048576,51,FALSE)</f>
        <v>11.6</v>
      </c>
      <c r="IR4">
        <f>VLOOKUP(A4,Murder!$1:$1048576,52,FALSE)</f>
        <v>22</v>
      </c>
      <c r="IS4">
        <f>VLOOKUP(A4,Rape!$1:$1048576,52,FALSE)</f>
        <v>114</v>
      </c>
      <c r="IT4">
        <f>VLOOKUP(A4,Robbery!$1:$1048576,52,FALSE)</f>
        <v>102</v>
      </c>
      <c r="IU4">
        <f>VLOOKUP(A4,'Median Income'!$1:$1048576,53,FALSE)</f>
        <v>22081</v>
      </c>
      <c r="IV4">
        <f>VLOOKUP(A4,'Poverty Rate'!$1:$1048576,52,FALSE)</f>
        <v>12</v>
      </c>
    </row>
    <row r="5" spans="1:256" x14ac:dyDescent="0.25">
      <c r="A5">
        <v>1986</v>
      </c>
      <c r="B5">
        <v>409</v>
      </c>
      <c r="C5">
        <f>VLOOKUP(A5,Rape!A29:B83,2,FALSE)</f>
        <v>1150</v>
      </c>
      <c r="D5">
        <f>VLOOKUP(A5,Robbery!A29:B83,2,FALSE)</f>
        <v>4523</v>
      </c>
      <c r="E5">
        <f>VLOOKUP(A5,'Median Income'!A:C,3,FALSE)</f>
        <v>19132</v>
      </c>
      <c r="F5">
        <f>VLOOKUP(A5,'Poverty Rate'!A:B,2,FALSE)</f>
        <v>23.8</v>
      </c>
      <c r="G5">
        <f>VLOOKUP(A5,Murder!A:C,3,FALSE)</f>
        <v>46</v>
      </c>
      <c r="H5">
        <f>VLOOKUP(A5,Rape!A:C,3,FALSE)</f>
        <v>388</v>
      </c>
      <c r="I5">
        <f>VLOOKUP(A5,Robbery!A:C,3,FALSE)</f>
        <v>470</v>
      </c>
      <c r="J5">
        <f>VLOOKUP(A5,'Median Income'!A:D,4,FALSE)</f>
        <v>31356</v>
      </c>
      <c r="K5">
        <f>VLOOKUP(A5,'Poverty Rate'!A:C,3,FALSE)</f>
        <v>11.4</v>
      </c>
      <c r="L5">
        <f>VLOOKUP(A5,Murder!A:D,4,FALSE)</f>
        <v>307</v>
      </c>
      <c r="M5">
        <f>VLOOKUP(A5,Rape!A:D,4,FALSE)</f>
        <v>1425</v>
      </c>
      <c r="N5">
        <f>VLOOKUP(A5,Robbery!A:D,4,FALSE)</f>
        <v>5614</v>
      </c>
      <c r="O5">
        <f>VLOOKUP(A5,'Median Income'!A:E,5,FALSE)</f>
        <v>25500</v>
      </c>
      <c r="P5">
        <f>VLOOKUP(A5,'Poverty Rate'!A:D,4,FALSE)</f>
        <v>14.3</v>
      </c>
      <c r="Q5">
        <f>VLOOKUP(A5,Murder!A:E,5,FALSE)</f>
        <v>191</v>
      </c>
      <c r="R5">
        <f>VLOOKUP(A5,Rape!A:E,5,FALSE)</f>
        <v>686</v>
      </c>
      <c r="S5">
        <f>VLOOKUP(A5,Robbery!A:E,5,FALSE)</f>
        <v>1890</v>
      </c>
      <c r="T5">
        <f>VLOOKUP(A5,'Median Income'!A:F,6,FALSE)</f>
        <v>18730</v>
      </c>
      <c r="U5">
        <f>VLOOKUP(A5,'Poverty Rate'!A:E,5,FALSE)</f>
        <v>21.3</v>
      </c>
      <c r="V5">
        <f>VLOOKUP(A5,Murder!A:F,6,FALSE)</f>
        <v>3038</v>
      </c>
      <c r="W5">
        <f>VLOOKUP(A5,Rape!A:F,6,FALSE)</f>
        <v>12119</v>
      </c>
      <c r="X5">
        <f>VLOOKUP(A5,Robbery!A:F,6,FALSE)</f>
        <v>92512</v>
      </c>
      <c r="Y5">
        <f>VLOOKUP(A5,'Median Income'!A:G,7,FALSE)</f>
        <v>29010</v>
      </c>
      <c r="Z5">
        <f>VLOOKUP(A5,'Poverty Rate'!A:F,6,FALSE)</f>
        <v>12.7</v>
      </c>
      <c r="AA5">
        <f>VLOOKUP(A5,Murder!A:G,7,FALSE)</f>
        <v>230</v>
      </c>
      <c r="AB5">
        <f>VLOOKUP(A5,Rape!A:G,7,FALSE)</f>
        <v>1382</v>
      </c>
      <c r="AC5">
        <f>VLOOKUP(A5,Robbery!A:G,7,FALSE)</f>
        <v>4731</v>
      </c>
      <c r="AD5">
        <f>VLOOKUP(A5,'Median Income'!A:H,8,FALSE)</f>
        <v>27192</v>
      </c>
      <c r="AE5">
        <f>VLOOKUP(A5,'Poverty Rate'!A:G,7,FALSE)</f>
        <v>13.5</v>
      </c>
      <c r="AF5">
        <f>VLOOKUP(A5,Murder!A:H,8,FALSE)</f>
        <v>148</v>
      </c>
      <c r="AG5">
        <f>VLOOKUP(A5,Rape!A:H,8,FALSE)</f>
        <v>760</v>
      </c>
      <c r="AH5">
        <f>VLOOKUP(A5,Robbery!A:H,8,FALSE)</f>
        <v>6129</v>
      </c>
      <c r="AI5">
        <f>VLOOKUP(A5,'Median Income'!A:I,9,FALSE)</f>
        <v>32721</v>
      </c>
      <c r="AJ5">
        <f>VLOOKUP(A5,'Poverty Rate'!A:H,8,FALSE)</f>
        <v>6</v>
      </c>
      <c r="AK5">
        <f>VLOOKUP(A5,Murder!A:I,9,FALSE)</f>
        <v>31</v>
      </c>
      <c r="AL5">
        <f>VLOOKUP(A5,Rape!A:I,9,FALSE)</f>
        <v>360</v>
      </c>
      <c r="AM5">
        <f>VLOOKUP(A5,Robbery!A:I,9,FALSE)</f>
        <v>786</v>
      </c>
      <c r="AN5">
        <f>VLOOKUP(A5,'Median Income'!A:J,10,FALSE)</f>
        <v>25626</v>
      </c>
      <c r="AO5">
        <f>VLOOKUP(A5,'Poverty Rate'!A:I,9,FALSE)</f>
        <v>12.4</v>
      </c>
      <c r="AP5">
        <f>VLOOKUP(A5,Murder!A:J,10,FALSE)</f>
        <v>194</v>
      </c>
      <c r="AQ5">
        <f>VLOOKUP(A5,Rape!A:J,10,FALSE)</f>
        <v>328</v>
      </c>
      <c r="AR5">
        <f>VLOOKUP(A5,Robbery!A:J,10,FALSE)</f>
        <v>4720</v>
      </c>
      <c r="AS5">
        <f>VLOOKUP(A5,'Median Income'!A:K,11,FALSE)</f>
        <v>24322</v>
      </c>
      <c r="AT5">
        <f>VLOOKUP(A5,'Poverty Rate'!A:J,10,FALSE)</f>
        <v>12.8</v>
      </c>
      <c r="AU5">
        <f>VLOOKUP(A5,Murder!A:K,11,FALSE)</f>
        <v>1371</v>
      </c>
      <c r="AV5">
        <f>VLOOKUP(A5,Rape!A:K,11,FALSE)</f>
        <v>6152</v>
      </c>
      <c r="AW5">
        <f>VLOOKUP(A5,Robbery!A:K,11,FALSE)</f>
        <v>42822</v>
      </c>
      <c r="AX5">
        <f>VLOOKUP(A5,'Median Income'!A:L,12,FALSE)</f>
        <v>22849</v>
      </c>
      <c r="AY5">
        <f>VLOOKUP(A5,'Poverty Rate'!A:K,11,FALSE)</f>
        <v>11.4</v>
      </c>
      <c r="AZ5">
        <f>VLOOKUP(A5,Murder!A:L,12,FALSE)</f>
        <v>686</v>
      </c>
      <c r="BA5">
        <f>VLOOKUP(A5,Rape!A:L,12,FALSE)</f>
        <v>2678</v>
      </c>
      <c r="BB5">
        <f>VLOOKUP(A5,Robbery!A:L,12,FALSE)</f>
        <v>13056</v>
      </c>
      <c r="BC5">
        <f>VLOOKUP(A5,'Median Income'!$1:$1048576,13,FALSE)</f>
        <v>24370</v>
      </c>
      <c r="BD5">
        <f>VLOOKUP(A5,'Poverty Rate'!$1:$1048576,12,FALSE)</f>
        <v>14.6</v>
      </c>
      <c r="BE5">
        <f>VLOOKUP(A5,Murder!A:M,13,FALSE)</f>
        <v>51</v>
      </c>
      <c r="BF5">
        <f>VLOOKUP(A5,Rape!A:M,13,FALSE)</f>
        <v>329</v>
      </c>
      <c r="BG5">
        <f>VLOOKUP(A5,Robbery!A:M,13,FALSE)</f>
        <v>1129</v>
      </c>
      <c r="BH5">
        <f>VLOOKUP(A5,'Median Income'!$1:$1048576,14,FALSE)</f>
        <v>29003</v>
      </c>
      <c r="BI5">
        <f>VLOOKUP(A5,'Poverty Rate'!$1:$1048576,13,FALSE)</f>
        <v>10.7</v>
      </c>
      <c r="BJ5">
        <f>VLOOKUP(A5,Murder!A:N,14,FALSE)</f>
        <v>32</v>
      </c>
      <c r="BK5">
        <f>VLOOKUP(A5,Rape!A:N,14,FALSE)</f>
        <v>201</v>
      </c>
      <c r="BL5">
        <f>VLOOKUP(A5,Robbery!A:N,14,FALSE)</f>
        <v>214</v>
      </c>
      <c r="BM5">
        <f>VLOOKUP(A5,'Median Income'!$1:$1048576,15,FALSE)</f>
        <v>20749</v>
      </c>
      <c r="BN5">
        <f>VLOOKUP(A5,'Poverty Rate'!$1:$1048576,14,FALSE)</f>
        <v>18.5</v>
      </c>
      <c r="BO5">
        <f>VLOOKUP(A5,Murder!A:O,15,FALSE)</f>
        <v>1023</v>
      </c>
      <c r="BP5">
        <f>VLOOKUP(A5,Rape!A:O,15,FALSE)</f>
        <v>4765</v>
      </c>
      <c r="BQ5">
        <f>VLOOKUP(A5,Robbery!A:O,15,FALSE)</f>
        <v>37583</v>
      </c>
      <c r="BR5">
        <f>VLOOKUP(A5,'Median Income'!$1:$1048576,16,FALSE)</f>
        <v>26511</v>
      </c>
      <c r="BS5">
        <f>VLOOKUP(A5,'Poverty Rate'!$1:$1048576,15,FALSE)</f>
        <v>13.3</v>
      </c>
      <c r="BT5">
        <f>VLOOKUP(A5,Murder!A:P,16,FALSE)</f>
        <v>329</v>
      </c>
      <c r="BU5">
        <f>VLOOKUP(A5,Rape!A:P,16,FALSE)</f>
        <v>1424</v>
      </c>
      <c r="BV5">
        <f>VLOOKUP(A5,Robbery!A:P,16,FALSE)</f>
        <v>4954</v>
      </c>
      <c r="BW5">
        <f>VLOOKUP(A5,'Median Income'!$1:$1048576,17,FALSE)</f>
        <v>22728</v>
      </c>
      <c r="BX5">
        <f>VLOOKUP(A5,'Poverty Rate'!$1:$1048576,16,FALSE)</f>
        <v>12.7</v>
      </c>
      <c r="BY5">
        <f>VLOOKUP(A5,Murder!A:Q,17,FALSE)</f>
        <v>51</v>
      </c>
      <c r="BZ5">
        <f>VLOOKUP(A5,Rape!A:Q,17,FALSE)</f>
        <v>356</v>
      </c>
      <c r="CA5">
        <f>VLOOKUP(A5,Robbery!A:Q,17,FALSE)</f>
        <v>1197</v>
      </c>
      <c r="CB5">
        <f>VLOOKUP(A5,'Median Income'!$1:$1048576,18,FALSE)</f>
        <v>22459</v>
      </c>
      <c r="CC5">
        <f>VLOOKUP(A5,'Poverty Rate'!$1:$1048576,17,FALSE)</f>
        <v>12.9</v>
      </c>
      <c r="CD5">
        <f>VLOOKUP(A5,Murder!A:R,18,FALSE)</f>
        <v>108</v>
      </c>
      <c r="CE5">
        <f>VLOOKUP(A5,Rape!A:R,18,FALSE)</f>
        <v>810</v>
      </c>
      <c r="CF5">
        <f>VLOOKUP(A5,Robbery!A:R,18,FALSE)</f>
        <v>1958</v>
      </c>
      <c r="CG5">
        <f>VLOOKUP(A5,'Median Income'!$1:$1048576,19,FALSE)</f>
        <v>23926</v>
      </c>
      <c r="CH5">
        <f>VLOOKUP(A5,'Poverty Rate'!$1:$1048576,18,FALSE)</f>
        <v>11.1</v>
      </c>
      <c r="CI5">
        <f>VLOOKUP(A5,Murder!A:S,19,FALSE)</f>
        <v>248</v>
      </c>
      <c r="CJ5">
        <f>VLOOKUP(A5,Rape!A:S,19,FALSE)</f>
        <v>860</v>
      </c>
      <c r="CK5">
        <f>VLOOKUP(A5,Robbery!A:S,19,FALSE)</f>
        <v>3076</v>
      </c>
      <c r="CL5">
        <f>VLOOKUP(A5,'Median Income'!$1:$1048576,20,FALSE)</f>
        <v>19874</v>
      </c>
      <c r="CM5">
        <f>VLOOKUP(A5,'Poverty Rate'!$1:$1048576,19,FALSE)</f>
        <v>17.7</v>
      </c>
      <c r="CN5">
        <f>VLOOKUP(A5,Murder!A:T,20,FALSE)</f>
        <v>575</v>
      </c>
      <c r="CO5">
        <f>VLOOKUP(A5,Rape!A:T,20,FALSE)</f>
        <v>1806</v>
      </c>
      <c r="CP5">
        <f>VLOOKUP(A5,Robbery!A:T,20,FALSE)</f>
        <v>10071</v>
      </c>
      <c r="CQ5">
        <f>VLOOKUP(A5,'Median Income'!$1:$1048576,21,FALSE)</f>
        <v>20890</v>
      </c>
      <c r="CR5">
        <f>VLOOKUP(A5,'Poverty Rate'!$1:$1048576,20,FALSE)</f>
        <v>22</v>
      </c>
      <c r="CS5">
        <f>VLOOKUP(A5,Murder!A:U,21,)</f>
        <v>23</v>
      </c>
      <c r="CT5">
        <f>VLOOKUP(A5,Rape!A:U,21,FALSE)</f>
        <v>174</v>
      </c>
      <c r="CU5">
        <f>VLOOKUP(A5,Robbery!A:U,21,FALSE)</f>
        <v>328</v>
      </c>
      <c r="CV5">
        <f>VLOOKUP(A5,'Median Income'!$1:$1048576,22,FALSE)</f>
        <v>23424</v>
      </c>
      <c r="CW5">
        <f>VLOOKUP(A5,'Poverty Rate'!$1:$1048576,21,FALSE)</f>
        <v>10.199999999999999</v>
      </c>
      <c r="CX5">
        <f>VLOOKUP(A5,Murder!A:V,22,FALSE)</f>
        <v>401</v>
      </c>
      <c r="CY5">
        <f>VLOOKUP(A5,Rape!A:V,22,FALSE)</f>
        <v>1944</v>
      </c>
      <c r="CZ5">
        <f>VLOOKUP(A5,Robbery!A:V,22,FALSE)</f>
        <v>13569</v>
      </c>
      <c r="DA5">
        <f>VLOOKUP(A5,'Median Income'!$1:$1048576,23,FALSE)</f>
        <v>30604</v>
      </c>
      <c r="DB5">
        <f>VLOOKUP(A5,'Poverty Rate'!$1:$1048576,22,FALSE)</f>
        <v>9.1999999999999993</v>
      </c>
      <c r="DC5">
        <f>VLOOKUP(A5,Murder!A:W,23,FALSE)</f>
        <v>208</v>
      </c>
      <c r="DD5">
        <f>VLOOKUP(A5,Rape!A:W,23,FALSE)</f>
        <v>1731</v>
      </c>
      <c r="DE5">
        <f>VLOOKUP(A5,Robbery!A:W,23,FALSE)</f>
        <v>11239</v>
      </c>
      <c r="DF5">
        <f>VLOOKUP(A5,'Median Income'!$1:$1048576,24,FALSE)</f>
        <v>30339</v>
      </c>
      <c r="DG5">
        <f>VLOOKUP(A5,'Poverty Rate'!$1:$1048576,23,FALSE)</f>
        <v>9.1999999999999993</v>
      </c>
      <c r="DH5">
        <f>VLOOKUP(A5,Murder!A:X,24,FALSE)</f>
        <v>1032</v>
      </c>
      <c r="DI5">
        <f>VLOOKUP(A5,Rape!A:X,24,FALSE)</f>
        <v>6167</v>
      </c>
      <c r="DJ5">
        <f>VLOOKUP(A5,Murder!A:X,24,FALSE)</f>
        <v>1032</v>
      </c>
      <c r="DK5">
        <f>VLOOKUP(A5,'Median Income'!$1:$1048576,25,FALSE)</f>
        <v>26605</v>
      </c>
      <c r="DL5">
        <f>VLOOKUP(A5,'Poverty Rate'!$1:$1048576,24,FALSE)</f>
        <v>13.9</v>
      </c>
      <c r="DM5">
        <f>VLOOKUP(A5,Murder!A:Y,25,FALSE)</f>
        <v>105</v>
      </c>
      <c r="DN5">
        <f>VLOOKUP(A5,Rape!$1:$1048576,25,FALSE)</f>
        <v>1338</v>
      </c>
      <c r="DO5">
        <f>VLOOKUP(A5,Robbery!A:Y,25,FALSE)</f>
        <v>4299</v>
      </c>
      <c r="DP5">
        <f>VLOOKUP(A5,'Median Income'!$1:$1048576,26,FALSE)</f>
        <v>26443</v>
      </c>
      <c r="DQ5">
        <f>VLOOKUP(A5,'Poverty Rate'!$1:$1048576,25,FALSE)</f>
        <v>12.5</v>
      </c>
      <c r="DR5">
        <f>VLOOKUP(A5,Murder!A:Z,26,FALSE)</f>
        <v>295</v>
      </c>
      <c r="DS5">
        <f>VLOOKUP(A5,Rape!A:Z,26,FALSE)</f>
        <v>678</v>
      </c>
      <c r="DT5">
        <f>VLOOKUP(A5,Robbery!A:Z,26,FALSE)</f>
        <v>1697</v>
      </c>
      <c r="DU5">
        <f>VLOOKUP(A5,'Median Income'!$1:$1048576,27,FALSE)</f>
        <v>16513</v>
      </c>
      <c r="DV5">
        <f>VLOOKUP(A5,'Poverty Rate'!$1:$1048576,26,FALSE)</f>
        <v>26.6</v>
      </c>
      <c r="DW5">
        <f>VLOOKUP(A5,Murder!A:AA,27,FALSE)</f>
        <v>464</v>
      </c>
      <c r="DX5">
        <f>VLOOKUP(A5,Rape!A:AA,27,FALSE)</f>
        <v>1480</v>
      </c>
      <c r="DY5">
        <f>VLOOKUP(A5,Robbery!A:AA,27,FALSE)</f>
        <v>8624</v>
      </c>
      <c r="DZ5">
        <f>VLOOKUP(A5,'Median Income'!$1:$1048576,28,FALSE)</f>
        <v>21925</v>
      </c>
      <c r="EA5">
        <f>VLOOKUP(A5,'Poverty Rate'!$1:$1048576,27,FALSE)</f>
        <v>14.4</v>
      </c>
      <c r="EB5">
        <f>VLOOKUP(A5,Murder!A:AB,28,FALSE)</f>
        <v>24</v>
      </c>
      <c r="EC5">
        <f>VLOOKUP(A5,Rape!A:AB,28,FALSE)</f>
        <v>142</v>
      </c>
      <c r="ED5">
        <f>VLOOKUP(A5,Robbery!A:AB,28,FALSE)</f>
        <v>160</v>
      </c>
      <c r="EE5">
        <f>VLOOKUP(A5,'Median Income'!$1:$1048576,29,FALSE)</f>
        <v>20328</v>
      </c>
      <c r="EF5">
        <f>VLOOKUP(A5,'Poverty Rate'!$1:$1048576,28,FALSE)</f>
        <v>16.5</v>
      </c>
      <c r="EG5">
        <f>VLOOKUP(A5,Murder!A:AC,29,FALSE)</f>
        <v>50</v>
      </c>
      <c r="EH5">
        <f>VLOOKUP(A5,Rape!A:AC,29,FALSE)</f>
        <v>393</v>
      </c>
      <c r="EI5">
        <f>VLOOKUP(A5,Robbery!A:AC,29,FALSE)</f>
        <v>817</v>
      </c>
      <c r="EJ5">
        <f>VLOOKUP(A5,'Median Income'!$1:$1048576,30,FALSE)</f>
        <v>21772</v>
      </c>
      <c r="EK5">
        <f>VLOOKUP(A5,'Poverty Rate'!$1:$1048576,29,FALSE)</f>
        <v>13.6</v>
      </c>
      <c r="EL5">
        <f>VLOOKUP(A5,Murder!A:AD,30,FALSE)</f>
        <v>121</v>
      </c>
      <c r="EM5">
        <f>VLOOKUP(A5,Rape!A:AD,30,FALSE)</f>
        <v>625</v>
      </c>
      <c r="EN5">
        <f>VLOOKUP(A5,Robbery!A:AD,30,FALSE)</f>
        <v>2763</v>
      </c>
      <c r="EO5">
        <f>VLOOKUP(A5,'Median Income'!$1:$1048576,31,FALSE)</f>
        <v>26217</v>
      </c>
      <c r="EP5">
        <f>VLOOKUP(A5,'Poverty Rate'!$1:$1048576,30,FALSE)</f>
        <v>8.1</v>
      </c>
      <c r="EQ5">
        <f>VLOOKUP(A5,Murder!A:AE,31,FALSE)</f>
        <v>23</v>
      </c>
      <c r="ER5">
        <f>VLOOKUP(A5,Rape!A:AE,31,FALSE)</f>
        <v>221</v>
      </c>
      <c r="ES5">
        <f>VLOOKUP(A5,Robbery!A:AE,31,FALSE)</f>
        <v>242</v>
      </c>
      <c r="ET5">
        <f>VLOOKUP(A5,'Median Income'!$1:$1048576,32,FALSE)</f>
        <v>30548</v>
      </c>
      <c r="EU5">
        <f>VLOOKUP(A5,'Poverty Rate'!$1:$1048576,31,FALSE)</f>
        <v>3.7</v>
      </c>
      <c r="EV5">
        <f>VLOOKUP(A5,Murder!A:AF,32,FALSE)</f>
        <v>399</v>
      </c>
      <c r="EW5">
        <f>VLOOKUP(A5,Rape!A:AF,32,FALSE)</f>
        <v>2531</v>
      </c>
      <c r="EX5">
        <f>VLOOKUP(A5,Robbery!A:AF,32,FALSE)</f>
        <v>20473</v>
      </c>
      <c r="EY5">
        <f>VLOOKUP(A5,'Median Income'!$1:$1048576,33,FALSE)</f>
        <v>31715</v>
      </c>
      <c r="EZ5">
        <f>VLOOKUP(A5,'Poverty Rate'!$1:$1048576,32,FALSE)</f>
        <v>8.9</v>
      </c>
      <c r="FA5">
        <f>VLOOKUP(A5,Murder!A:AG,33,FALSE)</f>
        <v>170</v>
      </c>
      <c r="FB5">
        <f>VLOOKUP(A5,Rape!A:AG,33,FALSE)</f>
        <v>693</v>
      </c>
      <c r="FC5">
        <f>VLOOKUP(A5,Robbery!A:AG,33,FALSE)</f>
        <v>1916</v>
      </c>
      <c r="FD5">
        <f>VLOOKUP(A5,'Median Income'!$1:$1048576,34,FALSE)</f>
        <v>19845</v>
      </c>
      <c r="FE5">
        <f>VLOOKUP(A5,'Poverty Rate'!$1:$1048576,33,FALSE)</f>
        <v>21.3</v>
      </c>
      <c r="FF5">
        <f>VLOOKUP(A5,Murder!A:AH,34,FALSE)</f>
        <v>1907</v>
      </c>
      <c r="FG5">
        <f>VLOOKUP(A5,Rape!A:AH,34,FALSE)</f>
        <v>5415</v>
      </c>
      <c r="FH5">
        <f>VLOOKUP(A5,Robbery!A:AH,34,FALSE)</f>
        <v>91360</v>
      </c>
      <c r="FI5">
        <f>VLOOKUP(A5,'Median Income'!$1:$1048576,35,FALSE)</f>
        <v>25025</v>
      </c>
      <c r="FJ5">
        <f>VLOOKUP(A5,'Poverty Rate'!$1:$1048576,34,FALSE)</f>
        <v>13.2</v>
      </c>
      <c r="FK5">
        <f>VLOOKUP(A5,Murder!A:AI,35,FALSE)</f>
        <v>515</v>
      </c>
      <c r="FL5">
        <f>VLOOKUP(A5,Rape!A:AI,35,FALSE)</f>
        <v>1673</v>
      </c>
      <c r="FM5">
        <f>VLOOKUP(A5,Robbery!A:AI,35,FALSE)</f>
        <v>5551</v>
      </c>
      <c r="FN5">
        <f>VLOOKUP(A5,'Median Income'!$1:$1048576,36,FALSE)</f>
        <v>21861</v>
      </c>
      <c r="FO5">
        <f>VLOOKUP(A5,'Poverty Rate'!$1:$1048576,35,FALSE)</f>
        <v>14.3</v>
      </c>
      <c r="FP5">
        <f>VLOOKUP(A5,Murder!A:AJ,36,FALSE)</f>
        <v>7</v>
      </c>
      <c r="FQ5">
        <f>VLOOKUP(A5,Rape!A:AJ,36,FALSE)</f>
        <v>79</v>
      </c>
      <c r="FR5">
        <f>VLOOKUP(A5,Robbery!A:AJ,36,FALSE)</f>
        <v>47</v>
      </c>
      <c r="FS5">
        <f>VLOOKUP(A5,'Median Income'!$1:$1048576,37,FALSE)</f>
        <v>21508</v>
      </c>
      <c r="FT5">
        <f>VLOOKUP(A5,'Poverty Rate'!$1:$1048576,36,FALSE)</f>
        <v>13.5</v>
      </c>
      <c r="FU5">
        <f>VLOOKUP(A5,Murder!A:AK,37,FALSE)</f>
        <v>595</v>
      </c>
      <c r="FV5">
        <f>VLOOKUP(A5,Rape!A:AK,37,FALSE)</f>
        <v>4151</v>
      </c>
      <c r="FW5">
        <f>VLOOKUP(A5,Robbery!A:AK,37,FALSE)</f>
        <v>15283</v>
      </c>
      <c r="FX5">
        <f>VLOOKUP(A5,'Median Income'!$1:$1048576,38,FALSE)</f>
        <v>25115</v>
      </c>
      <c r="FY5">
        <f>VLOOKUP(A5,'Poverty Rate'!$1:$1048576,37,FALSE)</f>
        <v>12.8</v>
      </c>
      <c r="FZ5">
        <f>VLOOKUP(A5,Murder!A:AL,38,FALSE)</f>
        <v>269</v>
      </c>
      <c r="GA5">
        <f>VLOOKUP(A5,Rape!A:AL,38,FALSE)</f>
        <v>1202</v>
      </c>
      <c r="GB5">
        <f>VLOOKUP(A5,Robbery!A:AL,38,FALSE)</f>
        <v>3521</v>
      </c>
      <c r="GC5">
        <f>VLOOKUP(A5,'Median Income'!$1:$1048576,39,FALSE)</f>
        <v>20948</v>
      </c>
      <c r="GD5">
        <f>VLOOKUP(A5,'Poverty Rate'!$1:$1048576,38,FALSE)</f>
        <v>14.7</v>
      </c>
      <c r="GE5">
        <f>VLOOKUP(A5,Murder!A:AM,39,FALSE)</f>
        <v>178</v>
      </c>
      <c r="GF5">
        <f>VLOOKUP(A5,Rape!A:AM,39,)</f>
        <v>1379</v>
      </c>
      <c r="GG5">
        <f>VLOOKUP(A5,Robbery!A:AM,39,FALSE)</f>
        <v>5555</v>
      </c>
      <c r="GH5">
        <f>VLOOKUP(A5,'Median Income'!$1:$1048576,40,FALSE)</f>
        <v>24773</v>
      </c>
      <c r="GI5">
        <f>VLOOKUP(A5,'Poverty Rate'!$1:$1048576,39,FALSE)</f>
        <v>12.3</v>
      </c>
      <c r="GJ5">
        <f>VLOOKUP(A5,Murder!A:AN,40,FALSE)</f>
        <v>659</v>
      </c>
      <c r="GK5">
        <f>VLOOKUP(A5,Rape!A:AN,40,FALSE)</f>
        <v>2984</v>
      </c>
      <c r="GL5">
        <f>VLOOKUP(A5,Robbery!A:AN,40,FALSE)</f>
        <v>18085</v>
      </c>
      <c r="GM5">
        <f>VLOOKUP(A5,'Median Income'!$1:$1048576,41,FALSE)</f>
        <v>23807</v>
      </c>
      <c r="GN5">
        <f>VLOOKUP(A5,'Poverty Rate'!$1:$1048576,40,FALSE)</f>
        <v>10.1</v>
      </c>
      <c r="GO5">
        <f>VLOOKUP(A5,Murder!A:AO,41,FALSE)</f>
        <v>34</v>
      </c>
      <c r="GP5">
        <f>VLOOKUP(A5,Rape!A:AO,41,FALSE)</f>
        <v>209</v>
      </c>
      <c r="GQ5">
        <f>VLOOKUP(A5,Robbery!A:AO,41,FALSE)</f>
        <v>1157</v>
      </c>
      <c r="GR5">
        <f>VLOOKUP(A5,'Median Income'!$1:$1048576,42,FALSE)</f>
        <v>26540</v>
      </c>
      <c r="GS5">
        <f>VLOOKUP(A5,'Poverty Rate'!$1:$1048576,41,FALSE)</f>
        <v>9.1</v>
      </c>
      <c r="GT5">
        <f>VLOOKUP(A5,Murder!A:AP,42,FALSE)</f>
        <v>291</v>
      </c>
      <c r="GU5">
        <f>VLOOKUP(A5,Rape!A:AP,42,FALSE)</f>
        <v>1395</v>
      </c>
      <c r="GV5">
        <f>VLOOKUP(A5,Robbery!A:AP,42,FALSE)</f>
        <v>3361</v>
      </c>
      <c r="GW5">
        <f>VLOOKUP(A5,'Median Income'!$1:$1048576,43,FALSE)</f>
        <v>21968</v>
      </c>
      <c r="GX5">
        <f>VLOOKUP(A5,'Poverty Rate'!$1:$1048576,42,FALSE)</f>
        <v>17.3</v>
      </c>
      <c r="GY5">
        <f>VLOOKUP(A5,Murder!$1:$1048576,43,FALSE)</f>
        <v>28</v>
      </c>
      <c r="GZ5">
        <f>VLOOKUP(A5,Rape!$1:$1048576,43,FALSE)</f>
        <v>125</v>
      </c>
      <c r="HA5">
        <f>VLOOKUP(A5,Robbery!$1:$1048576,43,FALSE)</f>
        <v>115</v>
      </c>
      <c r="HB5">
        <f>VLOOKUP(A5,'Median Income'!$1:$1048576,44,FALSE)</f>
        <v>19898</v>
      </c>
      <c r="HC5">
        <f>VLOOKUP(A5,'Poverty Rate'!$1:$1048576,43,FALSE)</f>
        <v>17</v>
      </c>
      <c r="HD5">
        <f>VLOOKUP(A5,Murder!$1:$1048576,44,FALSE)</f>
        <v>501</v>
      </c>
      <c r="HE5">
        <f>VLOOKUP(A5,Rape!$1:$1048576,44,FALSE)</f>
        <v>2256</v>
      </c>
      <c r="HF5">
        <f>VLOOKUP(A5,Robbery!$1:$1048576,44,FALSE)</f>
        <v>9978</v>
      </c>
      <c r="HG5">
        <f>VLOOKUP(A5,'Median Income'!$1:$1048576,45,FALSE)</f>
        <v>18256</v>
      </c>
      <c r="HH5">
        <f>VLOOKUP(A5,'Poverty Rate'!$1:$1048576,44,FALSE)</f>
        <v>18.3</v>
      </c>
      <c r="HI5">
        <f>VLOOKUP(A5,Murder!$1:$1048576,45,FALSE)</f>
        <v>2258</v>
      </c>
      <c r="HJ5">
        <f>VLOOKUP(A5,Rape!$1:$1048576,45,FALSE)</f>
        <v>8607</v>
      </c>
      <c r="HK5">
        <f>VLOOKUP(A5,Robbery!$1:$1048576,45,FALSE)</f>
        <v>40021</v>
      </c>
      <c r="HL5">
        <f>VLOOKUP(A5,'Median Income'!$1:$1048576,46,FALSE)</f>
        <v>24162</v>
      </c>
      <c r="HM5">
        <f>VLOOKUP(A5,'Poverty Rate'!$1:$1048576,45,FALSE)</f>
        <v>17.3</v>
      </c>
      <c r="HN5">
        <f>VLOOKUP(A5,Murder!$1:$1048576,46,FALSE)</f>
        <v>53</v>
      </c>
      <c r="HO5">
        <f>VLOOKUP(A5,Rape!$1:$1048576,46,FALSE)</f>
        <v>421</v>
      </c>
      <c r="HP5">
        <f>VLOOKUP(A5,Robbery!$1:$1048576,46,FALSE)</f>
        <v>976</v>
      </c>
      <c r="HQ5">
        <f>VLOOKUP(A5,'Median Income'!$1:$1048576,47,FALSE)</f>
        <v>26281</v>
      </c>
      <c r="HR5">
        <f>VLOOKUP(A5,'Poverty Rate'!$1:$1048576,46,FALSE)</f>
        <v>12.6</v>
      </c>
      <c r="HS5">
        <f>VLOOKUP(A5,Murder!$1:$1048576,47,FALSE)</f>
        <v>11</v>
      </c>
      <c r="HT5">
        <f>VLOOKUP(A5,Rape!$1:$1048576,47,FALSE)</f>
        <v>118</v>
      </c>
      <c r="HU5">
        <f>VLOOKUP(A5,Robbery!$1:$1048576,47,FALSE)</f>
        <v>120</v>
      </c>
      <c r="HV5">
        <f>VLOOKUP(A5,'Median Income'!$1:$1048576,48,FALSE)</f>
        <v>24599</v>
      </c>
      <c r="HW5">
        <f>VLOOKUP(A5,'Poverty Rate'!$1:$1048576,47,FALSE)</f>
        <v>11</v>
      </c>
      <c r="HX5">
        <f>VLOOKUP(A5,Murder!$1:$1048576,48,FALSE)</f>
        <v>411</v>
      </c>
      <c r="HY5">
        <f>VLOOKUP(A5,Rape!$1:$1048576,48,FALSE)</f>
        <v>1533</v>
      </c>
      <c r="HZ5">
        <f>VLOOKUP(A5,Robbery!$1:$1048576,48,FALSE)</f>
        <v>6118</v>
      </c>
      <c r="IA5">
        <f>VLOOKUP(A5,'Median Income'!$1:$1048576,49,FALSE)</f>
        <v>29715</v>
      </c>
      <c r="IB5">
        <f>VLOOKUP(A5,'Poverty Rate'!$1:$1048576,48,FALSE)</f>
        <v>9.6999999999999993</v>
      </c>
      <c r="IC5">
        <f>VLOOKUP(A5,Murder!$1:$1048576,49,FALSE)</f>
        <v>223</v>
      </c>
      <c r="ID5">
        <f>VLOOKUP(A5,Rape!$1:$1048576,49,FALSE)</f>
        <v>2382</v>
      </c>
      <c r="IE5">
        <f>VLOOKUP(A5,Robbery!$1:$1048576,49,FALSE)</f>
        <v>6031</v>
      </c>
      <c r="IF5">
        <f>VLOOKUP(A5,'Median Income'!$1:$1048576,50,FALSE)</f>
        <v>26881</v>
      </c>
      <c r="IG5">
        <f>VLOOKUP(A5,'Poverty Rate'!$1:$1048576,49,FALSE)</f>
        <v>12.9</v>
      </c>
      <c r="IH5">
        <f>VLOOKUP(A5,Murder!$1:$1048576,50,FALSE)</f>
        <v>114</v>
      </c>
      <c r="II5">
        <f>VLOOKUP(A5,Rape!$1:$1048576,50,FALSE)</f>
        <v>362</v>
      </c>
      <c r="IJ5">
        <f>VLOOKUP(A5,Robbery!$1:$1048576,50,FALSE)</f>
        <v>787</v>
      </c>
      <c r="IK5">
        <f>VLOOKUP(A5,'Median Income'!$1:$1048576,51,FALSE)</f>
        <v>16464</v>
      </c>
      <c r="IL5">
        <f>VLOOKUP(A5,'Poverty Rate'!$1:$1048576,50,FALSE)</f>
        <v>22.4</v>
      </c>
      <c r="IM5">
        <f>VLOOKUP(A5,Murder!$1:$1048576,51,FALSE)</f>
        <v>149</v>
      </c>
      <c r="IN5">
        <f>VLOOKUP(A5,Rape!$1:$1048576,51,FALSE)</f>
        <v>961</v>
      </c>
      <c r="IO5">
        <f>VLOOKUP(A5,Robbery!$1:$1048576,51,FALSE)</f>
        <v>3483</v>
      </c>
      <c r="IP5">
        <f>VLOOKUP(A5,'Median Income'!$1:$1048576,52,FALSE)</f>
        <v>26430</v>
      </c>
      <c r="IQ5">
        <f>VLOOKUP(A5,'Poverty Rate'!$1:$1048576,51,FALSE)</f>
        <v>10.7</v>
      </c>
      <c r="IR5">
        <f>VLOOKUP(A5,Murder!$1:$1048576,52,FALSE)</f>
        <v>27</v>
      </c>
      <c r="IS5">
        <f>VLOOKUP(A5,Rape!$1:$1048576,52,FALSE)</f>
        <v>111</v>
      </c>
      <c r="IT5">
        <f>VLOOKUP(A5,Robbery!$1:$1048576,52,FALSE)</f>
        <v>114</v>
      </c>
      <c r="IU5">
        <f>VLOOKUP(A5,'Median Income'!$1:$1048576,53,FALSE)</f>
        <v>23559</v>
      </c>
      <c r="IV5">
        <f>VLOOKUP(A5,'Poverty Rate'!$1:$1048576,52,FALSE)</f>
        <v>14.6</v>
      </c>
    </row>
    <row r="6" spans="1:256" x14ac:dyDescent="0.25">
      <c r="A6">
        <v>1987</v>
      </c>
      <c r="B6">
        <v>380</v>
      </c>
      <c r="C6">
        <f>VLOOKUP(A6,Rape!A30:B84,2,FALSE)</f>
        <v>1137</v>
      </c>
      <c r="D6">
        <f>VLOOKUP(A6,Robbery!A30:B84,2,FALSE)</f>
        <v>4581</v>
      </c>
      <c r="E6">
        <f>VLOOKUP(A6,'Median Income'!A:C,3,FALSE)</f>
        <v>19734</v>
      </c>
      <c r="F6">
        <f>VLOOKUP(A6,'Poverty Rate'!A:B,2,FALSE)</f>
        <v>21.3</v>
      </c>
      <c r="G6">
        <f>VLOOKUP(A6,Murder!A:C,3,FALSE)</f>
        <v>53</v>
      </c>
      <c r="H6">
        <f>VLOOKUP(A6,Rape!A:C,3,FALSE)</f>
        <v>341</v>
      </c>
      <c r="I6">
        <f>VLOOKUP(A6,Robbery!A:C,3,FALSE)</f>
        <v>384</v>
      </c>
      <c r="J6">
        <f>VLOOKUP(A6,'Median Income'!A:D,4,FALSE)</f>
        <v>33233</v>
      </c>
      <c r="K6">
        <f>VLOOKUP(A6,'Poverty Rate'!A:C,3,FALSE)</f>
        <v>12</v>
      </c>
      <c r="L6">
        <f>VLOOKUP(A6,Murder!A:D,4,FALSE)</f>
        <v>253</v>
      </c>
      <c r="M6">
        <f>VLOOKUP(A6,Rape!A:D,4,FALSE)</f>
        <v>1396</v>
      </c>
      <c r="N6">
        <f>VLOOKUP(A6,Robbery!A:D,4,FALSE)</f>
        <v>4687</v>
      </c>
      <c r="O6">
        <f>VLOOKUP(A6,'Median Income'!A:E,5,FALSE)</f>
        <v>26749</v>
      </c>
      <c r="P6">
        <f>VLOOKUP(A6,'Poverty Rate'!A:D,4,FALSE)</f>
        <v>12.8</v>
      </c>
      <c r="Q6">
        <f>VLOOKUP(A6,Murder!A:E,5,FALSE)</f>
        <v>182</v>
      </c>
      <c r="R6">
        <f>VLOOKUP(A6,Rape!A:E,5,FALSE)</f>
        <v>779</v>
      </c>
      <c r="S6">
        <f>VLOOKUP(A6,Robbery!A:E,5,FALSE)</f>
        <v>1890</v>
      </c>
      <c r="T6">
        <f>VLOOKUP(A6,'Median Income'!A:F,6,FALSE)</f>
        <v>18827</v>
      </c>
      <c r="U6">
        <f>VLOOKUP(A6,'Poverty Rate'!A:E,5,FALSE)</f>
        <v>21.8</v>
      </c>
      <c r="V6">
        <f>VLOOKUP(A6,Murder!A:F,6,FALSE)</f>
        <v>2924</v>
      </c>
      <c r="W6">
        <f>VLOOKUP(A6,Rape!A:F,6,FALSE)</f>
        <v>12109</v>
      </c>
      <c r="X6">
        <f>VLOOKUP(A6,Robbery!A:F,6,FALSE)</f>
        <v>83341</v>
      </c>
      <c r="Y6">
        <f>VLOOKUP(A6,'Median Income'!A:G,7,FALSE)</f>
        <v>30146</v>
      </c>
      <c r="Z6">
        <f>VLOOKUP(A6,'Poverty Rate'!A:F,6,FALSE)</f>
        <v>12.3</v>
      </c>
      <c r="AA6">
        <f>VLOOKUP(A6,Murder!A:G,7,FALSE)</f>
        <v>191</v>
      </c>
      <c r="AB6">
        <f>VLOOKUP(A6,Rape!A:G,7,FALSE)</f>
        <v>1344</v>
      </c>
      <c r="AC6">
        <f>VLOOKUP(A6,Robbery!A:G,7,FALSE)</f>
        <v>3916</v>
      </c>
      <c r="AD6">
        <f>VLOOKUP(A6,'Median Income'!A:H,8,FALSE)</f>
        <v>26476</v>
      </c>
      <c r="AE6">
        <f>VLOOKUP(A6,'Poverty Rate'!A:G,7,FALSE)</f>
        <v>12.5</v>
      </c>
      <c r="AF6">
        <f>VLOOKUP(A6,Murder!A:H,8,FALSE)</f>
        <v>156</v>
      </c>
      <c r="AG6">
        <f>VLOOKUP(A6,Rape!A:H,8,FALSE)</f>
        <v>800</v>
      </c>
      <c r="AH6">
        <f>VLOOKUP(A6,Robbery!A:H,8,FALSE)</f>
        <v>5720</v>
      </c>
      <c r="AI6">
        <f>VLOOKUP(A6,'Median Income'!A:I,9,FALSE)</f>
        <v>32862</v>
      </c>
      <c r="AJ6">
        <f>VLOOKUP(A6,'Poverty Rate'!A:H,8,FALSE)</f>
        <v>6.6</v>
      </c>
      <c r="AK6">
        <f>VLOOKUP(A6,Murder!A:I,9,FALSE)</f>
        <v>33</v>
      </c>
      <c r="AL6">
        <f>VLOOKUP(A6,Rape!A:I,9,FALSE)</f>
        <v>441</v>
      </c>
      <c r="AM6">
        <f>VLOOKUP(A6,Robbery!A:I,9,FALSE)</f>
        <v>789</v>
      </c>
      <c r="AN6">
        <f>VLOOKUP(A6,'Median Income'!A:J,10,FALSE)</f>
        <v>29244</v>
      </c>
      <c r="AO6">
        <f>VLOOKUP(A6,'Poverty Rate'!A:I,9,FALSE)</f>
        <v>6.6</v>
      </c>
      <c r="AP6">
        <f>VLOOKUP(A6,Murder!A:J,10,FALSE)</f>
        <v>225</v>
      </c>
      <c r="AQ6">
        <f>VLOOKUP(A6,Rape!A:J,10,FALSE)</f>
        <v>245</v>
      </c>
      <c r="AR6">
        <f>VLOOKUP(A6,Robbery!A:J,10,FALSE)</f>
        <v>4462</v>
      </c>
      <c r="AS6">
        <f>VLOOKUP(A6,'Median Income'!A:K,11,FALSE)</f>
        <v>27455</v>
      </c>
      <c r="AT6">
        <f>VLOOKUP(A6,'Poverty Rate'!A:J,10,FALSE)</f>
        <v>14.9</v>
      </c>
      <c r="AU6">
        <f>VLOOKUP(A6,Murder!A:K,11,FALSE)</f>
        <v>1371</v>
      </c>
      <c r="AV6">
        <f>VLOOKUP(A6,Rape!A:K,11,FALSE)</f>
        <v>6032</v>
      </c>
      <c r="AW6">
        <f>VLOOKUP(A6,Robbery!A:K,11,FALSE)</f>
        <v>42869</v>
      </c>
      <c r="AX6">
        <f>VLOOKUP(A6,'Median Income'!A:L,12,FALSE)</f>
        <v>24489</v>
      </c>
      <c r="AY6">
        <f>VLOOKUP(A6,'Poverty Rate'!A:K,11,FALSE)</f>
        <v>12.4</v>
      </c>
      <c r="AZ6">
        <f>VLOOKUP(A6,Murder!A:L,12,FALSE)</f>
        <v>735</v>
      </c>
      <c r="BA6">
        <f>VLOOKUP(A6,Rape!A:L,12,FALSE)</f>
        <v>2681</v>
      </c>
      <c r="BB6">
        <f>VLOOKUP(A6,Robbery!A:L,12,FALSE)</f>
        <v>13014</v>
      </c>
      <c r="BC6">
        <f>VLOOKUP(A6,'Median Income'!$1:$1048576,13,FALSE)</f>
        <v>26714</v>
      </c>
      <c r="BD6">
        <f>VLOOKUP(A6,'Poverty Rate'!$1:$1048576,12,FALSE)</f>
        <v>14.6</v>
      </c>
      <c r="BE6">
        <f>VLOOKUP(A6,Murder!A:M,13,FALSE)</f>
        <v>52</v>
      </c>
      <c r="BF6">
        <f>VLOOKUP(A6,Rape!A:M,13,FALSE)</f>
        <v>393</v>
      </c>
      <c r="BG6">
        <f>VLOOKUP(A6,Robbery!A:M,13,FALSE)</f>
        <v>1061</v>
      </c>
      <c r="BH6">
        <f>VLOOKUP(A6,'Median Income'!$1:$1048576,14,FALSE)</f>
        <v>35022</v>
      </c>
      <c r="BI6">
        <f>VLOOKUP(A6,'Poverty Rate'!$1:$1048576,13,FALSE)</f>
        <v>8.8000000000000007</v>
      </c>
      <c r="BJ6">
        <f>VLOOKUP(A6,Murder!A:N,14,FALSE)</f>
        <v>31</v>
      </c>
      <c r="BK6">
        <f>VLOOKUP(A6,Rape!A:N,14,FALSE)</f>
        <v>175</v>
      </c>
      <c r="BL6">
        <f>VLOOKUP(A6,Robbery!A:N,14,FALSE)</f>
        <v>242</v>
      </c>
      <c r="BM6">
        <f>VLOOKUP(A6,'Median Income'!$1:$1048576,15,FALSE)</f>
        <v>20755</v>
      </c>
      <c r="BN6">
        <f>VLOOKUP(A6,'Poverty Rate'!$1:$1048576,14,FALSE)</f>
        <v>15.1</v>
      </c>
      <c r="BO6">
        <f>VLOOKUP(A6,Murder!A:O,15,FALSE)</f>
        <v>967</v>
      </c>
      <c r="BP6">
        <f>VLOOKUP(A6,Rape!A:O,15,FALSE)</f>
        <v>4443</v>
      </c>
      <c r="BQ6">
        <f>VLOOKUP(A6,Robbery!A:O,15,FALSE)</f>
        <v>36406</v>
      </c>
      <c r="BR6">
        <f>VLOOKUP(A6,'Median Income'!$1:$1048576,16,FALSE)</f>
        <v>27084</v>
      </c>
      <c r="BS6">
        <f>VLOOKUP(A6,'Poverty Rate'!$1:$1048576,15,FALSE)</f>
        <v>14.4</v>
      </c>
      <c r="BT6">
        <f>VLOOKUP(A6,Murder!A:P,16,FALSE)</f>
        <v>307</v>
      </c>
      <c r="BU6">
        <f>VLOOKUP(A6,Rape!A:P,16,FALSE)</f>
        <v>1609</v>
      </c>
      <c r="BV6">
        <f>VLOOKUP(A6,Robbery!A:P,16,FALSE)</f>
        <v>4901</v>
      </c>
      <c r="BW6">
        <f>VLOOKUP(A6,'Median Income'!$1:$1048576,17,FALSE)</f>
        <v>22519</v>
      </c>
      <c r="BX6">
        <f>VLOOKUP(A6,'Poverty Rate'!$1:$1048576,16,FALSE)</f>
        <v>11.1</v>
      </c>
      <c r="BY6">
        <f>VLOOKUP(A6,Murder!A:Q,17,FALSE)</f>
        <v>59</v>
      </c>
      <c r="BZ6">
        <f>VLOOKUP(A6,Rape!A:Q,17,FALSE)</f>
        <v>337</v>
      </c>
      <c r="CA6">
        <f>VLOOKUP(A6,Robbery!A:Q,17,FALSE)</f>
        <v>1025</v>
      </c>
      <c r="CB6">
        <f>VLOOKUP(A6,'Median Income'!$1:$1048576,18,FALSE)</f>
        <v>22190</v>
      </c>
      <c r="CC6">
        <f>VLOOKUP(A6,'Poverty Rate'!$1:$1048576,17,FALSE)</f>
        <v>14.5</v>
      </c>
      <c r="CD6">
        <f>VLOOKUP(A6,Murder!A:R,18,FALSE)</f>
        <v>110</v>
      </c>
      <c r="CE6">
        <f>VLOOKUP(A6,Rape!A:R,18,FALSE)</f>
        <v>808</v>
      </c>
      <c r="CF6">
        <f>VLOOKUP(A6,Robbery!A:R,18,FALSE)</f>
        <v>2032</v>
      </c>
      <c r="CG6">
        <f>VLOOKUP(A6,'Median Income'!$1:$1048576,19,FALSE)</f>
        <v>25583</v>
      </c>
      <c r="CH6">
        <f>VLOOKUP(A6,'Poverty Rate'!$1:$1048576,18,FALSE)</f>
        <v>9.1999999999999993</v>
      </c>
      <c r="CI6">
        <f>VLOOKUP(A6,Murder!A:S,19,FALSE)</f>
        <v>280</v>
      </c>
      <c r="CJ6">
        <f>VLOOKUP(A6,Rape!A:S,19,FALSE)</f>
        <v>781</v>
      </c>
      <c r="CK6">
        <f>VLOOKUP(A6,Robbery!A:S,19,FALSE)</f>
        <v>3361</v>
      </c>
      <c r="CL6">
        <f>VLOOKUP(A6,'Median Income'!$1:$1048576,20,FALSE)</f>
        <v>20673</v>
      </c>
      <c r="CM6">
        <f>VLOOKUP(A6,'Poverty Rate'!$1:$1048576,19,FALSE)</f>
        <v>17.3</v>
      </c>
      <c r="CN6">
        <f>VLOOKUP(A6,Murder!A:T,20,FALSE)</f>
        <v>496</v>
      </c>
      <c r="CO6">
        <f>VLOOKUP(A6,Rape!A:T,20,FALSE)</f>
        <v>1600</v>
      </c>
      <c r="CP6">
        <f>VLOOKUP(A6,Robbery!A:T,20,FALSE)</f>
        <v>7987</v>
      </c>
      <c r="CQ6">
        <f>VLOOKUP(A6,'Median Income'!$1:$1048576,21,FALSE)</f>
        <v>21349</v>
      </c>
      <c r="CR6">
        <f>VLOOKUP(A6,'Poverty Rate'!$1:$1048576,20,FALSE)</f>
        <v>25.1</v>
      </c>
      <c r="CS6">
        <f>VLOOKUP(A6,Murder!A:U,21,)</f>
        <v>30</v>
      </c>
      <c r="CT6">
        <f>VLOOKUP(A6,Rape!A:U,21,FALSE)</f>
        <v>186</v>
      </c>
      <c r="CU6">
        <f>VLOOKUP(A6,Robbery!A:U,21,FALSE)</f>
        <v>304</v>
      </c>
      <c r="CV6">
        <f>VLOOKUP(A6,'Median Income'!$1:$1048576,22,FALSE)</f>
        <v>23600</v>
      </c>
      <c r="CW6">
        <f>VLOOKUP(A6,'Poverty Rate'!$1:$1048576,21,FALSE)</f>
        <v>11.7</v>
      </c>
      <c r="CX6">
        <f>VLOOKUP(A6,Murder!A:V,22,FALSE)</f>
        <v>436</v>
      </c>
      <c r="CY6">
        <f>VLOOKUP(A6,Rape!A:V,22,FALSE)</f>
        <v>1795</v>
      </c>
      <c r="CZ6">
        <f>VLOOKUP(A6,Robbery!A:V,22,FALSE)</f>
        <v>13164</v>
      </c>
      <c r="DA6">
        <f>VLOOKUP(A6,'Median Income'!$1:$1048576,23,FALSE)</f>
        <v>34970</v>
      </c>
      <c r="DB6">
        <f>VLOOKUP(A6,'Poverty Rate'!$1:$1048576,22,FALSE)</f>
        <v>9.1999999999999993</v>
      </c>
      <c r="DC6">
        <f>VLOOKUP(A6,Murder!A:W,23,FALSE)</f>
        <v>173</v>
      </c>
      <c r="DD6">
        <f>VLOOKUP(A6,Rape!A:W,23,FALSE)</f>
        <v>1868</v>
      </c>
      <c r="DE6">
        <f>VLOOKUP(A6,Robbery!A:W,23,FALSE)</f>
        <v>10379</v>
      </c>
      <c r="DF6">
        <f>VLOOKUP(A6,'Median Income'!$1:$1048576,24,FALSE)</f>
        <v>32241</v>
      </c>
      <c r="DG6">
        <f>VLOOKUP(A6,'Poverty Rate'!$1:$1048576,23,FALSE)</f>
        <v>8.1999999999999993</v>
      </c>
      <c r="DH6">
        <f>VLOOKUP(A6,Murder!A:X,24,FALSE)</f>
        <v>1124</v>
      </c>
      <c r="DI6">
        <f>VLOOKUP(A6,Rape!A:X,24,FALSE)</f>
        <v>6184</v>
      </c>
      <c r="DJ6">
        <f>VLOOKUP(A6,Murder!A:X,24,FALSE)</f>
        <v>1124</v>
      </c>
      <c r="DK6">
        <f>VLOOKUP(A6,'Median Income'!$1:$1048576,25,FALSE)</f>
        <v>27702</v>
      </c>
      <c r="DL6">
        <f>VLOOKUP(A6,'Poverty Rate'!$1:$1048576,24,FALSE)</f>
        <v>12.2</v>
      </c>
      <c r="DM6">
        <f>VLOOKUP(A6,Murder!A:Y,25,FALSE)</f>
        <v>112</v>
      </c>
      <c r="DN6">
        <f>VLOOKUP(A6,Rape!$1:$1048576,25,FALSE)</f>
        <v>1439</v>
      </c>
      <c r="DO6">
        <f>VLOOKUP(A6,Robbery!A:Y,25,FALSE)</f>
        <v>4354</v>
      </c>
      <c r="DP6">
        <f>VLOOKUP(A6,'Median Income'!$1:$1048576,26,FALSE)</f>
        <v>28082</v>
      </c>
      <c r="DQ6">
        <f>VLOOKUP(A6,'Poverty Rate'!$1:$1048576,25,FALSE)</f>
        <v>11.3</v>
      </c>
      <c r="DR6">
        <f>VLOOKUP(A6,Murder!A:Z,26,FALSE)</f>
        <v>269</v>
      </c>
      <c r="DS6">
        <f>VLOOKUP(A6,Rape!A:Z,26,FALSE)</f>
        <v>767</v>
      </c>
      <c r="DT6">
        <f>VLOOKUP(A6,Robbery!A:Z,26,FALSE)</f>
        <v>1496</v>
      </c>
      <c r="DU6">
        <f>VLOOKUP(A6,'Median Income'!$1:$1048576,27,FALSE)</f>
        <v>18513</v>
      </c>
      <c r="DV6">
        <f>VLOOKUP(A6,'Poverty Rate'!$1:$1048576,26,FALSE)</f>
        <v>25</v>
      </c>
      <c r="DW6">
        <f>VLOOKUP(A6,Murder!A:AA,27,FALSE)</f>
        <v>423</v>
      </c>
      <c r="DX6">
        <f>VLOOKUP(A6,Rape!A:AA,27,FALSE)</f>
        <v>1473</v>
      </c>
      <c r="DY6">
        <f>VLOOKUP(A6,Robbery!A:AA,27,FALSE)</f>
        <v>8376</v>
      </c>
      <c r="DZ6">
        <f>VLOOKUP(A6,'Median Income'!$1:$1048576,28,FALSE)</f>
        <v>23720</v>
      </c>
      <c r="EA6">
        <f>VLOOKUP(A6,'Poverty Rate'!$1:$1048576,27,FALSE)</f>
        <v>14</v>
      </c>
      <c r="EB6">
        <f>VLOOKUP(A6,Murder!A:AB,28,FALSE)</f>
        <v>33</v>
      </c>
      <c r="EC6">
        <f>VLOOKUP(A6,Rape!A:AB,28,FALSE)</f>
        <v>160</v>
      </c>
      <c r="ED6">
        <f>VLOOKUP(A6,Robbery!A:AB,28,FALSE)</f>
        <v>196</v>
      </c>
      <c r="EE6">
        <f>VLOOKUP(A6,'Median Income'!$1:$1048576,29,FALSE)</f>
        <v>20474</v>
      </c>
      <c r="EF6">
        <f>VLOOKUP(A6,'Poverty Rate'!$1:$1048576,28,FALSE)</f>
        <v>18</v>
      </c>
      <c r="EG6">
        <f>VLOOKUP(A6,Murder!A:AC,29,FALSE)</f>
        <v>55</v>
      </c>
      <c r="EH6">
        <f>VLOOKUP(A6,Rape!A:AC,29,FALSE)</f>
        <v>345</v>
      </c>
      <c r="EI6">
        <f>VLOOKUP(A6,Robbery!A:AC,29,FALSE)</f>
        <v>751</v>
      </c>
      <c r="EJ6">
        <f>VLOOKUP(A6,'Median Income'!$1:$1048576,30,FALSE)</f>
        <v>23268</v>
      </c>
      <c r="EK6">
        <f>VLOOKUP(A6,'Poverty Rate'!$1:$1048576,29,FALSE)</f>
        <v>11.9</v>
      </c>
      <c r="EL6">
        <f>VLOOKUP(A6,Murder!A:AD,30,FALSE)</f>
        <v>85</v>
      </c>
      <c r="EM6">
        <f>VLOOKUP(A6,Rape!A:AD,30,FALSE)</f>
        <v>622</v>
      </c>
      <c r="EN6">
        <f>VLOOKUP(A6,Robbery!A:AD,30,FALSE)</f>
        <v>2744</v>
      </c>
      <c r="EO6">
        <f>VLOOKUP(A6,'Median Income'!$1:$1048576,31,FALSE)</f>
        <v>26878</v>
      </c>
      <c r="EP6">
        <f>VLOOKUP(A6,'Poverty Rate'!$1:$1048576,30,FALSE)</f>
        <v>10.4</v>
      </c>
      <c r="EQ6">
        <f>VLOOKUP(A6,Murder!A:AE,31,FALSE)</f>
        <v>32</v>
      </c>
      <c r="ER6">
        <f>VLOOKUP(A6,Rape!A:AE,31,FALSE)</f>
        <v>281</v>
      </c>
      <c r="ES6">
        <f>VLOOKUP(A6,Robbery!A:AE,31,FALSE)</f>
        <v>280</v>
      </c>
      <c r="ET6">
        <f>VLOOKUP(A6,'Median Income'!$1:$1048576,32,FALSE)</f>
        <v>32338</v>
      </c>
      <c r="EU6">
        <f>VLOOKUP(A6,'Poverty Rate'!$1:$1048576,31,FALSE)</f>
        <v>4.8</v>
      </c>
      <c r="EV6">
        <f>VLOOKUP(A6,Murder!A:AF,32,FALSE)</f>
        <v>351</v>
      </c>
      <c r="EW6">
        <f>VLOOKUP(A6,Rape!A:AF,32,FALSE)</f>
        <v>2559</v>
      </c>
      <c r="EX6">
        <f>VLOOKUP(A6,Robbery!A:AF,32,FALSE)</f>
        <v>17862</v>
      </c>
      <c r="EY6">
        <f>VLOOKUP(A6,'Median Income'!$1:$1048576,33,FALSE)</f>
        <v>34241</v>
      </c>
      <c r="EZ6">
        <f>VLOOKUP(A6,'Poverty Rate'!$1:$1048576,32,FALSE)</f>
        <v>8.3000000000000007</v>
      </c>
      <c r="FA6">
        <f>VLOOKUP(A6,Murder!A:AG,33,FALSE)</f>
        <v>152</v>
      </c>
      <c r="FB6">
        <f>VLOOKUP(A6,Rape!A:AG,33,FALSE)</f>
        <v>646</v>
      </c>
      <c r="FC6">
        <f>VLOOKUP(A6,Robbery!A:AG,33,FALSE)</f>
        <v>1625</v>
      </c>
      <c r="FD6">
        <f>VLOOKUP(A6,'Median Income'!$1:$1048576,34,FALSE)</f>
        <v>20758</v>
      </c>
      <c r="FE6">
        <f>VLOOKUP(A6,'Poverty Rate'!$1:$1048576,33,FALSE)</f>
        <v>19.399999999999999</v>
      </c>
      <c r="FF6">
        <f>VLOOKUP(A6,Murder!A:AH,34,FALSE)</f>
        <v>2016</v>
      </c>
      <c r="FG6">
        <f>VLOOKUP(A6,Rape!A:AH,34,FALSE)</f>
        <v>5537</v>
      </c>
      <c r="FH6">
        <f>VLOOKUP(A6,Robbery!A:AH,34,FALSE)</f>
        <v>89721</v>
      </c>
      <c r="FI6">
        <f>VLOOKUP(A6,'Median Income'!$1:$1048576,35,FALSE)</f>
        <v>26384</v>
      </c>
      <c r="FJ6">
        <f>VLOOKUP(A6,'Poverty Rate'!$1:$1048576,34,FALSE)</f>
        <v>14.3</v>
      </c>
      <c r="FK6">
        <f>VLOOKUP(A6,Murder!A:AI,35,FALSE)</f>
        <v>519</v>
      </c>
      <c r="FL6">
        <f>VLOOKUP(A6,Rape!A:AI,35,FALSE)</f>
        <v>1863</v>
      </c>
      <c r="FM6">
        <f>VLOOKUP(A6,Robbery!A:AI,35,FALSE)</f>
        <v>6023</v>
      </c>
      <c r="FN6">
        <f>VLOOKUP(A6,'Median Income'!$1:$1048576,36,FALSE)</f>
        <v>22760</v>
      </c>
      <c r="FO6">
        <f>VLOOKUP(A6,'Poverty Rate'!$1:$1048576,35,FALSE)</f>
        <v>13.8</v>
      </c>
      <c r="FP6">
        <f>VLOOKUP(A6,Murder!A:AJ,36,FALSE)</f>
        <v>10</v>
      </c>
      <c r="FQ6">
        <f>VLOOKUP(A6,Rape!A:AJ,36,FALSE)</f>
        <v>63</v>
      </c>
      <c r="FR6">
        <f>VLOOKUP(A6,Robbery!A:AJ,36,FALSE)</f>
        <v>51</v>
      </c>
      <c r="FS6">
        <f>VLOOKUP(A6,'Median Income'!$1:$1048576,37,FALSE)</f>
        <v>22576</v>
      </c>
      <c r="FT6">
        <f>VLOOKUP(A6,'Poverty Rate'!$1:$1048576,36,FALSE)</f>
        <v>11.4</v>
      </c>
      <c r="FU6">
        <f>VLOOKUP(A6,Murder!A:AK,37,FALSE)</f>
        <v>630</v>
      </c>
      <c r="FV6">
        <f>VLOOKUP(A6,Rape!A:AK,37,FALSE)</f>
        <v>4305</v>
      </c>
      <c r="FW6">
        <f>VLOOKUP(A6,Robbery!A:AK,37,FALSE)</f>
        <v>16511</v>
      </c>
      <c r="FX6">
        <f>VLOOKUP(A6,'Median Income'!$1:$1048576,38,FALSE)</f>
        <v>25773</v>
      </c>
      <c r="FY6">
        <f>VLOOKUP(A6,'Poverty Rate'!$1:$1048576,37,FALSE)</f>
        <v>12.7</v>
      </c>
      <c r="FZ6">
        <f>VLOOKUP(A6,Murder!A:AL,38,FALSE)</f>
        <v>244</v>
      </c>
      <c r="GA6">
        <f>VLOOKUP(A6,Rape!A:AL,38,FALSE)</f>
        <v>1173</v>
      </c>
      <c r="GB6">
        <f>VLOOKUP(A6,Robbery!A:AL,38,FALSE)</f>
        <v>3583</v>
      </c>
      <c r="GC6">
        <f>VLOOKUP(A6,'Median Income'!$1:$1048576,39,FALSE)</f>
        <v>21691</v>
      </c>
      <c r="GD6">
        <f>VLOOKUP(A6,'Poverty Rate'!$1:$1048576,38,FALSE)</f>
        <v>17</v>
      </c>
      <c r="GE6">
        <f>VLOOKUP(A6,Murder!A:AM,39,FALSE)</f>
        <v>153</v>
      </c>
      <c r="GF6">
        <f>VLOOKUP(A6,Rape!A:AM,39,)</f>
        <v>1247</v>
      </c>
      <c r="GG6">
        <f>VLOOKUP(A6,Robbery!A:AM,39,FALSE)</f>
        <v>5338</v>
      </c>
      <c r="GH6">
        <f>VLOOKUP(A6,'Median Income'!$1:$1048576,40,FALSE)</f>
        <v>25038</v>
      </c>
      <c r="GI6">
        <f>VLOOKUP(A6,'Poverty Rate'!$1:$1048576,39,FALSE)</f>
        <v>14.2</v>
      </c>
      <c r="GJ6">
        <f>VLOOKUP(A6,Murder!A:AN,40,FALSE)</f>
        <v>642</v>
      </c>
      <c r="GK6">
        <f>VLOOKUP(A6,Rape!A:AN,40,FALSE)</f>
        <v>3130</v>
      </c>
      <c r="GL6">
        <f>VLOOKUP(A6,Robbery!A:AN,40,FALSE)</f>
        <v>17241</v>
      </c>
      <c r="GM6">
        <f>VLOOKUP(A6,'Median Income'!$1:$1048576,41,FALSE)</f>
        <v>25424</v>
      </c>
      <c r="GN6">
        <f>VLOOKUP(A6,'Poverty Rate'!$1:$1048576,40,FALSE)</f>
        <v>10.6</v>
      </c>
      <c r="GO6">
        <f>VLOOKUP(A6,Murder!A:AO,41,FALSE)</f>
        <v>35</v>
      </c>
      <c r="GP6">
        <f>VLOOKUP(A6,Rape!A:AO,41,FALSE)</f>
        <v>241</v>
      </c>
      <c r="GQ6">
        <f>VLOOKUP(A6,Robbery!A:AO,41,FALSE)</f>
        <v>1062</v>
      </c>
      <c r="GR6">
        <f>VLOOKUP(A6,'Median Income'!$1:$1048576,42,FALSE)</f>
        <v>28292</v>
      </c>
      <c r="GS6">
        <f>VLOOKUP(A6,'Poverty Rate'!$1:$1048576,41,FALSE)</f>
        <v>8.1</v>
      </c>
      <c r="GT6">
        <f>VLOOKUP(A6,Murder!A:AP,42,FALSE)</f>
        <v>318</v>
      </c>
      <c r="GU6">
        <f>VLOOKUP(A6,Rape!A:AP,42,FALSE)</f>
        <v>1497</v>
      </c>
      <c r="GV6">
        <f>VLOOKUP(A6,Robbery!A:AP,42,FALSE)</f>
        <v>3463</v>
      </c>
      <c r="GW6">
        <f>VLOOKUP(A6,'Median Income'!$1:$1048576,43,FALSE)</f>
        <v>25049</v>
      </c>
      <c r="GX6">
        <f>VLOOKUP(A6,'Poverty Rate'!$1:$1048576,42,FALSE)</f>
        <v>15.6</v>
      </c>
      <c r="GY6">
        <f>VLOOKUP(A6,Murder!$1:$1048576,43,FALSE)</f>
        <v>13</v>
      </c>
      <c r="GZ6">
        <f>VLOOKUP(A6,Rape!$1:$1048576,43,FALSE)</f>
        <v>146</v>
      </c>
      <c r="HA6">
        <f>VLOOKUP(A6,Robbery!$1:$1048576,43,FALSE)</f>
        <v>87</v>
      </c>
      <c r="HB6">
        <f>VLOOKUP(A6,'Median Income'!$1:$1048576,44,FALSE)</f>
        <v>21151</v>
      </c>
      <c r="HC6">
        <f>VLOOKUP(A6,'Poverty Rate'!$1:$1048576,43,FALSE)</f>
        <v>15.2</v>
      </c>
      <c r="HD6">
        <f>VLOOKUP(A6,Murder!$1:$1048576,44,FALSE)</f>
        <v>444</v>
      </c>
      <c r="HE6">
        <f>VLOOKUP(A6,Rape!$1:$1048576,44,FALSE)</f>
        <v>2133</v>
      </c>
      <c r="HF6">
        <f>VLOOKUP(A6,Robbery!$1:$1048576,44,FALSE)</f>
        <v>9409</v>
      </c>
      <c r="HG6">
        <f>VLOOKUP(A6,'Median Income'!$1:$1048576,45,FALSE)</f>
        <v>21179</v>
      </c>
      <c r="HH6">
        <f>VLOOKUP(A6,'Poverty Rate'!$1:$1048576,44,FALSE)</f>
        <v>16.899999999999999</v>
      </c>
      <c r="HI6">
        <f>VLOOKUP(A6,Murder!$1:$1048576,45,FALSE)</f>
        <v>1959</v>
      </c>
      <c r="HJ6">
        <f>VLOOKUP(A6,Rape!$1:$1048576,45,FALSE)</f>
        <v>8068</v>
      </c>
      <c r="HK6">
        <f>VLOOKUP(A6,Robbery!$1:$1048576,45,FALSE)</f>
        <v>38053</v>
      </c>
      <c r="HL6">
        <f>VLOOKUP(A6,'Median Income'!$1:$1048576,46,FALSE)</f>
        <v>24721</v>
      </c>
      <c r="HM6">
        <f>VLOOKUP(A6,'Poverty Rate'!$1:$1048576,45,FALSE)</f>
        <v>17.600000000000001</v>
      </c>
      <c r="HN6">
        <f>VLOOKUP(A6,Murder!$1:$1048576,46,FALSE)</f>
        <v>55</v>
      </c>
      <c r="HO6">
        <f>VLOOKUP(A6,Rape!$1:$1048576,46,FALSE)</f>
        <v>365</v>
      </c>
      <c r="HP6">
        <f>VLOOKUP(A6,Robbery!$1:$1048576,46,FALSE)</f>
        <v>887</v>
      </c>
      <c r="HQ6">
        <f>VLOOKUP(A6,'Median Income'!$1:$1048576,47,FALSE)</f>
        <v>26529</v>
      </c>
      <c r="HR6">
        <f>VLOOKUP(A6,'Poverty Rate'!$1:$1048576,46,FALSE)</f>
        <v>10.199999999999999</v>
      </c>
      <c r="HS6">
        <f>VLOOKUP(A6,Murder!$1:$1048576,47,FALSE)</f>
        <v>15</v>
      </c>
      <c r="HT6">
        <f>VLOOKUP(A6,Rape!$1:$1048576,47,FALSE)</f>
        <v>123</v>
      </c>
      <c r="HU6">
        <f>VLOOKUP(A6,Robbery!$1:$1048576,47,FALSE)</f>
        <v>92</v>
      </c>
      <c r="HV6">
        <f>VLOOKUP(A6,'Median Income'!$1:$1048576,48,FALSE)</f>
        <v>25415</v>
      </c>
      <c r="HW6">
        <f>VLOOKUP(A6,'Poverty Rate'!$1:$1048576,47,FALSE)</f>
        <v>9.3000000000000007</v>
      </c>
      <c r="HX6">
        <f>VLOOKUP(A6,Murder!$1:$1048576,48,FALSE)</f>
        <v>437</v>
      </c>
      <c r="HY6">
        <f>VLOOKUP(A6,Rape!$1:$1048576,48,FALSE)</f>
        <v>1537</v>
      </c>
      <c r="HZ6">
        <f>VLOOKUP(A6,Robbery!$1:$1048576,48,FALSE)</f>
        <v>6244</v>
      </c>
      <c r="IA6">
        <f>VLOOKUP(A6,'Median Income'!$1:$1048576,49,FALSE)</f>
        <v>29996</v>
      </c>
      <c r="IB6">
        <f>VLOOKUP(A6,'Poverty Rate'!$1:$1048576,48,FALSE)</f>
        <v>9.9</v>
      </c>
      <c r="IC6">
        <f>VLOOKUP(A6,Murder!$1:$1048576,49,FALSE)</f>
        <v>256</v>
      </c>
      <c r="ID6">
        <f>VLOOKUP(A6,Rape!$1:$1048576,49,FALSE)</f>
        <v>2370</v>
      </c>
      <c r="IE6">
        <f>VLOOKUP(A6,Robbery!$1:$1048576,49,FALSE)</f>
        <v>6417</v>
      </c>
      <c r="IF6">
        <f>VLOOKUP(A6,'Median Income'!$1:$1048576,50,FALSE)</f>
        <v>27319</v>
      </c>
      <c r="IG6">
        <f>VLOOKUP(A6,'Poverty Rate'!$1:$1048576,49,FALSE)</f>
        <v>10</v>
      </c>
      <c r="IH6">
        <f>VLOOKUP(A6,Murder!$1:$1048576,50,FALSE)</f>
        <v>92</v>
      </c>
      <c r="II6">
        <f>VLOOKUP(A6,Rape!$1:$1048576,50,FALSE)</f>
        <v>429</v>
      </c>
      <c r="IJ6">
        <f>VLOOKUP(A6,Robbery!$1:$1048576,50,FALSE)</f>
        <v>591</v>
      </c>
      <c r="IK6">
        <f>VLOOKUP(A6,'Median Income'!$1:$1048576,51,FALSE)</f>
        <v>17207</v>
      </c>
      <c r="IL6">
        <f>VLOOKUP(A6,'Poverty Rate'!$1:$1048576,50,FALSE)</f>
        <v>21.6</v>
      </c>
      <c r="IM6">
        <f>VLOOKUP(A6,Murder!$1:$1048576,51,FALSE)</f>
        <v>168</v>
      </c>
      <c r="IN6">
        <f>VLOOKUP(A6,Rape!$1:$1048576,51,FALSE)</f>
        <v>954</v>
      </c>
      <c r="IO6">
        <f>VLOOKUP(A6,Robbery!$1:$1048576,51,FALSE)</f>
        <v>3192</v>
      </c>
      <c r="IP6">
        <f>VLOOKUP(A6,'Median Income'!$1:$1048576,52,FALSE)</f>
        <v>26369</v>
      </c>
      <c r="IQ6">
        <f>VLOOKUP(A6,'Poverty Rate'!$1:$1048576,51,FALSE)</f>
        <v>9</v>
      </c>
      <c r="IR6">
        <f>VLOOKUP(A6,Murder!$1:$1048576,52,FALSE)</f>
        <v>10</v>
      </c>
      <c r="IS6">
        <f>VLOOKUP(A6,Rape!$1:$1048576,52,FALSE)</f>
        <v>154</v>
      </c>
      <c r="IT6">
        <f>VLOOKUP(A6,Robbery!$1:$1048576,52,FALSE)</f>
        <v>98</v>
      </c>
      <c r="IU6">
        <f>VLOOKUP(A6,'Median Income'!$1:$1048576,53,FALSE)</f>
        <v>27590</v>
      </c>
      <c r="IV6">
        <f>VLOOKUP(A6,'Poverty Rate'!$1:$1048576,52,FALSE)</f>
        <v>10.8</v>
      </c>
    </row>
    <row r="7" spans="1:256" x14ac:dyDescent="0.25">
      <c r="A7">
        <v>1988</v>
      </c>
      <c r="B7">
        <v>408</v>
      </c>
      <c r="C7">
        <f>VLOOKUP(A7,Rape!A31:B85,2,FALSE)</f>
        <v>1228</v>
      </c>
      <c r="D7">
        <f>VLOOKUP(A7,Robbery!A31:B85,2,FALSE)</f>
        <v>4860</v>
      </c>
      <c r="E7">
        <f>VLOOKUP(A7,'Median Income'!A:C,3,FALSE)</f>
        <v>19948</v>
      </c>
      <c r="F7">
        <f>VLOOKUP(A7,'Poverty Rate'!A:B,2,FALSE)</f>
        <v>19.3</v>
      </c>
      <c r="G7">
        <f>VLOOKUP(A7,Murder!A:C,3,FALSE)</f>
        <v>29</v>
      </c>
      <c r="H7">
        <f>VLOOKUP(A7,Rape!A:C,3,FALSE)</f>
        <v>296</v>
      </c>
      <c r="I7">
        <f>VLOOKUP(A7,Robbery!A:C,3,FALSE)</f>
        <v>374</v>
      </c>
      <c r="J7">
        <f>VLOOKUP(A7,'Median Income'!A:D,4,FALSE)</f>
        <v>33103</v>
      </c>
      <c r="K7">
        <f>VLOOKUP(A7,'Poverty Rate'!A:C,3,FALSE)</f>
        <v>11</v>
      </c>
      <c r="L7">
        <f>VLOOKUP(A7,Murder!A:D,4,FALSE)</f>
        <v>294</v>
      </c>
      <c r="M7">
        <f>VLOOKUP(A7,Rape!A:D,4,FALSE)</f>
        <v>1345</v>
      </c>
      <c r="N7">
        <f>VLOOKUP(A7,Robbery!A:D,4,FALSE)</f>
        <v>4750</v>
      </c>
      <c r="O7">
        <f>VLOOKUP(A7,'Median Income'!A:E,5,FALSE)</f>
        <v>26435</v>
      </c>
      <c r="P7">
        <f>VLOOKUP(A7,'Poverty Rate'!A:D,4,FALSE)</f>
        <v>14.1</v>
      </c>
      <c r="Q7">
        <f>VLOOKUP(A7,Murder!A:E,5,FALSE)</f>
        <v>211</v>
      </c>
      <c r="R7">
        <f>VLOOKUP(A7,Rape!A:E,5,FALSE)</f>
        <v>780</v>
      </c>
      <c r="S7">
        <f>VLOOKUP(A7,Robbery!A:E,5,FALSE)</f>
        <v>2037</v>
      </c>
      <c r="T7">
        <f>VLOOKUP(A7,'Median Income'!A:F,6,FALSE)</f>
        <v>20172</v>
      </c>
      <c r="U7">
        <f>VLOOKUP(A7,'Poverty Rate'!A:E,5,FALSE)</f>
        <v>21.6</v>
      </c>
      <c r="V7">
        <f>VLOOKUP(A7,Murder!A:F,6,FALSE)</f>
        <v>2936</v>
      </c>
      <c r="W7">
        <f>VLOOKUP(A7,Rape!A:F,6,FALSE)</f>
        <v>11780</v>
      </c>
      <c r="X7">
        <f>VLOOKUP(A7,Robbery!A:F,6,FALSE)</f>
        <v>86141</v>
      </c>
      <c r="Y7">
        <f>VLOOKUP(A7,'Median Income'!A:G,7,FALSE)</f>
        <v>30287</v>
      </c>
      <c r="Z7">
        <f>VLOOKUP(A7,'Poverty Rate'!A:F,6,FALSE)</f>
        <v>13.2</v>
      </c>
      <c r="AA7">
        <f>VLOOKUP(A7,Murder!A:G,7,FALSE)</f>
        <v>187</v>
      </c>
      <c r="AB7">
        <f>VLOOKUP(A7,Rape!A:G,7,FALSE)</f>
        <v>1269</v>
      </c>
      <c r="AC7">
        <f>VLOOKUP(A7,Robbery!A:G,7,FALSE)</f>
        <v>3250</v>
      </c>
      <c r="AD7">
        <f>VLOOKUP(A7,'Median Income'!A:H,8,FALSE)</f>
        <v>26214</v>
      </c>
      <c r="AE7">
        <f>VLOOKUP(A7,'Poverty Rate'!A:G,7,FALSE)</f>
        <v>12.5</v>
      </c>
      <c r="AF7">
        <f>VLOOKUP(A7,Murder!A:H,8,FALSE)</f>
        <v>174</v>
      </c>
      <c r="AG7">
        <f>VLOOKUP(A7,Rape!A:H,8,FALSE)</f>
        <v>849</v>
      </c>
      <c r="AH7">
        <f>VLOOKUP(A7,Robbery!A:H,8,FALSE)</f>
        <v>6080</v>
      </c>
      <c r="AI7">
        <f>VLOOKUP(A7,'Median Income'!A:I,9,FALSE)</f>
        <v>36213</v>
      </c>
      <c r="AJ7">
        <f>VLOOKUP(A7,'Poverty Rate'!A:H,8,FALSE)</f>
        <v>4</v>
      </c>
      <c r="AK7">
        <f>VLOOKUP(A7,Murder!A:I,9,FALSE)</f>
        <v>34</v>
      </c>
      <c r="AL7">
        <f>VLOOKUP(A7,Rape!A:I,9,FALSE)</f>
        <v>491</v>
      </c>
      <c r="AM7">
        <f>VLOOKUP(A7,Robbery!A:I,9,FALSE)</f>
        <v>784</v>
      </c>
      <c r="AN7">
        <f>VLOOKUP(A7,'Median Income'!A:J,10,FALSE)</f>
        <v>30505</v>
      </c>
      <c r="AO7">
        <f>VLOOKUP(A7,'Poverty Rate'!A:I,9,FALSE)</f>
        <v>8.6</v>
      </c>
      <c r="AP7">
        <f>VLOOKUP(A7,Murder!A:J,10,FALSE)</f>
        <v>369</v>
      </c>
      <c r="AQ7">
        <f>VLOOKUP(A7,Rape!A:J,10,FALSE)</f>
        <v>165</v>
      </c>
      <c r="AR7">
        <f>VLOOKUP(A7,Robbery!A:J,10,FALSE)</f>
        <v>5690</v>
      </c>
      <c r="AS7">
        <f>VLOOKUP(A7,'Median Income'!A:K,11,FALSE)</f>
        <v>26741</v>
      </c>
      <c r="AT7">
        <f>VLOOKUP(A7,'Poverty Rate'!A:J,10,FALSE)</f>
        <v>15.2</v>
      </c>
      <c r="AU7">
        <f>VLOOKUP(A7,Murder!A:K,11,FALSE)</f>
        <v>1416</v>
      </c>
      <c r="AV7">
        <f>VLOOKUP(A7,Rape!A:K,11,FALSE)</f>
        <v>6154</v>
      </c>
      <c r="AW7">
        <f>VLOOKUP(A7,Robbery!A:K,11,FALSE)</f>
        <v>49916</v>
      </c>
      <c r="AX7">
        <f>VLOOKUP(A7,'Median Income'!A:L,12,FALSE)</f>
        <v>25406</v>
      </c>
      <c r="AY7">
        <f>VLOOKUP(A7,'Poverty Rate'!A:K,11,FALSE)</f>
        <v>13.6</v>
      </c>
      <c r="AZ7">
        <f>VLOOKUP(A7,Murder!A:L,12,FALSE)</f>
        <v>748</v>
      </c>
      <c r="BA7">
        <f>VLOOKUP(A7,Rape!A:L,12,FALSE)</f>
        <v>2970</v>
      </c>
      <c r="BB7">
        <f>VLOOKUP(A7,Robbery!A:L,12,FALSE)</f>
        <v>15593</v>
      </c>
      <c r="BC7">
        <f>VLOOKUP(A7,'Median Income'!$1:$1048576,13,FALSE)</f>
        <v>26566</v>
      </c>
      <c r="BD7">
        <f>VLOOKUP(A7,'Poverty Rate'!$1:$1048576,12,FALSE)</f>
        <v>14</v>
      </c>
      <c r="BE7">
        <f>VLOOKUP(A7,Murder!A:M,13,FALSE)</f>
        <v>44</v>
      </c>
      <c r="BF7">
        <f>VLOOKUP(A7,Rape!A:M,13,FALSE)</f>
        <v>355</v>
      </c>
      <c r="BG7">
        <f>VLOOKUP(A7,Robbery!A:M,13,FALSE)</f>
        <v>919</v>
      </c>
      <c r="BH7">
        <f>VLOOKUP(A7,'Median Income'!$1:$1048576,14,FALSE)</f>
        <v>33024</v>
      </c>
      <c r="BI7">
        <f>VLOOKUP(A7,'Poverty Rate'!$1:$1048576,13,FALSE)</f>
        <v>11.1</v>
      </c>
      <c r="BJ7">
        <f>VLOOKUP(A7,Murder!A:N,14,FALSE)</f>
        <v>36</v>
      </c>
      <c r="BK7">
        <f>VLOOKUP(A7,Rape!A:N,14,FALSE)</f>
        <v>179</v>
      </c>
      <c r="BL7">
        <f>VLOOKUP(A7,Robbery!A:N,14,FALSE)</f>
        <v>202</v>
      </c>
      <c r="BM7">
        <f>VLOOKUP(A7,'Median Income'!$1:$1048576,15,FALSE)</f>
        <v>23450</v>
      </c>
      <c r="BN7">
        <f>VLOOKUP(A7,'Poverty Rate'!$1:$1048576,14,FALSE)</f>
        <v>12.5</v>
      </c>
      <c r="BO7">
        <f>VLOOKUP(A7,Murder!A:O,15,FALSE)</f>
        <v>991</v>
      </c>
      <c r="BP7">
        <f>VLOOKUP(A7,Rape!A:O,15,FALSE)</f>
        <v>4449</v>
      </c>
      <c r="BQ7">
        <f>VLOOKUP(A7,Robbery!A:O,15,FALSE)</f>
        <v>36097</v>
      </c>
      <c r="BR7">
        <f>VLOOKUP(A7,'Median Income'!$1:$1048576,16,FALSE)</f>
        <v>29524</v>
      </c>
      <c r="BS7">
        <f>VLOOKUP(A7,'Poverty Rate'!$1:$1048576,15,FALSE)</f>
        <v>12.7</v>
      </c>
      <c r="BT7">
        <f>VLOOKUP(A7,Murder!A:P,16,FALSE)</f>
        <v>358</v>
      </c>
      <c r="BU7">
        <f>VLOOKUP(A7,Rape!A:P,16,FALSE)</f>
        <v>1731</v>
      </c>
      <c r="BV7">
        <f>VLOOKUP(A7,Robbery!A:P,16,FALSE)</f>
        <v>4963</v>
      </c>
      <c r="BW7">
        <f>VLOOKUP(A7,'Median Income'!$1:$1048576,17,FALSE)</f>
        <v>26293</v>
      </c>
      <c r="BX7">
        <f>VLOOKUP(A7,'Poverty Rate'!$1:$1048576,16,FALSE)</f>
        <v>10.1</v>
      </c>
      <c r="BY7">
        <f>VLOOKUP(A7,Murder!A:Q,17,FALSE)</f>
        <v>47</v>
      </c>
      <c r="BZ7">
        <f>VLOOKUP(A7,Rape!A:Q,17,FALSE)</f>
        <v>446</v>
      </c>
      <c r="CA7">
        <f>VLOOKUP(A7,Robbery!A:Q,17,FALSE)</f>
        <v>1132</v>
      </c>
      <c r="CB7">
        <f>VLOOKUP(A7,'Median Income'!$1:$1048576,18,FALSE)</f>
        <v>24305</v>
      </c>
      <c r="CC7">
        <f>VLOOKUP(A7,'Poverty Rate'!$1:$1048576,17,FALSE)</f>
        <v>9.4</v>
      </c>
      <c r="CD7">
        <f>VLOOKUP(A7,Murder!A:R,18,FALSE)</f>
        <v>85</v>
      </c>
      <c r="CE7">
        <f>VLOOKUP(A7,Rape!A:R,18,FALSE)</f>
        <v>779</v>
      </c>
      <c r="CF7">
        <f>VLOOKUP(A7,Robbery!A:R,18,FALSE)</f>
        <v>2136</v>
      </c>
      <c r="CG7">
        <f>VLOOKUP(A7,'Median Income'!$1:$1048576,19,FALSE)</f>
        <v>25566</v>
      </c>
      <c r="CH7">
        <f>VLOOKUP(A7,'Poverty Rate'!$1:$1048576,18,FALSE)</f>
        <v>8.1</v>
      </c>
      <c r="CI7">
        <f>VLOOKUP(A7,Murder!A:S,19,FALSE)</f>
        <v>229</v>
      </c>
      <c r="CJ7">
        <f>VLOOKUP(A7,Rape!A:S,19,FALSE)</f>
        <v>835</v>
      </c>
      <c r="CK7">
        <f>VLOOKUP(A7,Robbery!A:S,19,FALSE)</f>
        <v>2764</v>
      </c>
      <c r="CL7">
        <f>VLOOKUP(A7,'Median Income'!$1:$1048576,20,FALSE)</f>
        <v>19907</v>
      </c>
      <c r="CM7">
        <f>VLOOKUP(A7,'Poverty Rate'!$1:$1048576,19,FALSE)</f>
        <v>17.600000000000001</v>
      </c>
      <c r="CN7">
        <f>VLOOKUP(A7,Murder!A:T,20,FALSE)</f>
        <v>512</v>
      </c>
      <c r="CO7">
        <f>VLOOKUP(A7,Rape!A:T,20,FALSE)</f>
        <v>1702</v>
      </c>
      <c r="CP7">
        <f>VLOOKUP(A7,Robbery!A:T,20,FALSE)</f>
        <v>9238</v>
      </c>
      <c r="CQ7">
        <f>VLOOKUP(A7,'Median Income'!$1:$1048576,21,FALSE)</f>
        <v>20497</v>
      </c>
      <c r="CR7">
        <f>VLOOKUP(A7,'Poverty Rate'!$1:$1048576,20,FALSE)</f>
        <v>22.8</v>
      </c>
      <c r="CS7">
        <f>VLOOKUP(A7,Murder!A:U,21,)</f>
        <v>37</v>
      </c>
      <c r="CT7">
        <f>VLOOKUP(A7,Rape!A:U,21,FALSE)</f>
        <v>224</v>
      </c>
      <c r="CU7">
        <f>VLOOKUP(A7,Robbery!A:U,21,FALSE)</f>
        <v>311</v>
      </c>
      <c r="CV7">
        <f>VLOOKUP(A7,'Median Income'!$1:$1048576,22,FALSE)</f>
        <v>26402</v>
      </c>
      <c r="CW7">
        <f>VLOOKUP(A7,'Poverty Rate'!$1:$1048576,21,FALSE)</f>
        <v>13.2</v>
      </c>
      <c r="CX7">
        <f>VLOOKUP(A7,Murder!A:V,22,FALSE)</f>
        <v>449</v>
      </c>
      <c r="CY7">
        <f>VLOOKUP(A7,Rape!A:V,22,FALSE)</f>
        <v>1721</v>
      </c>
      <c r="CZ7">
        <f>VLOOKUP(A7,Robbery!A:V,22,FALSE)</f>
        <v>13994</v>
      </c>
      <c r="DA7">
        <f>VLOOKUP(A7,'Median Income'!$1:$1048576,23,FALSE)</f>
        <v>36552</v>
      </c>
      <c r="DB7">
        <f>VLOOKUP(A7,'Poverty Rate'!$1:$1048576,22,FALSE)</f>
        <v>9.8000000000000007</v>
      </c>
      <c r="DC7">
        <f>VLOOKUP(A7,Murder!A:W,23,FALSE)</f>
        <v>208</v>
      </c>
      <c r="DD7">
        <f>VLOOKUP(A7,Rape!A:W,23,FALSE)</f>
        <v>1876</v>
      </c>
      <c r="DE7">
        <f>VLOOKUP(A7,Robbery!A:W,23,FALSE)</f>
        <v>10352</v>
      </c>
      <c r="DF7">
        <f>VLOOKUP(A7,'Median Income'!$1:$1048576,24,FALSE)</f>
        <v>33213</v>
      </c>
      <c r="DG7">
        <f>VLOOKUP(A7,'Poverty Rate'!$1:$1048576,23,FALSE)</f>
        <v>8.5</v>
      </c>
      <c r="DH7">
        <f>VLOOKUP(A7,Murder!A:X,24,FALSE)</f>
        <v>1009</v>
      </c>
      <c r="DI7">
        <f>VLOOKUP(A7,Rape!A:X,24,FALSE)</f>
        <v>6462</v>
      </c>
      <c r="DJ7">
        <f>VLOOKUP(A7,Murder!A:X,24,FALSE)</f>
        <v>1009</v>
      </c>
      <c r="DK7">
        <f>VLOOKUP(A7,'Median Income'!$1:$1048576,25,FALSE)</f>
        <v>29472</v>
      </c>
      <c r="DL7">
        <f>VLOOKUP(A7,'Poverty Rate'!$1:$1048576,24,FALSE)</f>
        <v>12.1</v>
      </c>
      <c r="DM7">
        <f>VLOOKUP(A7,Murder!A:Y,25,FALSE)</f>
        <v>124</v>
      </c>
      <c r="DN7">
        <f>VLOOKUP(A7,Rape!$1:$1048576,25,FALSE)</f>
        <v>1337</v>
      </c>
      <c r="DO7">
        <f>VLOOKUP(A7,Robbery!A:Y,25,FALSE)</f>
        <v>4079</v>
      </c>
      <c r="DP7">
        <f>VLOOKUP(A7,'Median Income'!$1:$1048576,26,FALSE)</f>
        <v>29087</v>
      </c>
      <c r="DQ7">
        <f>VLOOKUP(A7,'Poverty Rate'!$1:$1048576,25,FALSE)</f>
        <v>11.6</v>
      </c>
      <c r="DR7">
        <f>VLOOKUP(A7,Murder!A:Z,26,FALSE)</f>
        <v>225</v>
      </c>
      <c r="DS7">
        <f>VLOOKUP(A7,Rape!A:Z,26,FALSE)</f>
        <v>951</v>
      </c>
      <c r="DT7">
        <f>VLOOKUP(A7,Robbery!A:Z,26,FALSE)</f>
        <v>2028</v>
      </c>
      <c r="DU7">
        <f>VLOOKUP(A7,'Median Income'!$1:$1048576,27,FALSE)</f>
        <v>18166</v>
      </c>
      <c r="DV7">
        <f>VLOOKUP(A7,'Poverty Rate'!$1:$1048576,26,FALSE)</f>
        <v>27.2</v>
      </c>
      <c r="DW7">
        <f>VLOOKUP(A7,Murder!A:AA,27,FALSE)</f>
        <v>413</v>
      </c>
      <c r="DX7">
        <f>VLOOKUP(A7,Rape!A:AA,27,FALSE)</f>
        <v>1505</v>
      </c>
      <c r="DY7">
        <f>VLOOKUP(A7,Robbery!A:AA,27,FALSE)</f>
        <v>8638</v>
      </c>
      <c r="DZ7">
        <f>VLOOKUP(A7,'Median Income'!$1:$1048576,28,FALSE)</f>
        <v>23443</v>
      </c>
      <c r="EA7">
        <f>VLOOKUP(A7,'Poverty Rate'!$1:$1048576,27,FALSE)</f>
        <v>12.7</v>
      </c>
      <c r="EB7">
        <f>VLOOKUP(A7,Murder!A:AB,28,FALSE)</f>
        <v>21</v>
      </c>
      <c r="EC7">
        <f>VLOOKUP(A7,Rape!A:AB,28,FALSE)</f>
        <v>135</v>
      </c>
      <c r="ED7">
        <f>VLOOKUP(A7,Robbery!A:AB,28,FALSE)</f>
        <v>182</v>
      </c>
      <c r="EE7">
        <f>VLOOKUP(A7,'Median Income'!$1:$1048576,29,FALSE)</f>
        <v>22231</v>
      </c>
      <c r="EF7">
        <f>VLOOKUP(A7,'Poverty Rate'!$1:$1048576,28,FALSE)</f>
        <v>14.6</v>
      </c>
      <c r="EG7">
        <f>VLOOKUP(A7,Murder!A:AC,29,FALSE)</f>
        <v>58</v>
      </c>
      <c r="EH7">
        <f>VLOOKUP(A7,Rape!A:AC,29,FALSE)</f>
        <v>385</v>
      </c>
      <c r="EI7">
        <f>VLOOKUP(A7,Robbery!A:AC,29,FALSE)</f>
        <v>898</v>
      </c>
      <c r="EJ7">
        <f>VLOOKUP(A7,'Median Income'!$1:$1048576,30,FALSE)</f>
        <v>25159</v>
      </c>
      <c r="EK7">
        <f>VLOOKUP(A7,'Poverty Rate'!$1:$1048576,29,FALSE)</f>
        <v>10.3</v>
      </c>
      <c r="EL7">
        <f>VLOOKUP(A7,Murder!A:AD,30,FALSE)</f>
        <v>111</v>
      </c>
      <c r="EM7">
        <f>VLOOKUP(A7,Rape!A:AD,30,FALSE)</f>
        <v>782</v>
      </c>
      <c r="EN7">
        <f>VLOOKUP(A7,Robbery!A:AD,30,FALSE)</f>
        <v>3087</v>
      </c>
      <c r="EO7">
        <f>VLOOKUP(A7,'Median Income'!$1:$1048576,31,FALSE)</f>
        <v>27983</v>
      </c>
      <c r="EP7">
        <f>VLOOKUP(A7,'Poverty Rate'!$1:$1048576,30,FALSE)</f>
        <v>8.6</v>
      </c>
      <c r="EQ7">
        <f>VLOOKUP(A7,Murder!A:AE,31,FALSE)</f>
        <v>25</v>
      </c>
      <c r="ER7">
        <f>VLOOKUP(A7,Rape!A:AE,31,FALSE)</f>
        <v>276</v>
      </c>
      <c r="ES7">
        <f>VLOOKUP(A7,Robbery!A:AE,31,FALSE)</f>
        <v>231</v>
      </c>
      <c r="ET7">
        <f>VLOOKUP(A7,'Median Income'!$1:$1048576,32,FALSE)</f>
        <v>34625</v>
      </c>
      <c r="EU7">
        <f>VLOOKUP(A7,'Poverty Rate'!$1:$1048576,31,FALSE)</f>
        <v>6.7</v>
      </c>
      <c r="EV7">
        <f>VLOOKUP(A7,Murder!A:AF,32,FALSE)</f>
        <v>411</v>
      </c>
      <c r="EW7">
        <f>VLOOKUP(A7,Rape!A:AF,32,FALSE)</f>
        <v>2600</v>
      </c>
      <c r="EX7">
        <f>VLOOKUP(A7,Robbery!A:AF,32,FALSE)</f>
        <v>18927</v>
      </c>
      <c r="EY7">
        <f>VLOOKUP(A7,'Median Income'!$1:$1048576,33,FALSE)</f>
        <v>36287</v>
      </c>
      <c r="EZ7">
        <f>VLOOKUP(A7,'Poverty Rate'!$1:$1048576,32,FALSE)</f>
        <v>6.2</v>
      </c>
      <c r="FA7">
        <f>VLOOKUP(A7,Murder!A:AG,33,FALSE)</f>
        <v>173</v>
      </c>
      <c r="FB7">
        <f>VLOOKUP(A7,Rape!A:AG,33,FALSE)</f>
        <v>580</v>
      </c>
      <c r="FC7">
        <f>VLOOKUP(A7,Robbery!A:AG,33,FALSE)</f>
        <v>1557</v>
      </c>
      <c r="FD7">
        <f>VLOOKUP(A7,'Median Income'!$1:$1048576,34,FALSE)</f>
        <v>19296</v>
      </c>
      <c r="FE7">
        <f>VLOOKUP(A7,'Poverty Rate'!$1:$1048576,33,FALSE)</f>
        <v>23</v>
      </c>
      <c r="FF7">
        <f>VLOOKUP(A7,Murder!A:AH,34,FALSE)</f>
        <v>2244</v>
      </c>
      <c r="FG7">
        <f>VLOOKUP(A7,Rape!A:AH,34,FALSE)</f>
        <v>5479</v>
      </c>
      <c r="FH7">
        <f>VLOOKUP(A7,Robbery!A:AH,34,FALSE)</f>
        <v>97434</v>
      </c>
      <c r="FI7">
        <f>VLOOKUP(A7,'Median Income'!$1:$1048576,35,FALSE)</f>
        <v>28915</v>
      </c>
      <c r="FJ7">
        <f>VLOOKUP(A7,'Poverty Rate'!$1:$1048576,34,FALSE)</f>
        <v>13.4</v>
      </c>
      <c r="FK7">
        <f>VLOOKUP(A7,Murder!A:AI,35,FALSE)</f>
        <v>510</v>
      </c>
      <c r="FL7">
        <f>VLOOKUP(A7,Rape!A:AI,35,FALSE)</f>
        <v>1833</v>
      </c>
      <c r="FM7">
        <f>VLOOKUP(A7,Robbery!A:AI,35,FALSE)</f>
        <v>7085</v>
      </c>
      <c r="FN7">
        <f>VLOOKUP(A7,'Median Income'!$1:$1048576,36,FALSE)</f>
        <v>24415</v>
      </c>
      <c r="FO7">
        <f>VLOOKUP(A7,'Poverty Rate'!$1:$1048576,35,FALSE)</f>
        <v>12.6</v>
      </c>
      <c r="FP7">
        <f>VLOOKUP(A7,Murder!A:AJ,36,FALSE)</f>
        <v>12</v>
      </c>
      <c r="FQ7">
        <f>VLOOKUP(A7,Rape!A:AJ,36,FALSE)</f>
        <v>74</v>
      </c>
      <c r="FR7">
        <f>VLOOKUP(A7,Robbery!A:AJ,36,FALSE)</f>
        <v>54</v>
      </c>
      <c r="FS7">
        <f>VLOOKUP(A7,'Median Income'!$1:$1048576,37,FALSE)</f>
        <v>24092</v>
      </c>
      <c r="FT7">
        <f>VLOOKUP(A7,'Poverty Rate'!$1:$1048576,36,FALSE)</f>
        <v>11.6</v>
      </c>
      <c r="FU7">
        <f>VLOOKUP(A7,Murder!A:AK,37,FALSE)</f>
        <v>585</v>
      </c>
      <c r="FV7">
        <f>VLOOKUP(A7,Rape!A:AK,37,FALSE)</f>
        <v>4632</v>
      </c>
      <c r="FW7">
        <f>VLOOKUP(A7,Robbery!A:AK,37,FALSE)</f>
        <v>17546</v>
      </c>
      <c r="FX7">
        <f>VLOOKUP(A7,'Median Income'!$1:$1048576,38,FALSE)</f>
        <v>27740</v>
      </c>
      <c r="FY7">
        <f>VLOOKUP(A7,'Poverty Rate'!$1:$1048576,37,FALSE)</f>
        <v>12.4</v>
      </c>
      <c r="FZ7">
        <f>VLOOKUP(A7,Murder!A:AL,38,FALSE)</f>
        <v>243</v>
      </c>
      <c r="GA7">
        <f>VLOOKUP(A7,Rape!A:AL,38,FALSE)</f>
        <v>1229</v>
      </c>
      <c r="GB7">
        <f>VLOOKUP(A7,Robbery!A:AL,38,FALSE)</f>
        <v>3428</v>
      </c>
      <c r="GC7">
        <f>VLOOKUP(A7,'Median Income'!$1:$1048576,39,FALSE)</f>
        <v>23667</v>
      </c>
      <c r="GD7">
        <f>VLOOKUP(A7,'Poverty Rate'!$1:$1048576,38,FALSE)</f>
        <v>17.3</v>
      </c>
      <c r="GE7">
        <f>VLOOKUP(A7,Murder!A:AM,39,FALSE)</f>
        <v>139</v>
      </c>
      <c r="GF7">
        <f>VLOOKUP(A7,Rape!A:AM,39,)</f>
        <v>1111</v>
      </c>
      <c r="GG7">
        <f>VLOOKUP(A7,Robbery!A:AM,39,FALSE)</f>
        <v>5289</v>
      </c>
      <c r="GH7">
        <f>VLOOKUP(A7,'Median Income'!$1:$1048576,40,FALSE)</f>
        <v>27748</v>
      </c>
      <c r="GI7">
        <f>VLOOKUP(A7,'Poverty Rate'!$1:$1048576,39,FALSE)</f>
        <v>10.4</v>
      </c>
      <c r="GJ7">
        <f>VLOOKUP(A7,Murder!A:AN,40,FALSE)</f>
        <v>660</v>
      </c>
      <c r="GK7">
        <f>VLOOKUP(A7,Rape!A:AN,40,FALSE)</f>
        <v>2992</v>
      </c>
      <c r="GL7">
        <f>VLOOKUP(A7,Robbery!A:AN,40,FALSE)</f>
        <v>16607</v>
      </c>
      <c r="GM7">
        <f>VLOOKUP(A7,'Median Income'!$1:$1048576,41,FALSE)</f>
        <v>26742</v>
      </c>
      <c r="GN7">
        <f>VLOOKUP(A7,'Poverty Rate'!$1:$1048576,40,FALSE)</f>
        <v>10.3</v>
      </c>
      <c r="GO7">
        <f>VLOOKUP(A7,Murder!A:AO,41,FALSE)</f>
        <v>41</v>
      </c>
      <c r="GP7">
        <f>VLOOKUP(A7,Rape!A:AO,41,FALSE)</f>
        <v>303</v>
      </c>
      <c r="GQ7">
        <f>VLOOKUP(A7,Robbery!A:AO,41,FALSE)</f>
        <v>1146</v>
      </c>
      <c r="GR7">
        <f>VLOOKUP(A7,'Median Income'!$1:$1048576,42,FALSE)</f>
        <v>29842</v>
      </c>
      <c r="GS7">
        <f>VLOOKUP(A7,'Poverty Rate'!$1:$1048576,41,FALSE)</f>
        <v>9.8000000000000007</v>
      </c>
      <c r="GT7">
        <f>VLOOKUP(A7,Murder!A:AP,42,FALSE)</f>
        <v>325</v>
      </c>
      <c r="GU7">
        <f>VLOOKUP(A7,Rape!A:AP,42,FALSE)</f>
        <v>1493</v>
      </c>
      <c r="GV7">
        <f>VLOOKUP(A7,Robbery!A:AP,42,FALSE)</f>
        <v>4357</v>
      </c>
      <c r="GW7">
        <f>VLOOKUP(A7,'Median Income'!$1:$1048576,43,FALSE)</f>
        <v>25533</v>
      </c>
      <c r="GX7">
        <f>VLOOKUP(A7,'Poverty Rate'!$1:$1048576,42,FALSE)</f>
        <v>15.5</v>
      </c>
      <c r="GY7">
        <f>VLOOKUP(A7,Murder!$1:$1048576,43,FALSE)</f>
        <v>22</v>
      </c>
      <c r="GZ7">
        <f>VLOOKUP(A7,Rape!$1:$1048576,43,FALSE)</f>
        <v>192</v>
      </c>
      <c r="HA7">
        <f>VLOOKUP(A7,Robbery!$1:$1048576,43,FALSE)</f>
        <v>87</v>
      </c>
      <c r="HB7">
        <f>VLOOKUP(A7,'Median Income'!$1:$1048576,44,FALSE)</f>
        <v>22294</v>
      </c>
      <c r="HC7">
        <f>VLOOKUP(A7,'Poverty Rate'!$1:$1048576,43,FALSE)</f>
        <v>14.2</v>
      </c>
      <c r="HD7">
        <f>VLOOKUP(A7,Murder!$1:$1048576,44,FALSE)</f>
        <v>461</v>
      </c>
      <c r="HE7">
        <f>VLOOKUP(A7,Rape!$1:$1048576,44,FALSE)</f>
        <v>2201</v>
      </c>
      <c r="HF7">
        <f>VLOOKUP(A7,Robbery!$1:$1048576,44,FALSE)</f>
        <v>8537</v>
      </c>
      <c r="HG7">
        <f>VLOOKUP(A7,'Median Income'!$1:$1048576,45,FALSE)</f>
        <v>20856</v>
      </c>
      <c r="HH7">
        <f>VLOOKUP(A7,'Poverty Rate'!$1:$1048576,44,FALSE)</f>
        <v>18</v>
      </c>
      <c r="HI7">
        <f>VLOOKUP(A7,Murder!$1:$1048576,45,FALSE)</f>
        <v>2022</v>
      </c>
      <c r="HJ7">
        <f>VLOOKUP(A7,Rape!$1:$1048576,45,FALSE)</f>
        <v>8119</v>
      </c>
      <c r="HK7">
        <f>VLOOKUP(A7,Robbery!$1:$1048576,45,FALSE)</f>
        <v>39301</v>
      </c>
      <c r="HL7">
        <f>VLOOKUP(A7,'Median Income'!$1:$1048576,46,FALSE)</f>
        <v>24963</v>
      </c>
      <c r="HM7">
        <f>VLOOKUP(A7,'Poverty Rate'!$1:$1048576,45,FALSE)</f>
        <v>18</v>
      </c>
      <c r="HN7">
        <f>VLOOKUP(A7,Murder!$1:$1048576,46,FALSE)</f>
        <v>47</v>
      </c>
      <c r="HO7">
        <f>VLOOKUP(A7,Rape!$1:$1048576,46,FALSE)</f>
        <v>399</v>
      </c>
      <c r="HP7">
        <f>VLOOKUP(A7,Robbery!$1:$1048576,46,FALSE)</f>
        <v>915</v>
      </c>
      <c r="HQ7">
        <f>VLOOKUP(A7,'Median Income'!$1:$1048576,47,FALSE)</f>
        <v>26313</v>
      </c>
      <c r="HR7">
        <f>VLOOKUP(A7,'Poverty Rate'!$1:$1048576,46,FALSE)</f>
        <v>9.8000000000000007</v>
      </c>
      <c r="HS7">
        <f>VLOOKUP(A7,Murder!$1:$1048576,47,FALSE)</f>
        <v>11</v>
      </c>
      <c r="HT7">
        <f>VLOOKUP(A7,Rape!$1:$1048576,47,FALSE)</f>
        <v>128</v>
      </c>
      <c r="HU7">
        <f>VLOOKUP(A7,Robbery!$1:$1048576,47,FALSE)</f>
        <v>89</v>
      </c>
      <c r="HV7">
        <f>VLOOKUP(A7,'Median Income'!$1:$1048576,48,FALSE)</f>
        <v>28988</v>
      </c>
      <c r="HW7">
        <f>VLOOKUP(A7,'Poverty Rate'!$1:$1048576,47,FALSE)</f>
        <v>8.1</v>
      </c>
      <c r="HX7">
        <f>VLOOKUP(A7,Murder!$1:$1048576,48,FALSE)</f>
        <v>468</v>
      </c>
      <c r="HY7">
        <f>VLOOKUP(A7,Rape!$1:$1048576,48,FALSE)</f>
        <v>1622</v>
      </c>
      <c r="HZ7">
        <f>VLOOKUP(A7,Robbery!$1:$1048576,48,FALSE)</f>
        <v>6748</v>
      </c>
      <c r="IA7">
        <f>VLOOKUP(A7,'Median Income'!$1:$1048576,49,FALSE)</f>
        <v>32648</v>
      </c>
      <c r="IB7">
        <f>VLOOKUP(A7,'Poverty Rate'!$1:$1048576,48,FALSE)</f>
        <v>10.8</v>
      </c>
      <c r="IC7">
        <f>VLOOKUP(A7,Murder!$1:$1048576,49,FALSE)</f>
        <v>264</v>
      </c>
      <c r="ID7">
        <f>VLOOKUP(A7,Rape!$1:$1048576,49,FALSE)</f>
        <v>2611</v>
      </c>
      <c r="IE7">
        <f>VLOOKUP(A7,Robbery!$1:$1048576,49,FALSE)</f>
        <v>6738</v>
      </c>
      <c r="IF7">
        <f>VLOOKUP(A7,'Median Income'!$1:$1048576,50,FALSE)</f>
        <v>32327</v>
      </c>
      <c r="IG7">
        <f>VLOOKUP(A7,'Poverty Rate'!$1:$1048576,49,FALSE)</f>
        <v>8.6999999999999993</v>
      </c>
      <c r="IH7">
        <f>VLOOKUP(A7,Murder!$1:$1048576,50,FALSE)</f>
        <v>93</v>
      </c>
      <c r="II7">
        <f>VLOOKUP(A7,Rape!$1:$1048576,50,FALSE)</f>
        <v>353</v>
      </c>
      <c r="IJ7">
        <f>VLOOKUP(A7,Robbery!$1:$1048576,50,FALSE)</f>
        <v>644</v>
      </c>
      <c r="IK7">
        <f>VLOOKUP(A7,'Median Income'!$1:$1048576,51,FALSE)</f>
        <v>19353</v>
      </c>
      <c r="IL7">
        <f>VLOOKUP(A7,'Poverty Rate'!$1:$1048576,50,FALSE)</f>
        <v>17.899999999999999</v>
      </c>
      <c r="IM7">
        <f>VLOOKUP(A7,Murder!$1:$1048576,51,FALSE)</f>
        <v>144</v>
      </c>
      <c r="IN7">
        <f>VLOOKUP(A7,Rape!$1:$1048576,51,FALSE)</f>
        <v>965</v>
      </c>
      <c r="IO7">
        <f>VLOOKUP(A7,Robbery!$1:$1048576,51,FALSE)</f>
        <v>3258</v>
      </c>
      <c r="IP7">
        <f>VLOOKUP(A7,'Median Income'!$1:$1048576,52,FALSE)</f>
        <v>29575</v>
      </c>
      <c r="IQ7">
        <f>VLOOKUP(A7,'Poverty Rate'!$1:$1048576,51,FALSE)</f>
        <v>7.8</v>
      </c>
      <c r="IR7">
        <f>VLOOKUP(A7,Murder!$1:$1048576,52,FALSE)</f>
        <v>12</v>
      </c>
      <c r="IS7">
        <f>VLOOKUP(A7,Rape!$1:$1048576,52,FALSE)</f>
        <v>113</v>
      </c>
      <c r="IT7">
        <f>VLOOKUP(A7,Robbery!$1:$1048576,52,FALSE)</f>
        <v>71</v>
      </c>
      <c r="IU7">
        <f>VLOOKUP(A7,'Median Income'!$1:$1048576,53,FALSE)</f>
        <v>26419</v>
      </c>
      <c r="IV7">
        <f>VLOOKUP(A7,'Poverty Rate'!$1:$1048576,52,FALSE)</f>
        <v>9.6</v>
      </c>
    </row>
    <row r="8" spans="1:256" x14ac:dyDescent="0.25">
      <c r="A8">
        <v>1989</v>
      </c>
      <c r="B8">
        <v>421</v>
      </c>
      <c r="C8">
        <f>VLOOKUP(A8,Rape!A32:B86,2,FALSE)</f>
        <v>1276</v>
      </c>
      <c r="D8">
        <f>VLOOKUP(A8,Robbery!A32:B86,2,FALSE)</f>
        <v>5515</v>
      </c>
      <c r="E8">
        <f>VLOOKUP(A8,'Median Income'!A:C,3,FALSE)</f>
        <v>21284</v>
      </c>
      <c r="F8">
        <f>VLOOKUP(A8,'Poverty Rate'!A:B,2,FALSE)</f>
        <v>18.899999999999999</v>
      </c>
      <c r="G8">
        <f>VLOOKUP(A8,Murder!A:C,3,FALSE)</f>
        <v>42</v>
      </c>
      <c r="H8">
        <f>VLOOKUP(A8,Rape!A:C,3,FALSE)</f>
        <v>279</v>
      </c>
      <c r="I8">
        <f>VLOOKUP(A8,Robbery!A:C,3,FALSE)</f>
        <v>356</v>
      </c>
      <c r="J8">
        <f>VLOOKUP(A8,'Median Income'!A:D,4,FALSE)</f>
        <v>36006</v>
      </c>
      <c r="K8">
        <f>VLOOKUP(A8,'Poverty Rate'!A:C,3,FALSE)</f>
        <v>10.5</v>
      </c>
      <c r="L8">
        <f>VLOOKUP(A8,Murder!A:D,4,FALSE)</f>
        <v>237</v>
      </c>
      <c r="M8">
        <f>VLOOKUP(A8,Rape!A:D,4,FALSE)</f>
        <v>1286</v>
      </c>
      <c r="N8">
        <f>VLOOKUP(A8,Robbery!A:D,4,FALSE)</f>
        <v>4944</v>
      </c>
      <c r="O8">
        <f>VLOOKUP(A8,'Median Income'!A:E,5,FALSE)</f>
        <v>28552</v>
      </c>
      <c r="P8">
        <f>VLOOKUP(A8,'Poverty Rate'!A:D,4,FALSE)</f>
        <v>14.1</v>
      </c>
      <c r="Q8">
        <f>VLOOKUP(A8,Murder!A:E,5,FALSE)</f>
        <v>203</v>
      </c>
      <c r="R8">
        <f>VLOOKUP(A8,Rape!A:E,5,FALSE)</f>
        <v>924</v>
      </c>
      <c r="S8">
        <f>VLOOKUP(A8,Robbery!A:E,5,FALSE)</f>
        <v>2660</v>
      </c>
      <c r="T8">
        <f>VLOOKUP(A8,'Median Income'!A:F,6,FALSE)</f>
        <v>21433</v>
      </c>
      <c r="U8">
        <f>VLOOKUP(A8,'Poverty Rate'!A:E,5,FALSE)</f>
        <v>18.3</v>
      </c>
      <c r="V8">
        <f>VLOOKUP(A8,Murder!A:F,6,FALSE)</f>
        <v>3158</v>
      </c>
      <c r="W8">
        <f>VLOOKUP(A8,Rape!A:F,6,FALSE)</f>
        <v>11966</v>
      </c>
      <c r="X8">
        <f>VLOOKUP(A8,Robbery!A:F,6,FALSE)</f>
        <v>96431</v>
      </c>
      <c r="Y8">
        <f>VLOOKUP(A8,'Median Income'!A:G,7,FALSE)</f>
        <v>33009</v>
      </c>
      <c r="Z8">
        <f>VLOOKUP(A8,'Poverty Rate'!A:F,6,FALSE)</f>
        <v>12.9</v>
      </c>
      <c r="AA8">
        <f>VLOOKUP(A8,Murder!A:G,7,FALSE)</f>
        <v>146</v>
      </c>
      <c r="AB8">
        <f>VLOOKUP(A8,Rape!A:G,7,FALSE)</f>
        <v>1202</v>
      </c>
      <c r="AC8">
        <f>VLOOKUP(A8,Robbery!A:G,7,FALSE)</f>
        <v>2984</v>
      </c>
      <c r="AD8">
        <f>VLOOKUP(A8,'Median Income'!A:H,8,FALSE)</f>
        <v>26806</v>
      </c>
      <c r="AE8">
        <f>VLOOKUP(A8,'Poverty Rate'!A:G,7,FALSE)</f>
        <v>12.1</v>
      </c>
      <c r="AF8">
        <f>VLOOKUP(A8,Murder!A:H,8,FALSE)</f>
        <v>190</v>
      </c>
      <c r="AG8">
        <f>VLOOKUP(A8,Rape!A:H,8,FALSE)</f>
        <v>892</v>
      </c>
      <c r="AH8">
        <f>VLOOKUP(A8,Robbery!A:H,8,FALSE)</f>
        <v>6956</v>
      </c>
      <c r="AI8">
        <f>VLOOKUP(A8,'Median Income'!A:I,9,FALSE)</f>
        <v>42321</v>
      </c>
      <c r="AJ8">
        <f>VLOOKUP(A8,'Poverty Rate'!A:H,8,FALSE)</f>
        <v>2.9</v>
      </c>
      <c r="AK8">
        <f>VLOOKUP(A8,Murder!A:I,9,FALSE)</f>
        <v>34</v>
      </c>
      <c r="AL8">
        <f>VLOOKUP(A8,Rape!A:I,9,FALSE)</f>
        <v>569</v>
      </c>
      <c r="AM8">
        <f>VLOOKUP(A8,Robbery!A:I,9,FALSE)</f>
        <v>934</v>
      </c>
      <c r="AN8">
        <f>VLOOKUP(A8,'Median Income'!A:J,10,FALSE)</f>
        <v>32068</v>
      </c>
      <c r="AO8">
        <f>VLOOKUP(A8,'Poverty Rate'!A:I,9,FALSE)</f>
        <v>10</v>
      </c>
      <c r="AP8">
        <f>VLOOKUP(A8,Murder!A:J,10,FALSE)</f>
        <v>434</v>
      </c>
      <c r="AQ8">
        <f>VLOOKUP(A8,Rape!A:J,10,FALSE)</f>
        <v>186</v>
      </c>
      <c r="AR8">
        <f>VLOOKUP(A8,Robbery!A:J,10,FALSE)</f>
        <v>6542</v>
      </c>
      <c r="AS8">
        <f>VLOOKUP(A8,'Median Income'!A:K,11,FALSE)</f>
        <v>26752</v>
      </c>
      <c r="AT8">
        <f>VLOOKUP(A8,'Poverty Rate'!A:J,10,FALSE)</f>
        <v>18</v>
      </c>
      <c r="AU8">
        <f>VLOOKUP(A8,Murder!A:K,11,FALSE)</f>
        <v>1405</v>
      </c>
      <c r="AV8">
        <f>VLOOKUP(A8,Rape!A:K,11,FALSE)</f>
        <v>6299</v>
      </c>
      <c r="AW8">
        <f>VLOOKUP(A8,Robbery!A:K,11,FALSE)</f>
        <v>51188</v>
      </c>
      <c r="AX8">
        <f>VLOOKUP(A8,'Median Income'!A:L,12,FALSE)</f>
        <v>26085</v>
      </c>
      <c r="AY8">
        <f>VLOOKUP(A8,'Poverty Rate'!A:K,11,FALSE)</f>
        <v>12.5</v>
      </c>
      <c r="AZ8">
        <f>VLOOKUP(A8,Murder!A:L,12,FALSE)</f>
        <v>820</v>
      </c>
      <c r="BA8">
        <f>VLOOKUP(A8,Rape!A:L,12,FALSE)</f>
        <v>3150</v>
      </c>
      <c r="BB8">
        <f>VLOOKUP(A8,Robbery!A:L,12,FALSE)</f>
        <v>17450</v>
      </c>
      <c r="BC8">
        <f>VLOOKUP(A8,'Median Income'!$1:$1048576,13,FALSE)</f>
        <v>27542</v>
      </c>
      <c r="BD8">
        <f>VLOOKUP(A8,'Poverty Rate'!$1:$1048576,12,FALSE)</f>
        <v>15</v>
      </c>
      <c r="BE8">
        <f>VLOOKUP(A8,Murder!A:M,13,FALSE)</f>
        <v>53</v>
      </c>
      <c r="BF8">
        <f>VLOOKUP(A8,Rape!A:M,13,FALSE)</f>
        <v>496</v>
      </c>
      <c r="BG8">
        <f>VLOOKUP(A8,Robbery!A:M,13,FALSE)</f>
        <v>925</v>
      </c>
      <c r="BH8">
        <f>VLOOKUP(A8,'Median Income'!$1:$1048576,14,FALSE)</f>
        <v>35035</v>
      </c>
      <c r="BI8">
        <f>VLOOKUP(A8,'Poverty Rate'!$1:$1048576,13,FALSE)</f>
        <v>11.3</v>
      </c>
      <c r="BJ8">
        <f>VLOOKUP(A8,Murder!A:N,14,FALSE)</f>
        <v>26</v>
      </c>
      <c r="BK8">
        <f>VLOOKUP(A8,Rape!A:N,14,FALSE)</f>
        <v>236</v>
      </c>
      <c r="BL8">
        <f>VLOOKUP(A8,Robbery!A:N,14,FALSE)</f>
        <v>152</v>
      </c>
      <c r="BM8">
        <f>VLOOKUP(A8,'Median Income'!$1:$1048576,15,FALSE)</f>
        <v>24654</v>
      </c>
      <c r="BN8">
        <f>VLOOKUP(A8,'Poverty Rate'!$1:$1048576,14,FALSE)</f>
        <v>12.4</v>
      </c>
      <c r="BO8">
        <f>VLOOKUP(A8,Murder!A:O,15,FALSE)</f>
        <v>1051</v>
      </c>
      <c r="BP8">
        <f>VLOOKUP(A8,Rape!A:O,15,FALSE)</f>
        <v>4161</v>
      </c>
      <c r="BQ8">
        <f>VLOOKUP(A8,Robbery!A:O,15,FALSE)</f>
        <v>39138</v>
      </c>
      <c r="BR8">
        <f>VLOOKUP(A8,'Median Income'!$1:$1048576,16,FALSE)</f>
        <v>31300</v>
      </c>
      <c r="BS8">
        <f>VLOOKUP(A8,'Poverty Rate'!$1:$1048576,15,FALSE)</f>
        <v>12.7</v>
      </c>
      <c r="BT8">
        <f>VLOOKUP(A8,Murder!A:P,16,FALSE)</f>
        <v>353</v>
      </c>
      <c r="BU8">
        <f>VLOOKUP(A8,Rape!A:P,16,FALSE)</f>
        <v>1804</v>
      </c>
      <c r="BV8">
        <f>VLOOKUP(A8,Robbery!A:P,16,FALSE)</f>
        <v>5671</v>
      </c>
      <c r="BW8">
        <f>VLOOKUP(A8,'Median Income'!$1:$1048576,17,FALSE)</f>
        <v>25898</v>
      </c>
      <c r="BX8">
        <f>VLOOKUP(A8,'Poverty Rate'!$1:$1048576,16,FALSE)</f>
        <v>13.7</v>
      </c>
      <c r="BY8">
        <f>VLOOKUP(A8,Murder!A:Q,17,FALSE)</f>
        <v>54</v>
      </c>
      <c r="BZ8">
        <f>VLOOKUP(A8,Rape!A:Q,17,FALSE)</f>
        <v>459</v>
      </c>
      <c r="CA8">
        <f>VLOOKUP(A8,Robbery!A:Q,17,FALSE)</f>
        <v>1108</v>
      </c>
      <c r="CB8">
        <f>VLOOKUP(A8,'Median Income'!$1:$1048576,18,FALSE)</f>
        <v>26265</v>
      </c>
      <c r="CC8">
        <f>VLOOKUP(A8,'Poverty Rate'!$1:$1048576,17,FALSE)</f>
        <v>10.3</v>
      </c>
      <c r="CD8">
        <f>VLOOKUP(A8,Murder!A:R,18,FALSE)</f>
        <v>138</v>
      </c>
      <c r="CE8">
        <f>VLOOKUP(A8,Rape!A:R,18,FALSE)</f>
        <v>917</v>
      </c>
      <c r="CF8">
        <f>VLOOKUP(A8,Robbery!A:R,18,FALSE)</f>
        <v>2508</v>
      </c>
      <c r="CG8">
        <f>VLOOKUP(A8,'Median Income'!$1:$1048576,19,FALSE)</f>
        <v>26862</v>
      </c>
      <c r="CH8">
        <f>VLOOKUP(A8,'Poverty Rate'!$1:$1048576,18,FALSE)</f>
        <v>10.8</v>
      </c>
      <c r="CI8">
        <f>VLOOKUP(A8,Murder!A:S,19,FALSE)</f>
        <v>293</v>
      </c>
      <c r="CJ8">
        <f>VLOOKUP(A8,Rape!A:S,19,FALSE)</f>
        <v>917</v>
      </c>
      <c r="CK8">
        <f>VLOOKUP(A8,Robbery!A:S,19,FALSE)</f>
        <v>2836</v>
      </c>
      <c r="CL8">
        <f>VLOOKUP(A8,'Median Income'!$1:$1048576,20,FALSE)</f>
        <v>23283</v>
      </c>
      <c r="CM8">
        <f>VLOOKUP(A8,'Poverty Rate'!$1:$1048576,19,FALSE)</f>
        <v>16.100000000000001</v>
      </c>
      <c r="CN8">
        <f>VLOOKUP(A8,Murder!A:T,20,FALSE)</f>
        <v>653</v>
      </c>
      <c r="CO8">
        <f>VLOOKUP(A8,Rape!A:T,20,FALSE)</f>
        <v>1675</v>
      </c>
      <c r="CP8">
        <f>VLOOKUP(A8,Robbery!A:T,20,FALSE)</f>
        <v>10397</v>
      </c>
      <c r="CQ8">
        <f>VLOOKUP(A8,'Median Income'!$1:$1048576,21,FALSE)</f>
        <v>22861</v>
      </c>
      <c r="CR8">
        <f>VLOOKUP(A8,'Poverty Rate'!$1:$1048576,20,FALSE)</f>
        <v>23.3</v>
      </c>
      <c r="CS8">
        <f>VLOOKUP(A8,Murder!A:U,21,)</f>
        <v>39</v>
      </c>
      <c r="CT8">
        <f>VLOOKUP(A8,Rape!A:U,21,FALSE)</f>
        <v>229</v>
      </c>
      <c r="CU8">
        <f>VLOOKUP(A8,Robbery!A:U,21,FALSE)</f>
        <v>293</v>
      </c>
      <c r="CV8">
        <f>VLOOKUP(A8,'Median Income'!$1:$1048576,22,FALSE)</f>
        <v>28221</v>
      </c>
      <c r="CW8">
        <f>VLOOKUP(A8,'Poverty Rate'!$1:$1048576,21,FALSE)</f>
        <v>10.4</v>
      </c>
      <c r="CX8">
        <f>VLOOKUP(A8,Murder!A:V,22,FALSE)</f>
        <v>544</v>
      </c>
      <c r="CY8">
        <f>VLOOKUP(A8,Rape!A:V,22,FALSE)</f>
        <v>1783</v>
      </c>
      <c r="CZ8">
        <f>VLOOKUP(A8,Robbery!A:V,22,FALSE)</f>
        <v>15589</v>
      </c>
      <c r="DA8">
        <f>VLOOKUP(A8,'Median Income'!$1:$1048576,23,FALSE)</f>
        <v>36016</v>
      </c>
      <c r="DB8">
        <f>VLOOKUP(A8,'Poverty Rate'!$1:$1048576,22,FALSE)</f>
        <v>9</v>
      </c>
      <c r="DC8">
        <f>VLOOKUP(A8,Murder!A:W,23,FALSE)</f>
        <v>254</v>
      </c>
      <c r="DD8">
        <f>VLOOKUP(A8,Rape!A:W,23,FALSE)</f>
        <v>1881</v>
      </c>
      <c r="DE8">
        <f>VLOOKUP(A8,Robbery!A:W,23,FALSE)</f>
        <v>11980</v>
      </c>
      <c r="DF8">
        <f>VLOOKUP(A8,'Median Income'!$1:$1048576,24,FALSE)</f>
        <v>36086</v>
      </c>
      <c r="DG8">
        <f>VLOOKUP(A8,'Poverty Rate'!$1:$1048576,23,FALSE)</f>
        <v>8.8000000000000007</v>
      </c>
      <c r="DH8">
        <f>VLOOKUP(A8,Murder!A:X,24,FALSE)</f>
        <v>993</v>
      </c>
      <c r="DI8">
        <f>VLOOKUP(A8,Rape!A:X,24,FALSE)</f>
        <v>6624</v>
      </c>
      <c r="DJ8">
        <f>VLOOKUP(A8,Murder!A:X,24,FALSE)</f>
        <v>993</v>
      </c>
      <c r="DK8">
        <f>VLOOKUP(A8,'Median Income'!$1:$1048576,25,FALSE)</f>
        <v>30775</v>
      </c>
      <c r="DL8">
        <f>VLOOKUP(A8,'Poverty Rate'!$1:$1048576,24,FALSE)</f>
        <v>13.2</v>
      </c>
      <c r="DM8">
        <f>VLOOKUP(A8,Murder!A:Y,25,FALSE)</f>
        <v>111</v>
      </c>
      <c r="DN8">
        <f>VLOOKUP(A8,Rape!$1:$1048576,25,FALSE)</f>
        <v>1363</v>
      </c>
      <c r="DO8">
        <f>VLOOKUP(A8,Robbery!A:Y,25,FALSE)</f>
        <v>4128</v>
      </c>
      <c r="DP8">
        <f>VLOOKUP(A8,'Median Income'!$1:$1048576,26,FALSE)</f>
        <v>30185</v>
      </c>
      <c r="DQ8">
        <f>VLOOKUP(A8,'Poverty Rate'!$1:$1048576,25,FALSE)</f>
        <v>11.2</v>
      </c>
      <c r="DR8">
        <f>VLOOKUP(A8,Murder!A:Z,26,FALSE)</f>
        <v>253</v>
      </c>
      <c r="DS8">
        <f>VLOOKUP(A8,Rape!A:Z,26,FALSE)</f>
        <v>1017</v>
      </c>
      <c r="DT8">
        <f>VLOOKUP(A8,Robbery!A:Z,26,FALSE)</f>
        <v>2053</v>
      </c>
      <c r="DU8">
        <f>VLOOKUP(A8,'Median Income'!$1:$1048576,27,FALSE)</f>
        <v>19917</v>
      </c>
      <c r="DV8">
        <f>VLOOKUP(A8,'Poverty Rate'!$1:$1048576,26,FALSE)</f>
        <v>22</v>
      </c>
      <c r="DW8">
        <f>VLOOKUP(A8,Murder!A:AA,27,FALSE)</f>
        <v>409</v>
      </c>
      <c r="DX8">
        <f>VLOOKUP(A8,Rape!A:AA,27,FALSE)</f>
        <v>1587</v>
      </c>
      <c r="DY8">
        <f>VLOOKUP(A8,Robbery!A:AA,27,FALSE)</f>
        <v>10060</v>
      </c>
      <c r="DZ8">
        <f>VLOOKUP(A8,'Median Income'!$1:$1048576,28,FALSE)</f>
        <v>26497</v>
      </c>
      <c r="EA8">
        <f>VLOOKUP(A8,'Poverty Rate'!$1:$1048576,27,FALSE)</f>
        <v>12.6</v>
      </c>
      <c r="EB8">
        <f>VLOOKUP(A8,Murder!A:AB,28,FALSE)</f>
        <v>23</v>
      </c>
      <c r="EC8">
        <f>VLOOKUP(A8,Rape!A:AB,28,FALSE)</f>
        <v>145</v>
      </c>
      <c r="ED8">
        <f>VLOOKUP(A8,Robbery!A:AB,28,FALSE)</f>
        <v>137</v>
      </c>
      <c r="EE8">
        <f>VLOOKUP(A8,'Median Income'!$1:$1048576,29,FALSE)</f>
        <v>23692</v>
      </c>
      <c r="EF8">
        <f>VLOOKUP(A8,'Poverty Rate'!$1:$1048576,28,FALSE)</f>
        <v>15.6</v>
      </c>
      <c r="EG8">
        <f>VLOOKUP(A8,Murder!A:AC,29,FALSE)</f>
        <v>40</v>
      </c>
      <c r="EH8">
        <f>VLOOKUP(A8,Rape!A:AC,29,FALSE)</f>
        <v>381</v>
      </c>
      <c r="EI8">
        <f>VLOOKUP(A8,Robbery!A:AC,29,FALSE)</f>
        <v>837</v>
      </c>
      <c r="EJ8">
        <f>VLOOKUP(A8,'Median Income'!$1:$1048576,30,FALSE)</f>
        <v>26319</v>
      </c>
      <c r="EK8">
        <f>VLOOKUP(A8,'Poverty Rate'!$1:$1048576,29,FALSE)</f>
        <v>12.8</v>
      </c>
      <c r="EL8">
        <f>VLOOKUP(A8,Murder!A:AD,30,FALSE)</f>
        <v>91</v>
      </c>
      <c r="EM8">
        <f>VLOOKUP(A8,Rape!A:AD,30,FALSE)</f>
        <v>662</v>
      </c>
      <c r="EN8">
        <f>VLOOKUP(A8,Robbery!A:AD,30,FALSE)</f>
        <v>2784</v>
      </c>
      <c r="EO8">
        <f>VLOOKUP(A8,'Median Income'!$1:$1048576,31,FALSE)</f>
        <v>29340</v>
      </c>
      <c r="EP8">
        <f>VLOOKUP(A8,'Poverty Rate'!$1:$1048576,30,FALSE)</f>
        <v>10.8</v>
      </c>
      <c r="EQ8">
        <f>VLOOKUP(A8,Murder!A:AE,31,FALSE)</f>
        <v>36</v>
      </c>
      <c r="ER8">
        <f>VLOOKUP(A8,Rape!A:AE,31,FALSE)</f>
        <v>327</v>
      </c>
      <c r="ES8">
        <f>VLOOKUP(A8,Robbery!A:AE,31,FALSE)</f>
        <v>264</v>
      </c>
      <c r="ET8">
        <f>VLOOKUP(A8,'Median Income'!$1:$1048576,32,FALSE)</f>
        <v>37532</v>
      </c>
      <c r="EU8">
        <f>VLOOKUP(A8,'Poverty Rate'!$1:$1048576,31,FALSE)</f>
        <v>7.7</v>
      </c>
      <c r="EV8">
        <f>VLOOKUP(A8,Murder!A:AF,32,FALSE)</f>
        <v>394</v>
      </c>
      <c r="EW8">
        <f>VLOOKUP(A8,Rape!A:AF,32,FALSE)</f>
        <v>2449</v>
      </c>
      <c r="EX8">
        <f>VLOOKUP(A8,Robbery!A:AF,32,FALSE)</f>
        <v>21139</v>
      </c>
      <c r="EY8">
        <f>VLOOKUP(A8,'Median Income'!$1:$1048576,33,FALSE)</f>
        <v>39120</v>
      </c>
      <c r="EZ8">
        <f>VLOOKUP(A8,'Poverty Rate'!$1:$1048576,32,FALSE)</f>
        <v>8.1999999999999993</v>
      </c>
      <c r="FA8">
        <f>VLOOKUP(A8,Murder!A:AG,33,FALSE)</f>
        <v>132</v>
      </c>
      <c r="FB8">
        <f>VLOOKUP(A8,Rape!A:AG,33,FALSE)</f>
        <v>702</v>
      </c>
      <c r="FC8">
        <f>VLOOKUP(A8,Robbery!A:AG,33,FALSE)</f>
        <v>1607</v>
      </c>
      <c r="FD8">
        <f>VLOOKUP(A8,'Median Income'!$1:$1048576,34,FALSE)</f>
        <v>22602</v>
      </c>
      <c r="FE8">
        <f>VLOOKUP(A8,'Poverty Rate'!$1:$1048576,33,FALSE)</f>
        <v>19.5</v>
      </c>
      <c r="FF8">
        <f>VLOOKUP(A8,Murder!A:AH,34,FALSE)</f>
        <v>2246</v>
      </c>
      <c r="FG8">
        <f>VLOOKUP(A8,Rape!A:AH,34,FALSE)</f>
        <v>5242</v>
      </c>
      <c r="FH8">
        <f>VLOOKUP(A8,Robbery!A:AH,34,FALSE)</f>
        <v>103983</v>
      </c>
      <c r="FI8">
        <f>VLOOKUP(A8,'Median Income'!$1:$1048576,35,FALSE)</f>
        <v>31496</v>
      </c>
      <c r="FJ8">
        <f>VLOOKUP(A8,'Poverty Rate'!$1:$1048576,34,FALSE)</f>
        <v>12.6</v>
      </c>
      <c r="FK8">
        <f>VLOOKUP(A8,Murder!A:AI,35,FALSE)</f>
        <v>584</v>
      </c>
      <c r="FL8">
        <f>VLOOKUP(A8,Rape!A:AI,35,FALSE)</f>
        <v>1964</v>
      </c>
      <c r="FM8">
        <f>VLOOKUP(A8,Robbery!A:AI,35,FALSE)</f>
        <v>8770</v>
      </c>
      <c r="FN8">
        <f>VLOOKUP(A8,'Median Income'!$1:$1048576,36,FALSE)</f>
        <v>26406</v>
      </c>
      <c r="FO8">
        <f>VLOOKUP(A8,'Poverty Rate'!$1:$1048576,35,FALSE)</f>
        <v>12.2</v>
      </c>
      <c r="FP8">
        <f>VLOOKUP(A8,Murder!A:AJ,36,FALSE)</f>
        <v>4</v>
      </c>
      <c r="FQ8">
        <f>VLOOKUP(A8,Rape!A:AJ,36,FALSE)</f>
        <v>78</v>
      </c>
      <c r="FR8">
        <f>VLOOKUP(A8,Robbery!A:AJ,36,FALSE)</f>
        <v>61</v>
      </c>
      <c r="FS8">
        <f>VLOOKUP(A8,'Median Income'!$1:$1048576,37,FALSE)</f>
        <v>25229</v>
      </c>
      <c r="FT8">
        <f>VLOOKUP(A8,'Poverty Rate'!$1:$1048576,36,FALSE)</f>
        <v>12.2</v>
      </c>
      <c r="FU8">
        <f>VLOOKUP(A8,Murder!A:AK,37,FALSE)</f>
        <v>652</v>
      </c>
      <c r="FV8">
        <f>VLOOKUP(A8,Rape!A:AK,37,FALSE)</f>
        <v>4872</v>
      </c>
      <c r="FW8">
        <f>VLOOKUP(A8,Robbery!A:AK,37,FALSE)</f>
        <v>18635</v>
      </c>
      <c r="FX8">
        <f>VLOOKUP(A8,'Median Income'!$1:$1048576,38,FALSE)</f>
        <v>29021</v>
      </c>
      <c r="FY8">
        <f>VLOOKUP(A8,'Poverty Rate'!$1:$1048576,37,FALSE)</f>
        <v>10.6</v>
      </c>
      <c r="FZ8">
        <f>VLOOKUP(A8,Murder!A:AL,38,FALSE)</f>
        <v>210</v>
      </c>
      <c r="GA8">
        <f>VLOOKUP(A8,Rape!A:AL,38,FALSE)</f>
        <v>1209</v>
      </c>
      <c r="GB8">
        <f>VLOOKUP(A8,Robbery!A:AL,38,FALSE)</f>
        <v>4070</v>
      </c>
      <c r="GC8">
        <f>VLOOKUP(A8,'Median Income'!$1:$1048576,39,FALSE)</f>
        <v>23667</v>
      </c>
      <c r="GD8">
        <f>VLOOKUP(A8,'Poverty Rate'!$1:$1048576,38,FALSE)</f>
        <v>14.7</v>
      </c>
      <c r="GE8">
        <f>VLOOKUP(A8,Murder!A:AM,39,FALSE)</f>
        <v>134</v>
      </c>
      <c r="GF8">
        <f>VLOOKUP(A8,Rape!A:AM,39,)</f>
        <v>1314</v>
      </c>
      <c r="GG8">
        <f>VLOOKUP(A8,Robbery!A:AM,39,FALSE)</f>
        <v>4282</v>
      </c>
      <c r="GH8">
        <f>VLOOKUP(A8,'Median Income'!$1:$1048576,40,FALSE)</f>
        <v>28529</v>
      </c>
      <c r="GI8">
        <f>VLOOKUP(A8,'Poverty Rate'!$1:$1048576,39,FALSE)</f>
        <v>11.2</v>
      </c>
      <c r="GJ8">
        <f>VLOOKUP(A8,Murder!A:AN,40,FALSE)</f>
        <v>753</v>
      </c>
      <c r="GK8">
        <f>VLOOKUP(A8,Rape!A:AN,40,FALSE)</f>
        <v>2963</v>
      </c>
      <c r="GL8">
        <f>VLOOKUP(A8,Robbery!A:AN,40,FALSE)</f>
        <v>18025</v>
      </c>
      <c r="GM8">
        <f>VLOOKUP(A8,'Median Income'!$1:$1048576,41,FALSE)</f>
        <v>28690</v>
      </c>
      <c r="GN8">
        <f>VLOOKUP(A8,'Poverty Rate'!$1:$1048576,40,FALSE)</f>
        <v>10.4</v>
      </c>
      <c r="GO8">
        <f>VLOOKUP(A8,Murder!A:AO,41,FALSE)</f>
        <v>49</v>
      </c>
      <c r="GP8">
        <f>VLOOKUP(A8,Rape!A:AO,41,FALSE)</f>
        <v>266</v>
      </c>
      <c r="GQ8">
        <f>VLOOKUP(A8,Robbery!A:AO,41,FALSE)</f>
        <v>1122</v>
      </c>
      <c r="GR8">
        <f>VLOOKUP(A8,'Median Income'!$1:$1048576,42,FALSE)</f>
        <v>30124</v>
      </c>
      <c r="GS8">
        <f>VLOOKUP(A8,'Poverty Rate'!$1:$1048576,41,FALSE)</f>
        <v>6.7</v>
      </c>
      <c r="GT8">
        <f>VLOOKUP(A8,Murder!A:AP,42,FALSE)</f>
        <v>320</v>
      </c>
      <c r="GU8">
        <f>VLOOKUP(A8,Rape!A:AP,42,FALSE)</f>
        <v>1632</v>
      </c>
      <c r="GV8">
        <f>VLOOKUP(A8,Robbery!A:AP,42,FALSE)</f>
        <v>4574</v>
      </c>
      <c r="GW8">
        <f>VLOOKUP(A8,'Median Income'!$1:$1048576,43,FALSE)</f>
        <v>23798</v>
      </c>
      <c r="GX8">
        <f>VLOOKUP(A8,'Poverty Rate'!$1:$1048576,42,FALSE)</f>
        <v>17</v>
      </c>
      <c r="GY8">
        <f>VLOOKUP(A8,Murder!$1:$1048576,43,FALSE)</f>
        <v>9</v>
      </c>
      <c r="GZ8">
        <f>VLOOKUP(A8,Rape!$1:$1048576,43,FALSE)</f>
        <v>229</v>
      </c>
      <c r="HA8">
        <f>VLOOKUP(A8,Robbery!$1:$1048576,43,FALSE)</f>
        <v>84</v>
      </c>
      <c r="HB8">
        <f>VLOOKUP(A8,'Median Income'!$1:$1048576,44,FALSE)</f>
        <v>24108</v>
      </c>
      <c r="HC8">
        <f>VLOOKUP(A8,'Poverty Rate'!$1:$1048576,43,FALSE)</f>
        <v>13.2</v>
      </c>
      <c r="HD8">
        <f>VLOOKUP(A8,Murder!$1:$1048576,44,FALSE)</f>
        <v>417</v>
      </c>
      <c r="HE8">
        <f>VLOOKUP(A8,Rape!$1:$1048576,44,FALSE)</f>
        <v>2270</v>
      </c>
      <c r="HF8">
        <f>VLOOKUP(A8,Robbery!$1:$1048576,44,FALSE)</f>
        <v>7926</v>
      </c>
      <c r="HG8">
        <f>VLOOKUP(A8,'Median Income'!$1:$1048576,45,FALSE)</f>
        <v>22611</v>
      </c>
      <c r="HH8">
        <f>VLOOKUP(A8,'Poverty Rate'!$1:$1048576,44,FALSE)</f>
        <v>18.399999999999999</v>
      </c>
      <c r="HI8">
        <f>VLOOKUP(A8,Murder!$1:$1048576,45,FALSE)</f>
        <v>2029</v>
      </c>
      <c r="HJ8">
        <f>VLOOKUP(A8,Rape!$1:$1048576,45,FALSE)</f>
        <v>7951</v>
      </c>
      <c r="HK8">
        <f>VLOOKUP(A8,Robbery!$1:$1048576,45,FALSE)</f>
        <v>37913</v>
      </c>
      <c r="HL8">
        <f>VLOOKUP(A8,'Median Income'!$1:$1048576,46,FALSE)</f>
        <v>25886</v>
      </c>
      <c r="HM8">
        <f>VLOOKUP(A8,'Poverty Rate'!$1:$1048576,45,FALSE)</f>
        <v>17.100000000000001</v>
      </c>
      <c r="HN8">
        <f>VLOOKUP(A8,Murder!$1:$1048576,46,FALSE)</f>
        <v>45</v>
      </c>
      <c r="HO8">
        <f>VLOOKUP(A8,Rape!$1:$1048576,46,FALSE)</f>
        <v>489</v>
      </c>
      <c r="HP8">
        <f>VLOOKUP(A8,Robbery!$1:$1048576,46,FALSE)</f>
        <v>898</v>
      </c>
      <c r="HQ8">
        <f>VLOOKUP(A8,'Median Income'!$1:$1048576,47,FALSE)</f>
        <v>30717</v>
      </c>
      <c r="HR8">
        <f>VLOOKUP(A8,'Poverty Rate'!$1:$1048576,46,FALSE)</f>
        <v>8.1999999999999993</v>
      </c>
      <c r="HS8">
        <f>VLOOKUP(A8,Murder!$1:$1048576,47,FALSE)</f>
        <v>11</v>
      </c>
      <c r="HT8">
        <f>VLOOKUP(A8,Rape!$1:$1048576,47,FALSE)</f>
        <v>131</v>
      </c>
      <c r="HU8">
        <f>VLOOKUP(A8,Robbery!$1:$1048576,47,FALSE)</f>
        <v>102</v>
      </c>
      <c r="HV8">
        <f>VLOOKUP(A8,'Median Income'!$1:$1048576,48,FALSE)</f>
        <v>31295</v>
      </c>
      <c r="HW8">
        <f>VLOOKUP(A8,'Poverty Rate'!$1:$1048576,47,FALSE)</f>
        <v>8</v>
      </c>
      <c r="HX8">
        <f>VLOOKUP(A8,Murder!$1:$1048576,48,FALSE)</f>
        <v>480</v>
      </c>
      <c r="HY8">
        <f>VLOOKUP(A8,Rape!$1:$1048576,48,FALSE)</f>
        <v>1638</v>
      </c>
      <c r="HZ8">
        <f>VLOOKUP(A8,Robbery!$1:$1048576,48,FALSE)</f>
        <v>6494</v>
      </c>
      <c r="IA8">
        <f>VLOOKUP(A8,'Median Income'!$1:$1048576,49,FALSE)</f>
        <v>34118</v>
      </c>
      <c r="IB8">
        <f>VLOOKUP(A8,'Poverty Rate'!$1:$1048576,48,FALSE)</f>
        <v>10.9</v>
      </c>
      <c r="IC8">
        <f>VLOOKUP(A8,Murder!$1:$1048576,49,FALSE)</f>
        <v>209</v>
      </c>
      <c r="ID8">
        <f>VLOOKUP(A8,Rape!$1:$1048576,49,FALSE)</f>
        <v>2938</v>
      </c>
      <c r="IE8">
        <f>VLOOKUP(A8,Robbery!$1:$1048576,49,FALSE)</f>
        <v>6672</v>
      </c>
      <c r="IF8">
        <f>VLOOKUP(A8,'Median Income'!$1:$1048576,50,FALSE)</f>
        <v>31961</v>
      </c>
      <c r="IG8">
        <f>VLOOKUP(A8,'Poverty Rate'!$1:$1048576,49,FALSE)</f>
        <v>9.6</v>
      </c>
      <c r="IH8">
        <f>VLOOKUP(A8,Murder!$1:$1048576,50,FALSE)</f>
        <v>121</v>
      </c>
      <c r="II8">
        <f>VLOOKUP(A8,Rape!$1:$1048576,50,FALSE)</f>
        <v>347</v>
      </c>
      <c r="IJ8">
        <f>VLOOKUP(A8,Robbery!$1:$1048576,50,FALSE)</f>
        <v>793</v>
      </c>
      <c r="IK8">
        <f>VLOOKUP(A8,'Median Income'!$1:$1048576,51,FALSE)</f>
        <v>21677</v>
      </c>
      <c r="IL8">
        <f>VLOOKUP(A8,'Poverty Rate'!$1:$1048576,50,FALSE)</f>
        <v>15.7</v>
      </c>
      <c r="IM8">
        <f>VLOOKUP(A8,Murder!$1:$1048576,51,FALSE)</f>
        <v>176</v>
      </c>
      <c r="IN8">
        <f>VLOOKUP(A8,Rape!$1:$1048576,51,FALSE)</f>
        <v>993</v>
      </c>
      <c r="IO8">
        <f>VLOOKUP(A8,Robbery!$1:$1048576,51,FALSE)</f>
        <v>3659</v>
      </c>
      <c r="IP8">
        <f>VLOOKUP(A8,'Median Income'!$1:$1048576,52,FALSE)</f>
        <v>29123</v>
      </c>
      <c r="IQ8">
        <f>VLOOKUP(A8,'Poverty Rate'!$1:$1048576,51,FALSE)</f>
        <v>8.4</v>
      </c>
      <c r="IR8">
        <f>VLOOKUP(A8,Murder!$1:$1048576,52,FALSE)</f>
        <v>21</v>
      </c>
      <c r="IS8">
        <f>VLOOKUP(A8,Rape!$1:$1048576,52,FALSE)</f>
        <v>134</v>
      </c>
      <c r="IT8">
        <f>VLOOKUP(A8,Robbery!$1:$1048576,52,FALSE)</f>
        <v>81</v>
      </c>
      <c r="IU8">
        <f>VLOOKUP(A8,'Median Income'!$1:$1048576,53,FALSE)</f>
        <v>29521</v>
      </c>
      <c r="IV8">
        <f>VLOOKUP(A8,'Poverty Rate'!$1:$1048576,52,FALSE)</f>
        <v>10.9</v>
      </c>
    </row>
    <row r="9" spans="1:256" s="12" customFormat="1" x14ac:dyDescent="0.25">
      <c r="A9" s="12">
        <v>1990</v>
      </c>
      <c r="B9" s="12">
        <v>467</v>
      </c>
      <c r="C9" s="12">
        <f>VLOOKUP(A9,Rape!A33:B87,2,FALSE)</f>
        <v>1319</v>
      </c>
      <c r="D9" s="12">
        <f>VLOOKUP(A9,Robbery!A33:B87,2,FALSE)</f>
        <v>5805</v>
      </c>
      <c r="E9" s="12">
        <f>VLOOKUP(A9,'Median Income'!A:C,3,FALSE)</f>
        <v>23357</v>
      </c>
      <c r="F9" s="12">
        <f>VLOOKUP(A9,'Poverty Rate'!A:B,2,FALSE)</f>
        <v>19.2</v>
      </c>
      <c r="G9" s="12">
        <f>VLOOKUP(A9,Murder!A:C,3,FALSE)</f>
        <v>41</v>
      </c>
      <c r="H9" s="12">
        <f>VLOOKUP(A9,Rape!A:C,3,FALSE)</f>
        <v>401</v>
      </c>
      <c r="I9" s="12">
        <f>VLOOKUP(A9,Robbery!A:C,3,FALSE)</f>
        <v>422</v>
      </c>
      <c r="J9" s="12">
        <f>VLOOKUP(A9,'Median Income'!A:D,4,FALSE)</f>
        <v>39298</v>
      </c>
      <c r="K9" s="12">
        <f>VLOOKUP(A9,'Poverty Rate'!A:C,3,FALSE)</f>
        <v>11.4</v>
      </c>
      <c r="L9" s="12">
        <f>VLOOKUP(A9,Murder!A:D,4,FALSE)</f>
        <v>284</v>
      </c>
      <c r="M9" s="12">
        <f>VLOOKUP(A9,Rape!A:D,4,FALSE)</f>
        <v>1500</v>
      </c>
      <c r="N9" s="12">
        <f>VLOOKUP(A9,Robbery!A:D,4,FALSE)</f>
        <v>5897</v>
      </c>
      <c r="O9" s="12">
        <f>VLOOKUP(A9,'Median Income'!A:E,5,FALSE)</f>
        <v>29224</v>
      </c>
      <c r="P9" s="12">
        <f>VLOOKUP(A9,'Poverty Rate'!A:D,4,FALSE)</f>
        <v>13.7</v>
      </c>
      <c r="Q9" s="12">
        <f>VLOOKUP(A9,Murder!A:E,5,FALSE)</f>
        <v>241</v>
      </c>
      <c r="R9" s="12">
        <f>VLOOKUP(A9,Rape!A:E,5,FALSE)</f>
        <v>1019</v>
      </c>
      <c r="S9" s="12">
        <f>VLOOKUP(A9,Robbery!A:E,5,FALSE)</f>
        <v>2661</v>
      </c>
      <c r="T9" s="12">
        <f>VLOOKUP(A9,'Median Income'!A:F,6,FALSE)</f>
        <v>22786</v>
      </c>
      <c r="U9" s="12">
        <f>VLOOKUP(A9,'Poverty Rate'!A:E,5,FALSE)</f>
        <v>19.600000000000001</v>
      </c>
      <c r="V9" s="12">
        <f>VLOOKUP(A9,Murder!A:F,6,FALSE)</f>
        <v>3553</v>
      </c>
      <c r="W9" s="12">
        <f>VLOOKUP(A9,Rape!A:F,6,FALSE)</f>
        <v>12688</v>
      </c>
      <c r="X9" s="12">
        <f>VLOOKUP(A9,Robbery!A:F,6,FALSE)</f>
        <v>112208</v>
      </c>
      <c r="Y9" s="12">
        <f>VLOOKUP(A9,'Median Income'!A:G,7,FALSE)</f>
        <v>33290</v>
      </c>
      <c r="Z9" s="12">
        <f>VLOOKUP(A9,'Poverty Rate'!A:F,6,FALSE)</f>
        <v>13.9</v>
      </c>
      <c r="AA9" s="12">
        <f>VLOOKUP(A9,Murder!A:G,7,FALSE)</f>
        <v>138</v>
      </c>
      <c r="AB9" s="12">
        <f>VLOOKUP(A9,Rape!A:G,7,FALSE)</f>
        <v>1521</v>
      </c>
      <c r="AC9" s="12">
        <f>VLOOKUP(A9,Robbery!A:G,7,FALSE)</f>
        <v>2985</v>
      </c>
      <c r="AD9" s="12">
        <f>VLOOKUP(A9,'Median Income'!A:H,8,FALSE)</f>
        <v>30733</v>
      </c>
      <c r="AE9" s="12">
        <f>VLOOKUP(A9,'Poverty Rate'!A:G,7,FALSE)</f>
        <v>13.7</v>
      </c>
      <c r="AF9" s="12">
        <f>VLOOKUP(A9,Murder!A:H,8,FALSE)</f>
        <v>166</v>
      </c>
      <c r="AG9" s="12">
        <f>VLOOKUP(A9,Rape!A:H,8,FALSE)</f>
        <v>918</v>
      </c>
      <c r="AH9" s="12">
        <f>VLOOKUP(A9,Robbery!A:H,8,FALSE)</f>
        <v>7717</v>
      </c>
      <c r="AI9" s="12">
        <f>VLOOKUP(A9,'Median Income'!A:I,9,FALSE)</f>
        <v>38870</v>
      </c>
      <c r="AJ9" s="12">
        <f>VLOOKUP(A9,'Poverty Rate'!A:H,8,FALSE)</f>
        <v>6</v>
      </c>
      <c r="AK9" s="12">
        <f>VLOOKUP(A9,Murder!A:I,9,FALSE)</f>
        <v>33</v>
      </c>
      <c r="AL9" s="12">
        <f>VLOOKUP(A9,Rape!A:I,9,FALSE)</f>
        <v>587</v>
      </c>
      <c r="AM9" s="12">
        <f>VLOOKUP(A9,Robbery!A:I,9,FALSE)</f>
        <v>1098</v>
      </c>
      <c r="AN9" s="12">
        <f>VLOOKUP(A9,'Median Income'!A:J,10,FALSE)</f>
        <v>30804</v>
      </c>
      <c r="AO9" s="12">
        <f>VLOOKUP(A9,'Poverty Rate'!A:I,9,FALSE)</f>
        <v>6.9</v>
      </c>
      <c r="AP9" s="12">
        <f>VLOOKUP(A9,Murder!A:J,10,FALSE)</f>
        <v>472</v>
      </c>
      <c r="AQ9" s="12">
        <f>VLOOKUP(A9,Rape!A:J,10,FALSE)</f>
        <v>303</v>
      </c>
      <c r="AR9" s="12">
        <f>VLOOKUP(A9,Robbery!A:J,10,FALSE)</f>
        <v>7365</v>
      </c>
      <c r="AS9" s="12">
        <f>VLOOKUP(A9,'Median Income'!A:K,11,FALSE)</f>
        <v>27392</v>
      </c>
      <c r="AT9" s="12">
        <f>VLOOKUP(A9,'Poverty Rate'!A:J,10,FALSE)</f>
        <v>21.1</v>
      </c>
      <c r="AU9" s="12">
        <f>VLOOKUP(A9,Murder!A:K,11,FALSE)</f>
        <v>1379</v>
      </c>
      <c r="AV9" s="12">
        <f>VLOOKUP(A9,Rape!A:K,11,FALSE)</f>
        <v>6781</v>
      </c>
      <c r="AW9" s="12">
        <f>VLOOKUP(A9,Robbery!A:K,11,FALSE)</f>
        <v>53928</v>
      </c>
      <c r="AX9" s="12">
        <f>VLOOKUP(A9,'Median Income'!A:L,12,FALSE)</f>
        <v>26685</v>
      </c>
      <c r="AY9" s="12">
        <f>VLOOKUP(A9,'Poverty Rate'!A:K,11,FALSE)</f>
        <v>14.4</v>
      </c>
      <c r="AZ9" s="12">
        <f>VLOOKUP(A9,Murder!A:L,12,FALSE)</f>
        <v>767</v>
      </c>
      <c r="BA9" s="12">
        <f>VLOOKUP(A9,Rape!A:L,12,FALSE)</f>
        <v>3472</v>
      </c>
      <c r="BB9" s="12">
        <f>VLOOKUP(A9,Robbery!A:L,12,FALSE)</f>
        <v>17067</v>
      </c>
      <c r="BC9" s="12">
        <f>VLOOKUP(A9,'Median Income'!$1:$1048576,13,FALSE)</f>
        <v>27561</v>
      </c>
      <c r="BD9" s="12">
        <f>VLOOKUP(A9,'Poverty Rate'!$1:$1048576,12,FALSE)</f>
        <v>15.8</v>
      </c>
      <c r="BE9" s="12">
        <f>VLOOKUP(A9,Murder!A:M,13,FALSE)</f>
        <v>44</v>
      </c>
      <c r="BF9" s="12">
        <f>VLOOKUP(A9,Rape!A:M,13,FALSE)</f>
        <v>360</v>
      </c>
      <c r="BG9" s="12">
        <f>VLOOKUP(A9,Robbery!A:M,13,FALSE)</f>
        <v>1013</v>
      </c>
      <c r="BH9" s="12">
        <f>VLOOKUP(A9,'Median Income'!$1:$1048576,14,FALSE)</f>
        <v>38921</v>
      </c>
      <c r="BI9" s="12">
        <f>VLOOKUP(A9,'Poverty Rate'!$1:$1048576,13,FALSE)</f>
        <v>11</v>
      </c>
      <c r="BJ9" s="12">
        <f>VLOOKUP(A9,Murder!A:N,14,FALSE)</f>
        <v>27</v>
      </c>
      <c r="BK9" s="12">
        <f>VLOOKUP(A9,Rape!A:N,14,FALSE)</f>
        <v>275</v>
      </c>
      <c r="BL9" s="12">
        <f>VLOOKUP(A9,Robbery!A:N,14,FALSE)</f>
        <v>151</v>
      </c>
      <c r="BM9" s="12">
        <f>VLOOKUP(A9,'Median Income'!$1:$1048576,15,FALSE)</f>
        <v>25305</v>
      </c>
      <c r="BN9" s="12">
        <f>VLOOKUP(A9,'Poverty Rate'!$1:$1048576,14,FALSE)</f>
        <v>14.9</v>
      </c>
      <c r="BO9" s="12">
        <f>VLOOKUP(A9,Murder!A:O,15,FALSE)</f>
        <v>1182</v>
      </c>
      <c r="BP9" s="12">
        <f>VLOOKUP(A9,Rape!A:O,15,FALSE)</f>
        <v>4505</v>
      </c>
      <c r="BQ9" s="12">
        <f>VLOOKUP(A9,Robbery!A:O,15,FALSE)</f>
        <v>45038</v>
      </c>
      <c r="BR9" s="12">
        <f>VLOOKUP(A9,'Median Income'!$1:$1048576,16,FALSE)</f>
        <v>32542</v>
      </c>
      <c r="BS9" s="12">
        <f>VLOOKUP(A9,'Poverty Rate'!$1:$1048576,15,FALSE)</f>
        <v>13.7</v>
      </c>
      <c r="BT9" s="12">
        <f>VLOOKUP(A9,Murder!A:P,16,FALSE)</f>
        <v>344</v>
      </c>
      <c r="BU9" s="12">
        <f>VLOOKUP(A9,Rape!A:P,16,FALSE)</f>
        <v>2103</v>
      </c>
      <c r="BV9" s="12">
        <f>VLOOKUP(A9,Robbery!A:P,16,FALSE)</f>
        <v>5619</v>
      </c>
      <c r="BW9" s="12">
        <f>VLOOKUP(A9,'Median Income'!$1:$1048576,17,FALSE)</f>
        <v>26928</v>
      </c>
      <c r="BX9" s="12">
        <f>VLOOKUP(A9,'Poverty Rate'!$1:$1048576,16,FALSE)</f>
        <v>13</v>
      </c>
      <c r="BY9" s="12">
        <f>VLOOKUP(A9,Murder!A:Q,17,FALSE)</f>
        <v>54</v>
      </c>
      <c r="BZ9" s="12">
        <f>VLOOKUP(A9,Rape!A:Q,17,FALSE)</f>
        <v>510</v>
      </c>
      <c r="CA9" s="12">
        <f>VLOOKUP(A9,Robbery!A:Q,17,FALSE)</f>
        <v>1089</v>
      </c>
      <c r="CB9" s="12">
        <f>VLOOKUP(A9,'Median Income'!$1:$1048576,18,FALSE)</f>
        <v>27288</v>
      </c>
      <c r="CC9" s="12">
        <f>VLOOKUP(A9,'Poverty Rate'!$1:$1048576,17,FALSE)</f>
        <v>10.4</v>
      </c>
      <c r="CD9" s="12">
        <f>VLOOKUP(A9,Murder!A:R,18,FALSE)</f>
        <v>98</v>
      </c>
      <c r="CE9" s="12">
        <f>VLOOKUP(A9,Rape!A:R,18,FALSE)</f>
        <v>1002</v>
      </c>
      <c r="CF9" s="12">
        <f>VLOOKUP(A9,Robbery!A:R,18,FALSE)</f>
        <v>2914</v>
      </c>
      <c r="CG9" s="12">
        <f>VLOOKUP(A9,'Median Income'!$1:$1048576,19,FALSE)</f>
        <v>29917</v>
      </c>
      <c r="CH9" s="12">
        <f>VLOOKUP(A9,'Poverty Rate'!$1:$1048576,18,FALSE)</f>
        <v>10.3</v>
      </c>
      <c r="CI9" s="12">
        <f>VLOOKUP(A9,Murder!A:S,19,FALSE)</f>
        <v>264</v>
      </c>
      <c r="CJ9" s="12">
        <f>VLOOKUP(A9,Rape!A:S,19,FALSE)</f>
        <v>1068</v>
      </c>
      <c r="CK9" s="12">
        <f>VLOOKUP(A9,Robbery!A:S,19,FALSE)</f>
        <v>2545</v>
      </c>
      <c r="CL9" s="12">
        <f>VLOOKUP(A9,'Median Income'!$1:$1048576,20,FALSE)</f>
        <v>24780</v>
      </c>
      <c r="CM9" s="12">
        <f>VLOOKUP(A9,'Poverty Rate'!$1:$1048576,19,FALSE)</f>
        <v>17.3</v>
      </c>
      <c r="CN9" s="12">
        <f>VLOOKUP(A9,Murder!A:T,20,FALSE)</f>
        <v>724</v>
      </c>
      <c r="CO9" s="12">
        <f>VLOOKUP(A9,Rape!A:T,20,FALSE)</f>
        <v>1781</v>
      </c>
      <c r="CP9" s="12">
        <f>VLOOKUP(A9,Robbery!A:T,20,FALSE)</f>
        <v>11387</v>
      </c>
      <c r="CQ9" s="12">
        <f>VLOOKUP(A9,'Median Income'!$1:$1048576,21,FALSE)</f>
        <v>22405</v>
      </c>
      <c r="CR9" s="12">
        <f>VLOOKUP(A9,'Poverty Rate'!$1:$1048576,20,FALSE)</f>
        <v>23.6</v>
      </c>
      <c r="CS9" s="12">
        <f>VLOOKUP(A9,Murder!A:U,21,)</f>
        <v>30</v>
      </c>
      <c r="CT9" s="12">
        <f>VLOOKUP(A9,Rape!A:U,21,FALSE)</f>
        <v>242</v>
      </c>
      <c r="CU9" s="12">
        <f>VLOOKUP(A9,Robbery!A:U,21,FALSE)</f>
        <v>308</v>
      </c>
      <c r="CV9" s="12">
        <f>VLOOKUP(A9,'Median Income'!$1:$1048576,22,FALSE)</f>
        <v>27464</v>
      </c>
      <c r="CW9" s="12">
        <f>VLOOKUP(A9,'Poverty Rate'!$1:$1048576,21,FALSE)</f>
        <v>13.1</v>
      </c>
      <c r="CX9" s="12">
        <f>VLOOKUP(A9,Murder!A:V,22,FALSE)</f>
        <v>552</v>
      </c>
      <c r="CY9" s="12">
        <f>VLOOKUP(A9,Rape!A:V,22,FALSE)</f>
        <v>2185</v>
      </c>
      <c r="CZ9" s="12">
        <f>VLOOKUP(A9,Robbery!A:V,22,FALSE)</f>
        <v>17394</v>
      </c>
      <c r="DA9" s="12">
        <f>VLOOKUP(A9,'Median Income'!$1:$1048576,23,FALSE)</f>
        <v>38857</v>
      </c>
      <c r="DB9" s="12">
        <f>VLOOKUP(A9,'Poverty Rate'!$1:$1048576,22,FALSE)</f>
        <v>9.9</v>
      </c>
      <c r="DC9" s="12">
        <f>VLOOKUP(A9,Murder!A:W,23,FALSE)</f>
        <v>243</v>
      </c>
      <c r="DD9" s="12">
        <f>VLOOKUP(A9,Rape!A:W,23,FALSE)</f>
        <v>2030</v>
      </c>
      <c r="DE9" s="12">
        <f>VLOOKUP(A9,Robbery!A:W,23,FALSE)</f>
        <v>13062</v>
      </c>
      <c r="DF9" s="12">
        <f>VLOOKUP(A9,'Median Income'!$1:$1048576,24,FALSE)</f>
        <v>36247</v>
      </c>
      <c r="DG9" s="12">
        <f>VLOOKUP(A9,'Poverty Rate'!$1:$1048576,23,FALSE)</f>
        <v>10.7</v>
      </c>
      <c r="DH9" s="12">
        <f>VLOOKUP(A9,Murder!A:X,24,FALSE)</f>
        <v>971</v>
      </c>
      <c r="DI9" s="12">
        <f>VLOOKUP(A9,Rape!A:X,24,FALSE)</f>
        <v>7209</v>
      </c>
      <c r="DJ9" s="12">
        <f>VLOOKUP(A9,Murder!A:X,24,FALSE)</f>
        <v>971</v>
      </c>
      <c r="DK9" s="12">
        <f>VLOOKUP(A9,'Median Income'!$1:$1048576,25,FALSE)</f>
        <v>29937</v>
      </c>
      <c r="DL9" s="12">
        <f>VLOOKUP(A9,'Poverty Rate'!$1:$1048576,24,FALSE)</f>
        <v>14.3</v>
      </c>
      <c r="DM9" s="12">
        <f>VLOOKUP(A9,Murder!A:Y,25,FALSE)</f>
        <v>117</v>
      </c>
      <c r="DN9" s="12">
        <f>VLOOKUP(A9,Rape!$1:$1048576,25,FALSE)</f>
        <v>1487</v>
      </c>
      <c r="DO9" s="12">
        <f>VLOOKUP(A9,Robbery!A:Y,25,FALSE)</f>
        <v>4057</v>
      </c>
      <c r="DP9" s="12">
        <f>VLOOKUP(A9,'Median Income'!$1:$1048576,26,FALSE)</f>
        <v>31465</v>
      </c>
      <c r="DQ9" s="12">
        <f>VLOOKUP(A9,'Poverty Rate'!$1:$1048576,25,FALSE)</f>
        <v>12</v>
      </c>
      <c r="DR9" s="12">
        <f>VLOOKUP(A9,Murder!A:Z,26,FALSE)</f>
        <v>313</v>
      </c>
      <c r="DS9" s="12">
        <f>VLOOKUP(A9,Rape!A:Z,26,FALSE)</f>
        <v>1134</v>
      </c>
      <c r="DT9" s="12">
        <f>VLOOKUP(A9,Robbery!A:Z,26,FALSE)</f>
        <v>2217</v>
      </c>
      <c r="DU9" s="12">
        <f>VLOOKUP(A9,'Median Income'!$1:$1048576,27,FALSE)</f>
        <v>20178</v>
      </c>
      <c r="DV9" s="12">
        <f>VLOOKUP(A9,'Poverty Rate'!$1:$1048576,26,FALSE)</f>
        <v>25.7</v>
      </c>
      <c r="DW9" s="12">
        <f>VLOOKUP(A9,Murder!A:AA,27,FALSE)</f>
        <v>449</v>
      </c>
      <c r="DX9" s="12">
        <f>VLOOKUP(A9,Rape!A:AA,27,FALSE)</f>
        <v>1663</v>
      </c>
      <c r="DY9" s="12">
        <f>VLOOKUP(A9,Robbery!A:AA,27,FALSE)</f>
        <v>11073</v>
      </c>
      <c r="DZ9" s="12">
        <f>VLOOKUP(A9,'Median Income'!$1:$1048576,28,FALSE)</f>
        <v>27332</v>
      </c>
      <c r="EA9" s="12">
        <f>VLOOKUP(A9,'Poverty Rate'!$1:$1048576,27,FALSE)</f>
        <v>13.4</v>
      </c>
      <c r="EB9" s="12">
        <f>VLOOKUP(A9,Murder!A:AB,28,FALSE)</f>
        <v>39</v>
      </c>
      <c r="EC9" s="12">
        <f>VLOOKUP(A9,Rape!A:AB,28,FALSE)</f>
        <v>195</v>
      </c>
      <c r="ED9" s="12">
        <f>VLOOKUP(A9,Robbery!A:AB,28,FALSE)</f>
        <v>173</v>
      </c>
      <c r="EE9" s="12">
        <f>VLOOKUP(A9,'Median Income'!$1:$1048576,29,FALSE)</f>
        <v>23375</v>
      </c>
      <c r="EF9" s="12">
        <f>VLOOKUP(A9,'Poverty Rate'!$1:$1048576,28,FALSE)</f>
        <v>16.3</v>
      </c>
      <c r="EG9" s="12">
        <f>VLOOKUP(A9,Murder!A:AC,29,FALSE)</f>
        <v>43</v>
      </c>
      <c r="EH9" s="12">
        <f>VLOOKUP(A9,Rape!A:AC,29,FALSE)</f>
        <v>473</v>
      </c>
      <c r="EI9" s="12">
        <f>VLOOKUP(A9,Robbery!A:AC,29,FALSE)</f>
        <v>807</v>
      </c>
      <c r="EJ9" s="12">
        <f>VLOOKUP(A9,'Median Income'!$1:$1048576,30,FALSE)</f>
        <v>27482</v>
      </c>
      <c r="EK9" s="12">
        <f>VLOOKUP(A9,'Poverty Rate'!$1:$1048576,29,FALSE)</f>
        <v>10.3</v>
      </c>
      <c r="EL9" s="12">
        <f>VLOOKUP(A9,Murder!A:AD,30,FALSE)</f>
        <v>116</v>
      </c>
      <c r="EM9" s="12">
        <f>VLOOKUP(A9,Rape!A:AD,30,FALSE)</f>
        <v>748</v>
      </c>
      <c r="EN9" s="12">
        <f>VLOOKUP(A9,Robbery!A:AD,30,FALSE)</f>
        <v>2864</v>
      </c>
      <c r="EO9" s="12">
        <f>VLOOKUP(A9,'Median Income'!$1:$1048576,31,FALSE)</f>
        <v>32023</v>
      </c>
      <c r="EP9" s="12">
        <f>VLOOKUP(A9,'Poverty Rate'!$1:$1048576,30,FALSE)</f>
        <v>9.8000000000000007</v>
      </c>
      <c r="EQ9" s="12">
        <f>VLOOKUP(A9,Murder!A:AE,31,FALSE)</f>
        <v>21</v>
      </c>
      <c r="ER9" s="12">
        <f>VLOOKUP(A9,Rape!A:AE,31,FALSE)</f>
        <v>386</v>
      </c>
      <c r="ES9" s="12">
        <f>VLOOKUP(A9,Robbery!A:AE,31,FALSE)</f>
        <v>302</v>
      </c>
      <c r="ET9" s="12">
        <f>VLOOKUP(A9,'Median Income'!$1:$1048576,32,FALSE)</f>
        <v>40805</v>
      </c>
      <c r="EU9" s="12">
        <f>VLOOKUP(A9,'Poverty Rate'!$1:$1048576,31,FALSE)</f>
        <v>6.3</v>
      </c>
      <c r="EV9" s="12">
        <f>VLOOKUP(A9,Murder!A:AF,32,FALSE)</f>
        <v>432</v>
      </c>
      <c r="EW9" s="12">
        <f>VLOOKUP(A9,Rape!A:AF,32,FALSE)</f>
        <v>2307</v>
      </c>
      <c r="EX9" s="12">
        <f>VLOOKUP(A9,Robbery!A:AF,32,FALSE)</f>
        <v>23269</v>
      </c>
      <c r="EY9" s="12">
        <f>VLOOKUP(A9,'Median Income'!$1:$1048576,33,FALSE)</f>
        <v>38734</v>
      </c>
      <c r="EZ9" s="12">
        <f>VLOOKUP(A9,'Poverty Rate'!$1:$1048576,32,FALSE)</f>
        <v>9.1999999999999993</v>
      </c>
      <c r="FA9" s="12">
        <f>VLOOKUP(A9,Murder!A:AG,33,FALSE)</f>
        <v>139</v>
      </c>
      <c r="FB9" s="12">
        <f>VLOOKUP(A9,Rape!A:AG,33,FALSE)</f>
        <v>753</v>
      </c>
      <c r="FC9" s="12">
        <f>VLOOKUP(A9,Robbery!A:AG,33,FALSE)</f>
        <v>1744</v>
      </c>
      <c r="FD9" s="12">
        <f>VLOOKUP(A9,'Median Income'!$1:$1048576,34,FALSE)</f>
        <v>25039</v>
      </c>
      <c r="FE9" s="12">
        <f>VLOOKUP(A9,'Poverty Rate'!$1:$1048576,33,FALSE)</f>
        <v>20.9</v>
      </c>
      <c r="FF9" s="12">
        <f>VLOOKUP(A9,Murder!A:AH,34,FALSE)</f>
        <v>2605</v>
      </c>
      <c r="FG9" s="12">
        <f>VLOOKUP(A9,Rape!A:AH,34,FALSE)</f>
        <v>5368</v>
      </c>
      <c r="FH9" s="12">
        <f>VLOOKUP(A9,Robbery!A:AH,34,FALSE)</f>
        <v>112380</v>
      </c>
      <c r="FI9" s="12">
        <f>VLOOKUP(A9,'Median Income'!$1:$1048576,35,FALSE)</f>
        <v>31591</v>
      </c>
      <c r="FJ9" s="12">
        <f>VLOOKUP(A9,'Poverty Rate'!$1:$1048576,34,FALSE)</f>
        <v>14.3</v>
      </c>
      <c r="FK9" s="12">
        <f>VLOOKUP(A9,Murder!A:AI,35,FALSE)</f>
        <v>711</v>
      </c>
      <c r="FL9" s="12">
        <f>VLOOKUP(A9,Rape!A:AI,35,FALSE)</f>
        <v>2272</v>
      </c>
      <c r="FM9" s="12">
        <f>VLOOKUP(A9,Robbery!A:AI,35,FALSE)</f>
        <v>10082</v>
      </c>
      <c r="FN9" s="12">
        <f>VLOOKUP(A9,'Median Income'!$1:$1048576,36,FALSE)</f>
        <v>26329</v>
      </c>
      <c r="FO9" s="12">
        <f>VLOOKUP(A9,'Poverty Rate'!$1:$1048576,35,FALSE)</f>
        <v>13</v>
      </c>
      <c r="FP9" s="12">
        <f>VLOOKUP(A9,Murder!A:AJ,36,FALSE)</f>
        <v>5</v>
      </c>
      <c r="FQ9" s="12">
        <f>VLOOKUP(A9,Rape!A:AJ,36,FALSE)</f>
        <v>114</v>
      </c>
      <c r="FR9" s="12">
        <f>VLOOKUP(A9,Robbery!A:AJ,36,FALSE)</f>
        <v>50</v>
      </c>
      <c r="FS9" s="12">
        <f>VLOOKUP(A9,'Median Income'!$1:$1048576,37,FALSE)</f>
        <v>25264</v>
      </c>
      <c r="FT9" s="12">
        <f>VLOOKUP(A9,'Poverty Rate'!$1:$1048576,36,FALSE)</f>
        <v>13.7</v>
      </c>
      <c r="FU9" s="12">
        <f>VLOOKUP(A9,Murder!A:AK,37,FALSE)</f>
        <v>663</v>
      </c>
      <c r="FV9" s="12">
        <f>VLOOKUP(A9,Rape!A:AK,37,FALSE)</f>
        <v>5075</v>
      </c>
      <c r="FW9" s="12">
        <f>VLOOKUP(A9,Robbery!A:AK,37,FALSE)</f>
        <v>20451</v>
      </c>
      <c r="FX9" s="12">
        <f>VLOOKUP(A9,'Median Income'!$1:$1048576,38,FALSE)</f>
        <v>30013</v>
      </c>
      <c r="FY9" s="12">
        <f>VLOOKUP(A9,'Poverty Rate'!$1:$1048576,37,FALSE)</f>
        <v>11.5</v>
      </c>
      <c r="FZ9" s="12">
        <f>VLOOKUP(A9,Murder!A:AL,38,FALSE)</f>
        <v>253</v>
      </c>
      <c r="GA9" s="12">
        <f>VLOOKUP(A9,Rape!A:AL,38,FALSE)</f>
        <v>1479</v>
      </c>
      <c r="GB9" s="12">
        <f>VLOOKUP(A9,Robbery!A:AL,38,FALSE)</f>
        <v>3836</v>
      </c>
      <c r="GC9" s="12">
        <f>VLOOKUP(A9,'Median Income'!$1:$1048576,39,FALSE)</f>
        <v>24384</v>
      </c>
      <c r="GD9" s="12">
        <f>VLOOKUP(A9,'Poverty Rate'!$1:$1048576,38,FALSE)</f>
        <v>15.6</v>
      </c>
      <c r="GE9" s="12">
        <f>VLOOKUP(A9,Murder!A:AM,39,FALSE)</f>
        <v>108</v>
      </c>
      <c r="GF9" s="12">
        <f>VLOOKUP(A9,Rape!A:AM,39,)</f>
        <v>1332</v>
      </c>
      <c r="GG9" s="12">
        <f>VLOOKUP(A9,Robbery!A:AM,39,FALSE)</f>
        <v>4102</v>
      </c>
      <c r="GH9" s="12">
        <f>VLOOKUP(A9,'Median Income'!$1:$1048576,40,FALSE)</f>
        <v>29281</v>
      </c>
      <c r="GI9" s="12">
        <f>VLOOKUP(A9,'Poverty Rate'!$1:$1048576,39,FALSE)</f>
        <v>9.1999999999999993</v>
      </c>
      <c r="GJ9" s="12">
        <f>VLOOKUP(A9,Murder!A:AN,40,FALSE)</f>
        <v>801</v>
      </c>
      <c r="GK9" s="12">
        <f>VLOOKUP(A9,Rape!A:AN,40,FALSE)</f>
        <v>3068</v>
      </c>
      <c r="GL9" s="12">
        <f>VLOOKUP(A9,Robbery!A:AN,40,FALSE)</f>
        <v>20930</v>
      </c>
      <c r="GM9" s="12">
        <f>VLOOKUP(A9,'Median Income'!$1:$1048576,41,FALSE)</f>
        <v>29005</v>
      </c>
      <c r="GN9" s="12">
        <f>VLOOKUP(A9,'Poverty Rate'!$1:$1048576,40,FALSE)</f>
        <v>11</v>
      </c>
      <c r="GO9" s="12">
        <f>VLOOKUP(A9,Murder!A:AO,41,FALSE)</f>
        <v>48</v>
      </c>
      <c r="GP9" s="12">
        <f>VLOOKUP(A9,Rape!A:AO,41,FALSE)</f>
        <v>248</v>
      </c>
      <c r="GQ9" s="12">
        <f>VLOOKUP(A9,Robbery!A:AO,41,FALSE)</f>
        <v>1224</v>
      </c>
      <c r="GR9" s="12">
        <f>VLOOKUP(A9,'Median Income'!$1:$1048576,42,FALSE)</f>
        <v>31968</v>
      </c>
      <c r="GS9" s="12">
        <f>VLOOKUP(A9,'Poverty Rate'!$1:$1048576,41,FALSE)</f>
        <v>7.5</v>
      </c>
      <c r="GT9" s="12">
        <f>VLOOKUP(A9,Murder!A:AP,42,FALSE)</f>
        <v>390</v>
      </c>
      <c r="GU9" s="12">
        <f>VLOOKUP(A9,Rape!A:AP,42,FALSE)</f>
        <v>1873</v>
      </c>
      <c r="GV9" s="12">
        <f>VLOOKUP(A9,Robbery!A:AP,42,FALSE)</f>
        <v>5313</v>
      </c>
      <c r="GW9" s="12">
        <f>VLOOKUP(A9,'Median Income'!$1:$1048576,43,FALSE)</f>
        <v>28735</v>
      </c>
      <c r="GX9" s="12">
        <f>VLOOKUP(A9,'Poverty Rate'!$1:$1048576,42,FALSE)</f>
        <v>16.2</v>
      </c>
      <c r="GY9" s="12">
        <f>VLOOKUP(A9,Murder!$1:$1048576,43,FALSE)</f>
        <v>14</v>
      </c>
      <c r="GZ9" s="12">
        <f>VLOOKUP(A9,Rape!$1:$1048576,43,FALSE)</f>
        <v>239</v>
      </c>
      <c r="HA9" s="12">
        <f>VLOOKUP(A9,Robbery!$1:$1048576,43,FALSE)</f>
        <v>86</v>
      </c>
      <c r="HB9" s="12">
        <f>VLOOKUP(A9,'Median Income'!$1:$1048576,44,FALSE)</f>
        <v>24571</v>
      </c>
      <c r="HC9" s="12">
        <f>VLOOKUP(A9,'Poverty Rate'!$1:$1048576,43,FALSE)</f>
        <v>13.3</v>
      </c>
      <c r="HD9" s="12">
        <f>VLOOKUP(A9,Murder!$1:$1048576,44,FALSE)</f>
        <v>511</v>
      </c>
      <c r="HE9" s="12">
        <f>VLOOKUP(A9,Rape!$1:$1048576,44,FALSE)</f>
        <v>2415</v>
      </c>
      <c r="HF9" s="12">
        <f>VLOOKUP(A9,Robbery!$1:$1048576,44,FALSE)</f>
        <v>9325</v>
      </c>
      <c r="HG9" s="12">
        <f>VLOOKUP(A9,'Median Income'!$1:$1048576,45,FALSE)</f>
        <v>22592</v>
      </c>
      <c r="HH9" s="12">
        <f>VLOOKUP(A9,'Poverty Rate'!$1:$1048576,44,FALSE)</f>
        <v>16.899999999999999</v>
      </c>
      <c r="HI9" s="12">
        <f>VLOOKUP(A9,Murder!$1:$1048576,45,FALSE)</f>
        <v>2389</v>
      </c>
      <c r="HJ9" s="12">
        <f>VLOOKUP(A9,Rape!$1:$1048576,45,FALSE)</f>
        <v>8750</v>
      </c>
      <c r="HK9" s="12">
        <f>VLOOKUP(A9,Robbery!$1:$1048576,45,FALSE)</f>
        <v>44297</v>
      </c>
      <c r="HL9" s="12">
        <f>VLOOKUP(A9,'Median Income'!$1:$1048576,46,FALSE)</f>
        <v>28228</v>
      </c>
      <c r="HM9" s="12">
        <f>VLOOKUP(A9,'Poverty Rate'!$1:$1048576,45,FALSE)</f>
        <v>15.9</v>
      </c>
      <c r="HN9" s="12">
        <f>VLOOKUP(A9,Murder!$1:$1048576,46,FALSE)</f>
        <v>52</v>
      </c>
      <c r="HO9" s="12">
        <f>VLOOKUP(A9,Rape!$1:$1048576,46,FALSE)</f>
        <v>651</v>
      </c>
      <c r="HP9" s="12">
        <f>VLOOKUP(A9,Robbery!$1:$1048576,46,FALSE)</f>
        <v>980</v>
      </c>
      <c r="HQ9" s="12">
        <f>VLOOKUP(A9,'Median Income'!$1:$1048576,47,FALSE)</f>
        <v>30142</v>
      </c>
      <c r="HR9" s="12">
        <f>VLOOKUP(A9,'Poverty Rate'!$1:$1048576,46,FALSE)</f>
        <v>8.1999999999999993</v>
      </c>
      <c r="HS9" s="12">
        <f>VLOOKUP(A9,Murder!$1:$1048576,47,FALSE)</f>
        <v>13</v>
      </c>
      <c r="HT9" s="12">
        <f>VLOOKUP(A9,Rape!$1:$1048576,47,FALSE)</f>
        <v>146</v>
      </c>
      <c r="HU9" s="12">
        <f>VLOOKUP(A9,Robbery!$1:$1048576,47,FALSE)</f>
        <v>66</v>
      </c>
      <c r="HV9" s="12">
        <f>VLOOKUP(A9,'Median Income'!$1:$1048576,48,FALSE)</f>
        <v>31098</v>
      </c>
      <c r="HW9" s="12">
        <f>VLOOKUP(A9,'Poverty Rate'!$1:$1048576,47,FALSE)</f>
        <v>10.9</v>
      </c>
      <c r="HX9" s="12">
        <f>VLOOKUP(A9,Murder!$1:$1048576,48,FALSE)</f>
        <v>545</v>
      </c>
      <c r="HY9" s="12">
        <f>VLOOKUP(A9,Rape!$1:$1048576,48,FALSE)</f>
        <v>1915</v>
      </c>
      <c r="HZ9" s="12">
        <f>VLOOKUP(A9,Robbery!$1:$1048576,48,FALSE)</f>
        <v>7626</v>
      </c>
      <c r="IA9" s="12">
        <f>VLOOKUP(A9,'Median Income'!$1:$1048576,49,FALSE)</f>
        <v>35073</v>
      </c>
      <c r="IB9" s="12">
        <f>VLOOKUP(A9,'Poverty Rate'!$1:$1048576,48,FALSE)</f>
        <v>11.1</v>
      </c>
      <c r="IC9" s="12">
        <f>VLOOKUP(A9,Murder!$1:$1048576,49,FALSE)</f>
        <v>238</v>
      </c>
      <c r="ID9" s="12">
        <f>VLOOKUP(A9,Rape!$1:$1048576,49,FALSE)</f>
        <v>3115</v>
      </c>
      <c r="IE9" s="12">
        <f>VLOOKUP(A9,Robbery!$1:$1048576,49,FALSE)</f>
        <v>6326</v>
      </c>
      <c r="IF9" s="12">
        <f>VLOOKUP(A9,'Median Income'!$1:$1048576,50,FALSE)</f>
        <v>32112</v>
      </c>
      <c r="IG9" s="12">
        <f>VLOOKUP(A9,'Poverty Rate'!$1:$1048576,49,FALSE)</f>
        <v>8.9</v>
      </c>
      <c r="IH9" s="12">
        <f>VLOOKUP(A9,Murder!$1:$1048576,50,FALSE)</f>
        <v>102</v>
      </c>
      <c r="II9" s="12">
        <f>VLOOKUP(A9,Rape!$1:$1048576,50,FALSE)</f>
        <v>423</v>
      </c>
      <c r="IJ9" s="12">
        <f>VLOOKUP(A9,Robbery!$1:$1048576,50,FALSE)</f>
        <v>680</v>
      </c>
      <c r="IK9" s="12">
        <f>VLOOKUP(A9,'Median Income'!$1:$1048576,51,FALSE)</f>
        <v>22137</v>
      </c>
      <c r="IL9" s="12">
        <f>VLOOKUP(A9,'Poverty Rate'!$1:$1048576,50,FALSE)</f>
        <v>18.100000000000001</v>
      </c>
      <c r="IM9" s="12">
        <f>VLOOKUP(A9,Murder!$1:$1048576,51,FALSE)</f>
        <v>225</v>
      </c>
      <c r="IN9" s="12">
        <f>VLOOKUP(A9,Rape!$1:$1048576,51,FALSE)</f>
        <v>1013</v>
      </c>
      <c r="IO9" s="12">
        <f>VLOOKUP(A9,Robbery!$1:$1048576,51,FALSE)</f>
        <v>5514</v>
      </c>
      <c r="IP9" s="12">
        <f>VLOOKUP(A9,'Median Income'!$1:$1048576,52,FALSE)</f>
        <v>30711</v>
      </c>
      <c r="IQ9" s="12">
        <f>VLOOKUP(A9,'Poverty Rate'!$1:$1048576,51,FALSE)</f>
        <v>9.3000000000000007</v>
      </c>
      <c r="IR9" s="12">
        <f>VLOOKUP(A9,Murder!$1:$1048576,52,FALSE)</f>
        <v>22</v>
      </c>
      <c r="IS9" s="12">
        <f>VLOOKUP(A9,Rape!$1:$1048576,52,FALSE)</f>
        <v>134</v>
      </c>
      <c r="IT9" s="12">
        <f>VLOOKUP(A9,Robbery!$1:$1048576,52,FALSE)</f>
        <v>72</v>
      </c>
      <c r="IU9" s="12">
        <f>VLOOKUP(A9,'Median Income'!$1:$1048576,53,FALSE)</f>
        <v>29460</v>
      </c>
      <c r="IV9" s="12">
        <f>VLOOKUP(A9,'Poverty Rate'!$1:$1048576,52,FALSE)</f>
        <v>11</v>
      </c>
    </row>
    <row r="10" spans="1:256" x14ac:dyDescent="0.25">
      <c r="A10">
        <v>1991</v>
      </c>
      <c r="B10">
        <v>469</v>
      </c>
      <c r="C10">
        <f>VLOOKUP(A10,Rape!A34:B88,2,FALSE)</f>
        <v>1455</v>
      </c>
      <c r="D10">
        <f>VLOOKUP(A10,Robbery!A34:B88,2,FALSE)</f>
        <v>6246</v>
      </c>
      <c r="E10">
        <f>VLOOKUP(A10,'Median Income'!A:C,3,FALSE)</f>
        <v>24346</v>
      </c>
      <c r="F10">
        <f>VLOOKUP(A10,'Poverty Rate'!A:B,2,FALSE)</f>
        <v>18.8</v>
      </c>
      <c r="G10">
        <f>VLOOKUP(A10,Murder!A:C,3,FALSE)</f>
        <v>42</v>
      </c>
      <c r="H10">
        <f>VLOOKUP(A10,Rape!A:C,3,FALSE)</f>
        <v>523</v>
      </c>
      <c r="I10">
        <f>VLOOKUP(A10,Robbery!A:C,3,FALSE)</f>
        <v>645</v>
      </c>
      <c r="J10">
        <f>VLOOKUP(A10,'Median Income'!A:D,4,FALSE)</f>
        <v>40612</v>
      </c>
      <c r="K10">
        <f>VLOOKUP(A10,'Poverty Rate'!A:C,3,FALSE)</f>
        <v>11.8</v>
      </c>
      <c r="L10">
        <f>VLOOKUP(A10,Murder!A:D,4,FALSE)</f>
        <v>291</v>
      </c>
      <c r="M10">
        <f>VLOOKUP(A10,Rape!A:D,4,FALSE)</f>
        <v>1590</v>
      </c>
      <c r="N10">
        <f>VLOOKUP(A10,Robbery!A:D,4,FALSE)</f>
        <v>6215</v>
      </c>
      <c r="O10">
        <f>VLOOKUP(A10,'Median Income'!A:E,5,FALSE)</f>
        <v>30737</v>
      </c>
      <c r="P10">
        <f>VLOOKUP(A10,'Poverty Rate'!A:D,4,FALSE)</f>
        <v>14.8</v>
      </c>
      <c r="Q10">
        <f>VLOOKUP(A10,Murder!A:E,5,FALSE)</f>
        <v>264</v>
      </c>
      <c r="R10">
        <f>VLOOKUP(A10,Rape!A:E,5,FALSE)</f>
        <v>1058</v>
      </c>
      <c r="S10">
        <f>VLOOKUP(A10,Robbery!A:E,5,FALSE)</f>
        <v>3217</v>
      </c>
      <c r="T10">
        <f>VLOOKUP(A10,'Median Income'!A:F,6,FALSE)</f>
        <v>23435</v>
      </c>
      <c r="U10">
        <f>VLOOKUP(A10,'Poverty Rate'!A:E,5,FALSE)</f>
        <v>17.3</v>
      </c>
      <c r="V10">
        <f>VLOOKUP(A10,Murder!A:F,6,FALSE)</f>
        <v>3859</v>
      </c>
      <c r="W10">
        <f>VLOOKUP(A10,Rape!A:F,6,FALSE)</f>
        <v>12896</v>
      </c>
      <c r="X10">
        <f>VLOOKUP(A10,Robbery!A:F,6,FALSE)</f>
        <v>124939</v>
      </c>
      <c r="Y10">
        <f>VLOOKUP(A10,'Median Income'!A:G,7,FALSE)</f>
        <v>33664</v>
      </c>
      <c r="Z10">
        <f>VLOOKUP(A10,'Poverty Rate'!A:F,6,FALSE)</f>
        <v>15.7</v>
      </c>
      <c r="AA10">
        <f>VLOOKUP(A10,Murder!A:G,7,FALSE)</f>
        <v>199</v>
      </c>
      <c r="AB10">
        <f>VLOOKUP(A10,Rape!A:G,7,FALSE)</f>
        <v>1588</v>
      </c>
      <c r="AC10">
        <f>VLOOKUP(A10,Robbery!A:G,7,FALSE)</f>
        <v>3628</v>
      </c>
      <c r="AD10">
        <f>VLOOKUP(A10,'Median Income'!A:H,8,FALSE)</f>
        <v>31499</v>
      </c>
      <c r="AE10">
        <f>VLOOKUP(A10,'Poverty Rate'!A:G,7,FALSE)</f>
        <v>10.4</v>
      </c>
      <c r="AF10">
        <f>VLOOKUP(A10,Murder!A:H,8,FALSE)</f>
        <v>187</v>
      </c>
      <c r="AG10">
        <f>VLOOKUP(A10,Rape!A:H,8,FALSE)</f>
        <v>960</v>
      </c>
      <c r="AH10">
        <f>VLOOKUP(A10,Robbery!A:H,8,FALSE)</f>
        <v>7384</v>
      </c>
      <c r="AI10">
        <f>VLOOKUP(A10,'Median Income'!A:I,9,FALSE)</f>
        <v>42154</v>
      </c>
      <c r="AJ10">
        <f>VLOOKUP(A10,'Poverty Rate'!A:H,8,FALSE)</f>
        <v>8.6</v>
      </c>
      <c r="AK10">
        <f>VLOOKUP(A10,Murder!A:I,9,FALSE)</f>
        <v>37</v>
      </c>
      <c r="AL10">
        <f>VLOOKUP(A10,Rape!A:I,9,FALSE)</f>
        <v>588</v>
      </c>
      <c r="AM10">
        <f>VLOOKUP(A10,Robbery!A:I,9,FALSE)</f>
        <v>1460</v>
      </c>
      <c r="AN10">
        <f>VLOOKUP(A10,'Median Income'!A:J,10,FALSE)</f>
        <v>32585</v>
      </c>
      <c r="AO10">
        <f>VLOOKUP(A10,'Poverty Rate'!A:I,9,FALSE)</f>
        <v>7.5</v>
      </c>
      <c r="AP10">
        <f>VLOOKUP(A10,Murder!A:J,10,FALSE)</f>
        <v>482</v>
      </c>
      <c r="AQ10">
        <f>VLOOKUP(A10,Rape!A:J,10,FALSE)</f>
        <v>214</v>
      </c>
      <c r="AR10">
        <f>VLOOKUP(A10,Robbery!A:J,10,FALSE)</f>
        <v>7269</v>
      </c>
      <c r="AS10">
        <f>VLOOKUP(A10,'Median Income'!A:K,11,FALSE)</f>
        <v>29885</v>
      </c>
      <c r="AT10">
        <f>VLOOKUP(A10,'Poverty Rate'!A:J,10,FALSE)</f>
        <v>18.600000000000001</v>
      </c>
      <c r="AU10">
        <f>VLOOKUP(A10,Murder!A:K,11,FALSE)</f>
        <v>1248</v>
      </c>
      <c r="AV10">
        <f>VLOOKUP(A10,Rape!A:K,11,FALSE)</f>
        <v>6865</v>
      </c>
      <c r="AW10">
        <f>VLOOKUP(A10,Robbery!A:K,11,FALSE)</f>
        <v>53083</v>
      </c>
      <c r="AX10">
        <f>VLOOKUP(A10,'Median Income'!A:L,12,FALSE)</f>
        <v>27252</v>
      </c>
      <c r="AY10">
        <f>VLOOKUP(A10,'Poverty Rate'!A:K,11,FALSE)</f>
        <v>15.4</v>
      </c>
      <c r="AZ10">
        <f>VLOOKUP(A10,Murder!A:L,12,FALSE)</f>
        <v>849</v>
      </c>
      <c r="BA10">
        <f>VLOOKUP(A10,Rape!A:L,12,FALSE)</f>
        <v>2800</v>
      </c>
      <c r="BB10">
        <f>VLOOKUP(A10,Robbery!A:L,12,FALSE)</f>
        <v>17762</v>
      </c>
      <c r="BC10">
        <f>VLOOKUP(A10,'Median Income'!$1:$1048576,13,FALSE)</f>
        <v>27212</v>
      </c>
      <c r="BD10">
        <f>VLOOKUP(A10,'Poverty Rate'!$1:$1048576,12,FALSE)</f>
        <v>17.2</v>
      </c>
      <c r="BE10">
        <f>VLOOKUP(A10,Murder!A:M,13,FALSE)</f>
        <v>45</v>
      </c>
      <c r="BF10">
        <f>VLOOKUP(A10,Rape!A:M,13,FALSE)</f>
        <v>375</v>
      </c>
      <c r="BG10">
        <f>VLOOKUP(A10,Robbery!A:M,13,FALSE)</f>
        <v>986</v>
      </c>
      <c r="BH10">
        <f>VLOOKUP(A10,'Median Income'!$1:$1048576,14,FALSE)</f>
        <v>37246</v>
      </c>
      <c r="BI10">
        <f>VLOOKUP(A10,'Poverty Rate'!$1:$1048576,13,FALSE)</f>
        <v>7.7</v>
      </c>
      <c r="BJ10">
        <f>VLOOKUP(A10,Murder!A:N,14,FALSE)</f>
        <v>19</v>
      </c>
      <c r="BK10">
        <f>VLOOKUP(A10,Rape!A:N,14,FALSE)</f>
        <v>300</v>
      </c>
      <c r="BL10">
        <f>VLOOKUP(A10,Robbery!A:N,14,FALSE)</f>
        <v>215</v>
      </c>
      <c r="BM10">
        <f>VLOOKUP(A10,'Median Income'!$1:$1048576,15,FALSE)</f>
        <v>26116</v>
      </c>
      <c r="BN10">
        <f>VLOOKUP(A10,'Poverty Rate'!$1:$1048576,14,FALSE)</f>
        <v>13.9</v>
      </c>
      <c r="BO10">
        <f>VLOOKUP(A10,Murder!A:O,15,FALSE)</f>
        <v>1300</v>
      </c>
      <c r="BP10">
        <f>VLOOKUP(A10,Rape!A:O,15,FALSE)</f>
        <v>4615</v>
      </c>
      <c r="BQ10">
        <f>VLOOKUP(A10,Robbery!A:O,15,FALSE)</f>
        <v>52653</v>
      </c>
      <c r="BR10">
        <f>VLOOKUP(A10,'Median Income'!$1:$1048576,16,FALSE)</f>
        <v>31884</v>
      </c>
      <c r="BS10">
        <f>VLOOKUP(A10,'Poverty Rate'!$1:$1048576,15,FALSE)</f>
        <v>13.5</v>
      </c>
      <c r="BT10">
        <f>VLOOKUP(A10,Murder!A:P,16,FALSE)</f>
        <v>423</v>
      </c>
      <c r="BU10">
        <f>VLOOKUP(A10,Rape!A:P,16,FALSE)</f>
        <v>2318</v>
      </c>
      <c r="BV10">
        <f>VLOOKUP(A10,Robbery!A:P,16,FALSE)</f>
        <v>6506</v>
      </c>
      <c r="BW10">
        <f>VLOOKUP(A10,'Median Income'!$1:$1048576,17,FALSE)</f>
        <v>27089</v>
      </c>
      <c r="BX10">
        <f>VLOOKUP(A10,'Poverty Rate'!$1:$1048576,16,FALSE)</f>
        <v>15.7</v>
      </c>
      <c r="BY10">
        <f>VLOOKUP(A10,Murder!A:Q,17,FALSE)</f>
        <v>57</v>
      </c>
      <c r="BZ10">
        <f>VLOOKUP(A10,Rape!A:Q,17,FALSE)</f>
        <v>583</v>
      </c>
      <c r="CA10">
        <f>VLOOKUP(A10,Robbery!A:Q,17,FALSE)</f>
        <v>1257</v>
      </c>
      <c r="CB10">
        <f>VLOOKUP(A10,'Median Income'!$1:$1048576,18,FALSE)</f>
        <v>28553</v>
      </c>
      <c r="CC10">
        <f>VLOOKUP(A10,'Poverty Rate'!$1:$1048576,17,FALSE)</f>
        <v>9.6</v>
      </c>
      <c r="CD10">
        <f>VLOOKUP(A10,Murder!A:R,18,FALSE)</f>
        <v>153</v>
      </c>
      <c r="CE10">
        <f>VLOOKUP(A10,Rape!A:R,18,FALSE)</f>
        <v>1118</v>
      </c>
      <c r="CF10">
        <f>VLOOKUP(A10,Robbery!A:R,18,FALSE)</f>
        <v>3453</v>
      </c>
      <c r="CG10">
        <f>VLOOKUP(A10,'Median Income'!$1:$1048576,19,FALSE)</f>
        <v>29295</v>
      </c>
      <c r="CH10">
        <f>VLOOKUP(A10,'Poverty Rate'!$1:$1048576,18,FALSE)</f>
        <v>12.3</v>
      </c>
      <c r="CI10">
        <f>VLOOKUP(A10,Murder!A:S,19,FALSE)</f>
        <v>253</v>
      </c>
      <c r="CJ10">
        <f>VLOOKUP(A10,Rape!A:S,19,FALSE)</f>
        <v>1315</v>
      </c>
      <c r="CK10">
        <f>VLOOKUP(A10,Robbery!A:S,19,FALSE)</f>
        <v>3084</v>
      </c>
      <c r="CL10">
        <f>VLOOKUP(A10,'Median Income'!$1:$1048576,20,FALSE)</f>
        <v>23764</v>
      </c>
      <c r="CM10">
        <f>VLOOKUP(A10,'Poverty Rate'!$1:$1048576,19,FALSE)</f>
        <v>18.8</v>
      </c>
      <c r="CN10">
        <f>VLOOKUP(A10,Murder!A:T,20,FALSE)</f>
        <v>720</v>
      </c>
      <c r="CO10">
        <f>VLOOKUP(A10,Rape!A:T,20,FALSE)</f>
        <v>1738</v>
      </c>
      <c r="CP10">
        <f>VLOOKUP(A10,Robbery!A:T,20,FALSE)</f>
        <v>11860</v>
      </c>
      <c r="CQ10">
        <f>VLOOKUP(A10,'Median Income'!$1:$1048576,21,FALSE)</f>
        <v>25299</v>
      </c>
      <c r="CR10">
        <f>VLOOKUP(A10,'Poverty Rate'!$1:$1048576,20,FALSE)</f>
        <v>19</v>
      </c>
      <c r="CS10">
        <f>VLOOKUP(A10,Murder!A:U,21,)</f>
        <v>15</v>
      </c>
      <c r="CT10">
        <f>VLOOKUP(A10,Rape!A:U,21,FALSE)</f>
        <v>270</v>
      </c>
      <c r="CU10">
        <f>VLOOKUP(A10,Robbery!A:U,21,FALSE)</f>
        <v>280</v>
      </c>
      <c r="CV10">
        <f>VLOOKUP(A10,'Median Income'!$1:$1048576,22,FALSE)</f>
        <v>27868</v>
      </c>
      <c r="CW10">
        <f>VLOOKUP(A10,'Poverty Rate'!$1:$1048576,21,FALSE)</f>
        <v>14.1</v>
      </c>
      <c r="CX10">
        <f>VLOOKUP(A10,Murder!A:V,22,FALSE)</f>
        <v>569</v>
      </c>
      <c r="CY10">
        <f>VLOOKUP(A10,Rape!A:V,22,FALSE)</f>
        <v>2229</v>
      </c>
      <c r="CZ10">
        <f>VLOOKUP(A10,Robbery!A:V,22,FALSE)</f>
        <v>19783</v>
      </c>
      <c r="DA10">
        <f>VLOOKUP(A10,'Median Income'!$1:$1048576,23,FALSE)</f>
        <v>36952</v>
      </c>
      <c r="DB10">
        <f>VLOOKUP(A10,'Poverty Rate'!$1:$1048576,22,FALSE)</f>
        <v>9.1</v>
      </c>
      <c r="DC10">
        <f>VLOOKUP(A10,Murder!A:W,23,FALSE)</f>
        <v>249</v>
      </c>
      <c r="DD10">
        <f>VLOOKUP(A10,Rape!A:W,23,FALSE)</f>
        <v>1926</v>
      </c>
      <c r="DE10">
        <f>VLOOKUP(A10,Robbery!A:W,23,FALSE)</f>
        <v>11669</v>
      </c>
      <c r="DF10">
        <f>VLOOKUP(A10,'Median Income'!$1:$1048576,24,FALSE)</f>
        <v>35714</v>
      </c>
      <c r="DG10">
        <f>VLOOKUP(A10,'Poverty Rate'!$1:$1048576,23,FALSE)</f>
        <v>11</v>
      </c>
      <c r="DH10">
        <f>VLOOKUP(A10,Murder!A:X,24,FALSE)</f>
        <v>1009</v>
      </c>
      <c r="DI10">
        <f>VLOOKUP(A10,Rape!A:X,24,FALSE)</f>
        <v>7372</v>
      </c>
      <c r="DJ10">
        <f>VLOOKUP(A10,Murder!A:X,24,FALSE)</f>
        <v>1009</v>
      </c>
      <c r="DK10">
        <f>VLOOKUP(A10,'Median Income'!$1:$1048576,25,FALSE)</f>
        <v>32117</v>
      </c>
      <c r="DL10">
        <f>VLOOKUP(A10,'Poverty Rate'!$1:$1048576,24,FALSE)</f>
        <v>14.1</v>
      </c>
      <c r="DM10">
        <f>VLOOKUP(A10,Murder!A:Y,25,FALSE)</f>
        <v>131</v>
      </c>
      <c r="DN10">
        <f>VLOOKUP(A10,Rape!$1:$1048576,25,FALSE)</f>
        <v>1762</v>
      </c>
      <c r="DO10">
        <f>VLOOKUP(A10,Robbery!A:Y,25,FALSE)</f>
        <v>4345</v>
      </c>
      <c r="DP10">
        <f>VLOOKUP(A10,'Median Income'!$1:$1048576,26,FALSE)</f>
        <v>29479</v>
      </c>
      <c r="DQ10">
        <f>VLOOKUP(A10,'Poverty Rate'!$1:$1048576,25,FALSE)</f>
        <v>12.9</v>
      </c>
      <c r="DR10">
        <f>VLOOKUP(A10,Murder!A:Z,26,FALSE)</f>
        <v>332</v>
      </c>
      <c r="DS10">
        <f>VLOOKUP(A10,Rape!A:Z,26,FALSE)</f>
        <v>1199</v>
      </c>
      <c r="DT10">
        <f>VLOOKUP(A10,Robbery!A:Z,26,FALSE)</f>
        <v>3015</v>
      </c>
      <c r="DU10">
        <f>VLOOKUP(A10,'Median Income'!$1:$1048576,27,FALSE)</f>
        <v>19475</v>
      </c>
      <c r="DV10">
        <f>VLOOKUP(A10,'Poverty Rate'!$1:$1048576,26,FALSE)</f>
        <v>23.7</v>
      </c>
      <c r="DW10">
        <f>VLOOKUP(A10,Murder!A:AA,27,FALSE)</f>
        <v>543</v>
      </c>
      <c r="DX10">
        <f>VLOOKUP(A10,Rape!A:AA,27,FALSE)</f>
        <v>1756</v>
      </c>
      <c r="DY10">
        <f>VLOOKUP(A10,Robbery!A:AA,27,FALSE)</f>
        <v>12952</v>
      </c>
      <c r="DZ10">
        <f>VLOOKUP(A10,'Median Income'!$1:$1048576,28,FALSE)</f>
        <v>27926</v>
      </c>
      <c r="EA10">
        <f>VLOOKUP(A10,'Poverty Rate'!$1:$1048576,27,FALSE)</f>
        <v>14.8</v>
      </c>
      <c r="EB10">
        <f>VLOOKUP(A10,Murder!A:AB,28,FALSE)</f>
        <v>21</v>
      </c>
      <c r="EC10">
        <f>VLOOKUP(A10,Rape!A:AB,28,FALSE)</f>
        <v>160</v>
      </c>
      <c r="ED10">
        <f>VLOOKUP(A10,Robbery!A:AB,28,FALSE)</f>
        <v>150</v>
      </c>
      <c r="EE10">
        <f>VLOOKUP(A10,'Median Income'!$1:$1048576,29,FALSE)</f>
        <v>24827</v>
      </c>
      <c r="EF10">
        <f>VLOOKUP(A10,'Poverty Rate'!$1:$1048576,28,FALSE)</f>
        <v>15.4</v>
      </c>
      <c r="EG10">
        <f>VLOOKUP(A10,Murder!A:AC,29,FALSE)</f>
        <v>52</v>
      </c>
      <c r="EH10">
        <f>VLOOKUP(A10,Rape!A:AC,29,FALSE)</f>
        <v>447</v>
      </c>
      <c r="EI10">
        <f>VLOOKUP(A10,Robbery!A:AC,29,FALSE)</f>
        <v>861</v>
      </c>
      <c r="EJ10">
        <f>VLOOKUP(A10,'Median Income'!$1:$1048576,30,FALSE)</f>
        <v>29549</v>
      </c>
      <c r="EK10">
        <f>VLOOKUP(A10,'Poverty Rate'!$1:$1048576,29,FALSE)</f>
        <v>9.5</v>
      </c>
      <c r="EL10">
        <f>VLOOKUP(A10,Murder!A:AD,30,FALSE)</f>
        <v>152</v>
      </c>
      <c r="EM10">
        <f>VLOOKUP(A10,Rape!A:AD,30,FALSE)</f>
        <v>848</v>
      </c>
      <c r="EN10">
        <f>VLOOKUP(A10,Robbery!A:AD,30,FALSE)</f>
        <v>4012</v>
      </c>
      <c r="EO10">
        <f>VLOOKUP(A10,'Median Income'!$1:$1048576,31,FALSE)</f>
        <v>32937</v>
      </c>
      <c r="EP10">
        <f>VLOOKUP(A10,'Poverty Rate'!$1:$1048576,30,FALSE)</f>
        <v>11.4</v>
      </c>
      <c r="EQ10">
        <f>VLOOKUP(A10,Murder!A:AE,31,FALSE)</f>
        <v>40</v>
      </c>
      <c r="ER10">
        <f>VLOOKUP(A10,Rape!A:AE,31,FALSE)</f>
        <v>330</v>
      </c>
      <c r="ES10">
        <f>VLOOKUP(A10,Robbery!A:AE,31,FALSE)</f>
        <v>365</v>
      </c>
      <c r="ET10">
        <f>VLOOKUP(A10,'Median Income'!$1:$1048576,32,FALSE)</f>
        <v>36032</v>
      </c>
      <c r="EU10">
        <f>VLOOKUP(A10,'Poverty Rate'!$1:$1048576,31,FALSE)</f>
        <v>7.3</v>
      </c>
      <c r="EV10">
        <f>VLOOKUP(A10,Murder!A:AF,32,FALSE)</f>
        <v>406</v>
      </c>
      <c r="EW10">
        <f>VLOOKUP(A10,Rape!A:AF,32,FALSE)</f>
        <v>2259</v>
      </c>
      <c r="EX10">
        <f>VLOOKUP(A10,Robbery!A:AF,32,FALSE)</f>
        <v>22744</v>
      </c>
      <c r="EY10">
        <f>VLOOKUP(A10,'Median Income'!$1:$1048576,33,FALSE)</f>
        <v>40049</v>
      </c>
      <c r="EZ10">
        <f>VLOOKUP(A10,'Poverty Rate'!$1:$1048576,32,FALSE)</f>
        <v>9.6999999999999993</v>
      </c>
      <c r="FA10">
        <f>VLOOKUP(A10,Murder!A:AG,33,FALSE)</f>
        <v>163</v>
      </c>
      <c r="FB10">
        <f>VLOOKUP(A10,Rape!A:AG,33,FALSE)</f>
        <v>811</v>
      </c>
      <c r="FC10">
        <f>VLOOKUP(A10,Robbery!A:AG,33,FALSE)</f>
        <v>1862</v>
      </c>
      <c r="FD10">
        <f>VLOOKUP(A10,'Median Income'!$1:$1048576,34,FALSE)</f>
        <v>26540</v>
      </c>
      <c r="FE10">
        <f>VLOOKUP(A10,'Poverty Rate'!$1:$1048576,33,FALSE)</f>
        <v>22.4</v>
      </c>
      <c r="FF10">
        <f>VLOOKUP(A10,Murder!A:AH,34,FALSE)</f>
        <v>2571</v>
      </c>
      <c r="FG10">
        <f>VLOOKUP(A10,Rape!A:AH,34,FALSE)</f>
        <v>5085</v>
      </c>
      <c r="FH10">
        <f>VLOOKUP(A10,Robbery!A:AH,34,FALSE)</f>
        <v>112342</v>
      </c>
      <c r="FI10">
        <f>VLOOKUP(A10,'Median Income'!$1:$1048576,35,FALSE)</f>
        <v>31794</v>
      </c>
      <c r="FJ10">
        <f>VLOOKUP(A10,'Poverty Rate'!$1:$1048576,34,FALSE)</f>
        <v>15.3</v>
      </c>
      <c r="FK10">
        <f>VLOOKUP(A10,Murder!A:AI,35,FALSE)</f>
        <v>769</v>
      </c>
      <c r="FL10">
        <f>VLOOKUP(A10,Rape!A:AI,35,FALSE)</f>
        <v>2331</v>
      </c>
      <c r="FM10">
        <f>VLOOKUP(A10,Robbery!A:AI,35,FALSE)</f>
        <v>11990</v>
      </c>
      <c r="FN10">
        <f>VLOOKUP(A10,'Median Income'!$1:$1048576,36,FALSE)</f>
        <v>26853</v>
      </c>
      <c r="FO10">
        <f>VLOOKUP(A10,'Poverty Rate'!$1:$1048576,35,FALSE)</f>
        <v>14.5</v>
      </c>
      <c r="FP10">
        <f>VLOOKUP(A10,Murder!A:AJ,36,FALSE)</f>
        <v>7</v>
      </c>
      <c r="FQ10">
        <f>VLOOKUP(A10,Rape!A:AJ,36,FALSE)</f>
        <v>116</v>
      </c>
      <c r="FR10">
        <f>VLOOKUP(A10,Robbery!A:AJ,36,FALSE)</f>
        <v>51</v>
      </c>
      <c r="FS10">
        <f>VLOOKUP(A10,'Median Income'!$1:$1048576,37,FALSE)</f>
        <v>25892</v>
      </c>
      <c r="FT10">
        <f>VLOOKUP(A10,'Poverty Rate'!$1:$1048576,36,FALSE)</f>
        <v>14.5</v>
      </c>
      <c r="FU10">
        <f>VLOOKUP(A10,Murder!A:AK,37,FALSE)</f>
        <v>783</v>
      </c>
      <c r="FV10">
        <f>VLOOKUP(A10,Rape!A:AK,37,FALSE)</f>
        <v>5748</v>
      </c>
      <c r="FW10">
        <f>VLOOKUP(A10,Robbery!A:AK,37,FALSE)</f>
        <v>23536</v>
      </c>
      <c r="FX10">
        <f>VLOOKUP(A10,'Median Income'!$1:$1048576,38,FALSE)</f>
        <v>29790</v>
      </c>
      <c r="FY10">
        <f>VLOOKUP(A10,'Poverty Rate'!$1:$1048576,37,FALSE)</f>
        <v>13.4</v>
      </c>
      <c r="FZ10">
        <f>VLOOKUP(A10,Murder!A:AL,38,FALSE)</f>
        <v>230</v>
      </c>
      <c r="GA10">
        <f>VLOOKUP(A10,Rape!A:AL,38,FALSE)</f>
        <v>1615</v>
      </c>
      <c r="GB10">
        <f>VLOOKUP(A10,Robbery!A:AL,38,FALSE)</f>
        <v>4094</v>
      </c>
      <c r="GC10">
        <f>VLOOKUP(A10,'Median Income'!$1:$1048576,39,FALSE)</f>
        <v>25462</v>
      </c>
      <c r="GD10">
        <f>VLOOKUP(A10,'Poverty Rate'!$1:$1048576,38,FALSE)</f>
        <v>17</v>
      </c>
      <c r="GE10">
        <f>VLOOKUP(A10,Murder!A:AM,39,FALSE)</f>
        <v>133</v>
      </c>
      <c r="GF10">
        <f>VLOOKUP(A10,Rape!A:AM,39,)</f>
        <v>1561</v>
      </c>
      <c r="GG10">
        <f>VLOOKUP(A10,Robbery!A:AM,39,FALSE)</f>
        <v>4387</v>
      </c>
      <c r="GH10">
        <f>VLOOKUP(A10,'Median Income'!$1:$1048576,40,FALSE)</f>
        <v>30190</v>
      </c>
      <c r="GI10">
        <f>VLOOKUP(A10,'Poverty Rate'!$1:$1048576,39,FALSE)</f>
        <v>13.5</v>
      </c>
      <c r="GJ10">
        <f>VLOOKUP(A10,Murder!A:AN,40,FALSE)</f>
        <v>758</v>
      </c>
      <c r="GK10">
        <f>VLOOKUP(A10,Rape!A:AN,40,FALSE)</f>
        <v>3435</v>
      </c>
      <c r="GL10">
        <f>VLOOKUP(A10,Robbery!A:AN,40,FALSE)</f>
        <v>23191</v>
      </c>
      <c r="GM10">
        <f>VLOOKUP(A10,'Median Income'!$1:$1048576,41,FALSE)</f>
        <v>30367</v>
      </c>
      <c r="GN10">
        <f>VLOOKUP(A10,'Poverty Rate'!$1:$1048576,40,FALSE)</f>
        <v>11</v>
      </c>
      <c r="GO10">
        <f>VLOOKUP(A10,Murder!A:AO,41,FALSE)</f>
        <v>37</v>
      </c>
      <c r="GP10">
        <f>VLOOKUP(A10,Rape!A:AO,41,FALSE)</f>
        <v>310</v>
      </c>
      <c r="GQ10">
        <f>VLOOKUP(A10,Robbery!A:AO,41,FALSE)</f>
        <v>1234</v>
      </c>
      <c r="GR10">
        <f>VLOOKUP(A10,'Median Income'!$1:$1048576,42,FALSE)</f>
        <v>30836</v>
      </c>
      <c r="GS10">
        <f>VLOOKUP(A10,'Poverty Rate'!$1:$1048576,41,FALSE)</f>
        <v>10.4</v>
      </c>
      <c r="GT10">
        <f>VLOOKUP(A10,Murder!A:AP,42,FALSE)</f>
        <v>402</v>
      </c>
      <c r="GU10">
        <f>VLOOKUP(A10,Rape!A:AP,42,FALSE)</f>
        <v>2098</v>
      </c>
      <c r="GV10">
        <f>VLOOKUP(A10,Robbery!A:AP,42,FALSE)</f>
        <v>6092</v>
      </c>
      <c r="GW10">
        <f>VLOOKUP(A10,'Median Income'!$1:$1048576,43,FALSE)</f>
        <v>27463</v>
      </c>
      <c r="GX10">
        <f>VLOOKUP(A10,'Poverty Rate'!$1:$1048576,42,FALSE)</f>
        <v>16.399999999999999</v>
      </c>
      <c r="GY10">
        <f>VLOOKUP(A10,Murder!$1:$1048576,43,FALSE)</f>
        <v>12</v>
      </c>
      <c r="GZ10">
        <f>VLOOKUP(A10,Rape!$1:$1048576,43,FALSE)</f>
        <v>279</v>
      </c>
      <c r="HA10">
        <f>VLOOKUP(A10,Robbery!$1:$1048576,43,FALSE)</f>
        <v>132</v>
      </c>
      <c r="HB10">
        <f>VLOOKUP(A10,'Median Income'!$1:$1048576,44,FALSE)</f>
        <v>24639</v>
      </c>
      <c r="HC10">
        <f>VLOOKUP(A10,'Poverty Rate'!$1:$1048576,43,FALSE)</f>
        <v>14</v>
      </c>
      <c r="HD10">
        <f>VLOOKUP(A10,Murder!$1:$1048576,44,FALSE)</f>
        <v>547</v>
      </c>
      <c r="HE10">
        <f>VLOOKUP(A10,Rape!$1:$1048576,44,FALSE)</f>
        <v>2299</v>
      </c>
      <c r="HF10">
        <f>VLOOKUP(A10,Robbery!$1:$1048576,44,FALSE)</f>
        <v>10543</v>
      </c>
      <c r="HG10">
        <f>VLOOKUP(A10,'Median Income'!$1:$1048576,45,FALSE)</f>
        <v>24453</v>
      </c>
      <c r="HH10">
        <f>VLOOKUP(A10,'Poverty Rate'!$1:$1048576,44,FALSE)</f>
        <v>15.5</v>
      </c>
      <c r="HI10">
        <f>VLOOKUP(A10,Murder!$1:$1048576,45,FALSE)</f>
        <v>2652</v>
      </c>
      <c r="HJ10">
        <f>VLOOKUP(A10,Rape!$1:$1048576,45,FALSE)</f>
        <v>9266</v>
      </c>
      <c r="HK10">
        <f>VLOOKUP(A10,Robbery!$1:$1048576,45,FALSE)</f>
        <v>49700</v>
      </c>
      <c r="HL10">
        <f>VLOOKUP(A10,'Median Income'!$1:$1048576,46,FALSE)</f>
        <v>27733</v>
      </c>
      <c r="HM10">
        <f>VLOOKUP(A10,'Poverty Rate'!$1:$1048576,45,FALSE)</f>
        <v>17.5</v>
      </c>
      <c r="HN10">
        <f>VLOOKUP(A10,Murder!$1:$1048576,46,FALSE)</f>
        <v>52</v>
      </c>
      <c r="HO10">
        <f>VLOOKUP(A10,Rape!$1:$1048576,46,FALSE)</f>
        <v>808</v>
      </c>
      <c r="HP10">
        <f>VLOOKUP(A10,Robbery!$1:$1048576,46,FALSE)</f>
        <v>976</v>
      </c>
      <c r="HQ10">
        <f>VLOOKUP(A10,'Median Income'!$1:$1048576,47,FALSE)</f>
        <v>28016</v>
      </c>
      <c r="HR10">
        <f>VLOOKUP(A10,'Poverty Rate'!$1:$1048576,46,FALSE)</f>
        <v>12.9</v>
      </c>
      <c r="HS10">
        <f>VLOOKUP(A10,Murder!$1:$1048576,47,FALSE)</f>
        <v>12</v>
      </c>
      <c r="HT10">
        <f>VLOOKUP(A10,Rape!$1:$1048576,47,FALSE)</f>
        <v>173</v>
      </c>
      <c r="HU10">
        <f>VLOOKUP(A10,Robbery!$1:$1048576,47,FALSE)</f>
        <v>67</v>
      </c>
      <c r="HV10">
        <f>VLOOKUP(A10,'Median Income'!$1:$1048576,48,FALSE)</f>
        <v>29155</v>
      </c>
      <c r="HW10">
        <f>VLOOKUP(A10,'Poverty Rate'!$1:$1048576,47,FALSE)</f>
        <v>12.6</v>
      </c>
      <c r="HX10">
        <f>VLOOKUP(A10,Murder!$1:$1048576,48,FALSE)</f>
        <v>583</v>
      </c>
      <c r="HY10">
        <f>VLOOKUP(A10,Rape!$1:$1048576,48,FALSE)</f>
        <v>1879</v>
      </c>
      <c r="HZ10">
        <f>VLOOKUP(A10,Robbery!$1:$1048576,48,FALSE)</f>
        <v>8651</v>
      </c>
      <c r="IA10">
        <f>VLOOKUP(A10,'Median Income'!$1:$1048576,49,FALSE)</f>
        <v>36137</v>
      </c>
      <c r="IB10">
        <f>VLOOKUP(A10,'Poverty Rate'!$1:$1048576,48,FALSE)</f>
        <v>9.9</v>
      </c>
      <c r="IC10">
        <f>VLOOKUP(A10,Murder!$1:$1048576,49,FALSE)</f>
        <v>211</v>
      </c>
      <c r="ID10">
        <f>VLOOKUP(A10,Rape!$1:$1048576,49,FALSE)</f>
        <v>3529</v>
      </c>
      <c r="IE10">
        <f>VLOOKUP(A10,Robbery!$1:$1048576,49,FALSE)</f>
        <v>7303</v>
      </c>
      <c r="IF10">
        <f>VLOOKUP(A10,'Median Income'!$1:$1048576,50,FALSE)</f>
        <v>33970</v>
      </c>
      <c r="IG10">
        <f>VLOOKUP(A10,'Poverty Rate'!$1:$1048576,49,FALSE)</f>
        <v>9.5</v>
      </c>
      <c r="IH10">
        <f>VLOOKUP(A10,Murder!$1:$1048576,50,FALSE)</f>
        <v>111</v>
      </c>
      <c r="II10">
        <f>VLOOKUP(A10,Rape!$1:$1048576,50,FALSE)</f>
        <v>415</v>
      </c>
      <c r="IJ10">
        <f>VLOOKUP(A10,Robbery!$1:$1048576,50,FALSE)</f>
        <v>779</v>
      </c>
      <c r="IK10">
        <f>VLOOKUP(A10,'Median Income'!$1:$1048576,51,FALSE)</f>
        <v>23147</v>
      </c>
      <c r="IL10">
        <f>VLOOKUP(A10,'Poverty Rate'!$1:$1048576,50,FALSE)</f>
        <v>17.899999999999999</v>
      </c>
      <c r="IM10">
        <f>VLOOKUP(A10,Murder!$1:$1048576,51,FALSE)</f>
        <v>239</v>
      </c>
      <c r="IN10">
        <f>VLOOKUP(A10,Rape!$1:$1048576,51,FALSE)</f>
        <v>1259</v>
      </c>
      <c r="IO10">
        <f>VLOOKUP(A10,Robbery!$1:$1048576,51,FALSE)</f>
        <v>5895</v>
      </c>
      <c r="IP10">
        <f>VLOOKUP(A10,'Median Income'!$1:$1048576,52,FALSE)</f>
        <v>31133</v>
      </c>
      <c r="IQ10">
        <f>VLOOKUP(A10,'Poverty Rate'!$1:$1048576,51,FALSE)</f>
        <v>9.9</v>
      </c>
      <c r="IR10">
        <f>VLOOKUP(A10,Murder!$1:$1048576,52,FALSE)</f>
        <v>15</v>
      </c>
      <c r="IS10">
        <f>VLOOKUP(A10,Rape!$1:$1048576,52,FALSE)</f>
        <v>119</v>
      </c>
      <c r="IT10">
        <f>VLOOKUP(A10,Robbery!$1:$1048576,52,FALSE)</f>
        <v>79</v>
      </c>
      <c r="IU10">
        <f>VLOOKUP(A10,'Median Income'!$1:$1048576,53,FALSE)</f>
        <v>29050</v>
      </c>
      <c r="IV10">
        <f>VLOOKUP(A10,'Poverty Rate'!$1:$1048576,52,FALSE)</f>
        <v>9.9</v>
      </c>
    </row>
    <row r="11" spans="1:256" x14ac:dyDescent="0.25">
      <c r="A11">
        <v>1992</v>
      </c>
      <c r="B11">
        <v>455</v>
      </c>
      <c r="C11">
        <f>VLOOKUP(A11,Rape!A35:B89,2,FALSE)</f>
        <v>1704</v>
      </c>
      <c r="D11">
        <f>VLOOKUP(A11,Robbery!A35:B89,2,FALSE)</f>
        <v>6819</v>
      </c>
      <c r="E11">
        <f>VLOOKUP(A11,'Median Income'!A:C,3,FALSE)</f>
        <v>25808</v>
      </c>
      <c r="F11">
        <f>VLOOKUP(A11,'Poverty Rate'!A:B,2,FALSE)</f>
        <v>17.3</v>
      </c>
      <c r="G11">
        <f>VLOOKUP(A11,Murder!A:C,3,FALSE)</f>
        <v>44</v>
      </c>
      <c r="H11">
        <f>VLOOKUP(A11,Rape!A:C,3,FALSE)</f>
        <v>579</v>
      </c>
      <c r="I11">
        <f>VLOOKUP(A11,Robbery!A:C,3,FALSE)</f>
        <v>640</v>
      </c>
      <c r="J11">
        <f>VLOOKUP(A11,'Median Income'!A:D,4,FALSE)</f>
        <v>41802</v>
      </c>
      <c r="K11">
        <f>VLOOKUP(A11,'Poverty Rate'!A:C,3,FALSE)</f>
        <v>10.199999999999999</v>
      </c>
      <c r="L11">
        <f>VLOOKUP(A11,Murder!A:D,4,FALSE)</f>
        <v>312</v>
      </c>
      <c r="M11">
        <f>VLOOKUP(A11,Rape!A:D,4,FALSE)</f>
        <v>1647</v>
      </c>
      <c r="N11">
        <f>VLOOKUP(A11,Robbery!A:D,4,FALSE)</f>
        <v>5867</v>
      </c>
      <c r="O11">
        <f>VLOOKUP(A11,'Median Income'!A:E,5,FALSE)</f>
        <v>29358</v>
      </c>
      <c r="P11">
        <f>VLOOKUP(A11,'Poverty Rate'!A:D,4,FALSE)</f>
        <v>15.8</v>
      </c>
      <c r="Q11">
        <f>VLOOKUP(A11,Murder!A:E,5,FALSE)</f>
        <v>259</v>
      </c>
      <c r="R11">
        <f>VLOOKUP(A11,Rape!A:E,5,FALSE)</f>
        <v>990</v>
      </c>
      <c r="S11">
        <f>VLOOKUP(A11,Robbery!A:E,5,FALSE)</f>
        <v>3011</v>
      </c>
      <c r="T11">
        <f>VLOOKUP(A11,'Median Income'!A:F,6,FALSE)</f>
        <v>23882</v>
      </c>
      <c r="U11">
        <f>VLOOKUP(A11,'Poverty Rate'!A:E,5,FALSE)</f>
        <v>17.5</v>
      </c>
      <c r="V11">
        <f>VLOOKUP(A11,Murder!A:F,6,FALSE)</f>
        <v>3921</v>
      </c>
      <c r="W11">
        <f>VLOOKUP(A11,Rape!A:F,6,FALSE)</f>
        <v>12761</v>
      </c>
      <c r="X11">
        <f>VLOOKUP(A11,Robbery!A:F,6,FALSE)</f>
        <v>130897</v>
      </c>
      <c r="Y11">
        <f>VLOOKUP(A11,'Median Income'!A:G,7,FALSE)</f>
        <v>34903</v>
      </c>
      <c r="Z11">
        <f>VLOOKUP(A11,'Poverty Rate'!A:F,6,FALSE)</f>
        <v>16.399999999999999</v>
      </c>
      <c r="AA11">
        <f>VLOOKUP(A11,Murder!A:G,7,FALSE)</f>
        <v>216</v>
      </c>
      <c r="AB11">
        <f>VLOOKUP(A11,Rape!A:G,7,FALSE)</f>
        <v>1641</v>
      </c>
      <c r="AC11">
        <f>VLOOKUP(A11,Robbery!A:G,7,FALSE)</f>
        <v>4180</v>
      </c>
      <c r="AD11">
        <f>VLOOKUP(A11,'Median Income'!A:H,8,FALSE)</f>
        <v>32484</v>
      </c>
      <c r="AE11">
        <f>VLOOKUP(A11,'Poverty Rate'!A:G,7,FALSE)</f>
        <v>10.8</v>
      </c>
      <c r="AF11">
        <f>VLOOKUP(A11,Murder!A:H,8,FALSE)</f>
        <v>166</v>
      </c>
      <c r="AG11">
        <f>VLOOKUP(A11,Rape!A:H,8,FALSE)</f>
        <v>884</v>
      </c>
      <c r="AH11">
        <f>VLOOKUP(A11,Robbery!A:H,8,FALSE)</f>
        <v>6918</v>
      </c>
      <c r="AI11">
        <f>VLOOKUP(A11,'Median Income'!A:I,9,FALSE)</f>
        <v>40841</v>
      </c>
      <c r="AJ11">
        <f>VLOOKUP(A11,'Poverty Rate'!A:H,8,FALSE)</f>
        <v>9.8000000000000007</v>
      </c>
      <c r="AK11">
        <f>VLOOKUP(A11,Murder!A:I,9,FALSE)</f>
        <v>32</v>
      </c>
      <c r="AL11">
        <f>VLOOKUP(A11,Rape!A:I,9,FALSE)</f>
        <v>591</v>
      </c>
      <c r="AM11">
        <f>VLOOKUP(A11,Robbery!A:I,9,FALSE)</f>
        <v>1042</v>
      </c>
      <c r="AN11">
        <f>VLOOKUP(A11,'Median Income'!A:J,10,FALSE)</f>
        <v>35678</v>
      </c>
      <c r="AO11">
        <f>VLOOKUP(A11,'Poverty Rate'!A:I,9,FALSE)</f>
        <v>7.8</v>
      </c>
      <c r="AP11">
        <f>VLOOKUP(A11,Murder!A:J,10,FALSE)</f>
        <v>443</v>
      </c>
      <c r="AQ11">
        <f>VLOOKUP(A11,Rape!A:J,10,FALSE)</f>
        <v>215</v>
      </c>
      <c r="AR11">
        <f>VLOOKUP(A11,Robbery!A:J,10,FALSE)</f>
        <v>7459</v>
      </c>
      <c r="AS11">
        <f>VLOOKUP(A11,'Median Income'!A:K,11,FALSE)</f>
        <v>30247</v>
      </c>
      <c r="AT11">
        <f>VLOOKUP(A11,'Poverty Rate'!A:J,10,FALSE)</f>
        <v>20.3</v>
      </c>
      <c r="AU11">
        <f>VLOOKUP(A11,Murder!A:K,11,FALSE)</f>
        <v>1208</v>
      </c>
      <c r="AV11">
        <f>VLOOKUP(A11,Rape!A:K,11,FALSE)</f>
        <v>7310</v>
      </c>
      <c r="AW11">
        <f>VLOOKUP(A11,Robbery!A:K,11,FALSE)</f>
        <v>49482</v>
      </c>
      <c r="AX11">
        <f>VLOOKUP(A11,'Median Income'!A:L,12,FALSE)</f>
        <v>27349</v>
      </c>
      <c r="AY11">
        <f>VLOOKUP(A11,'Poverty Rate'!A:K,11,FALSE)</f>
        <v>15.6</v>
      </c>
      <c r="AZ11">
        <f>VLOOKUP(A11,Murder!A:L,12,FALSE)</f>
        <v>741</v>
      </c>
      <c r="BA11">
        <f>VLOOKUP(A11,Rape!A:L,12,FALSE)</f>
        <v>3057</v>
      </c>
      <c r="BB11">
        <f>VLOOKUP(A11,Robbery!A:L,12,FALSE)</f>
        <v>16863</v>
      </c>
      <c r="BC11">
        <f>VLOOKUP(A11,'Median Income'!$1:$1048576,13,FALSE)</f>
        <v>28797</v>
      </c>
      <c r="BD11">
        <f>VLOOKUP(A11,'Poverty Rate'!$1:$1048576,12,FALSE)</f>
        <v>17.7</v>
      </c>
      <c r="BE11">
        <f>VLOOKUP(A11,Murder!A:M,13,FALSE)</f>
        <v>42</v>
      </c>
      <c r="BF11">
        <f>VLOOKUP(A11,Rape!A:M,13,FALSE)</f>
        <v>440</v>
      </c>
      <c r="BG11">
        <f>VLOOKUP(A11,Robbery!A:M,13,FALSE)</f>
        <v>1151</v>
      </c>
      <c r="BH11">
        <f>VLOOKUP(A11,'Median Income'!$1:$1048576,14,FALSE)</f>
        <v>42113</v>
      </c>
      <c r="BI11">
        <f>VLOOKUP(A11,'Poverty Rate'!$1:$1048576,13,FALSE)</f>
        <v>11.2</v>
      </c>
      <c r="BJ11">
        <f>VLOOKUP(A11,Murder!A:N,14,FALSE)</f>
        <v>37</v>
      </c>
      <c r="BK11">
        <f>VLOOKUP(A11,Rape!A:N,14,FALSE)</f>
        <v>339</v>
      </c>
      <c r="BL11">
        <f>VLOOKUP(A11,Robbery!A:N,14,FALSE)</f>
        <v>229</v>
      </c>
      <c r="BM11">
        <f>VLOOKUP(A11,'Median Income'!$1:$1048576,15,FALSE)</f>
        <v>27704</v>
      </c>
      <c r="BN11">
        <f>VLOOKUP(A11,'Poverty Rate'!$1:$1048576,14,FALSE)</f>
        <v>15.2</v>
      </c>
      <c r="BO11">
        <f>VLOOKUP(A11,Murder!A:O,15,FALSE)</f>
        <v>1322</v>
      </c>
      <c r="BP11">
        <f>VLOOKUP(A11,Rape!A:O,15,FALSE)</f>
        <v>4312</v>
      </c>
      <c r="BQ11">
        <f>VLOOKUP(A11,Robbery!A:O,15,FALSE)</f>
        <v>47973</v>
      </c>
      <c r="BR11">
        <f>VLOOKUP(A11,'Median Income'!$1:$1048576,16,FALSE)</f>
        <v>31551</v>
      </c>
      <c r="BS11">
        <f>VLOOKUP(A11,'Poverty Rate'!$1:$1048576,15,FALSE)</f>
        <v>15.6</v>
      </c>
      <c r="BT11">
        <f>VLOOKUP(A11,Murder!A:P,16,FALSE)</f>
        <v>464</v>
      </c>
      <c r="BU11">
        <f>VLOOKUP(A11,Rape!A:P,16,FALSE)</f>
        <v>2398</v>
      </c>
      <c r="BV11">
        <f>VLOOKUP(A11,Robbery!A:P,16,FALSE)</f>
        <v>6921</v>
      </c>
      <c r="BW11">
        <f>VLOOKUP(A11,'Median Income'!$1:$1048576,17,FALSE)</f>
        <v>28530</v>
      </c>
      <c r="BX11">
        <f>VLOOKUP(A11,'Poverty Rate'!$1:$1048576,16,FALSE)</f>
        <v>11.8</v>
      </c>
      <c r="BY11">
        <f>VLOOKUP(A11,Murder!A:Q,17,FALSE)</f>
        <v>44</v>
      </c>
      <c r="BZ11">
        <f>VLOOKUP(A11,Rape!A:Q,17,FALSE)</f>
        <v>528</v>
      </c>
      <c r="CA11">
        <f>VLOOKUP(A11,Robbery!A:Q,17,FALSE)</f>
        <v>1113</v>
      </c>
      <c r="CB11">
        <f>VLOOKUP(A11,'Median Income'!$1:$1048576,18,FALSE)</f>
        <v>28743</v>
      </c>
      <c r="CC11">
        <f>VLOOKUP(A11,'Poverty Rate'!$1:$1048576,17,FALSE)</f>
        <v>11.5</v>
      </c>
      <c r="CD11">
        <f>VLOOKUP(A11,Murder!A:R,18,FALSE)</f>
        <v>151</v>
      </c>
      <c r="CE11">
        <f>VLOOKUP(A11,Rape!A:R,18,FALSE)</f>
        <v>1042</v>
      </c>
      <c r="CF11">
        <f>VLOOKUP(A11,Robbery!A:R,18,FALSE)</f>
        <v>3277</v>
      </c>
      <c r="CG11">
        <f>VLOOKUP(A11,'Median Income'!$1:$1048576,19,FALSE)</f>
        <v>30346</v>
      </c>
      <c r="CH11">
        <f>VLOOKUP(A11,'Poverty Rate'!$1:$1048576,18,FALSE)</f>
        <v>11.1</v>
      </c>
      <c r="CI11">
        <f>VLOOKUP(A11,Murder!A:S,19,FALSE)</f>
        <v>216</v>
      </c>
      <c r="CJ11">
        <f>VLOOKUP(A11,Rape!A:S,19,FALSE)</f>
        <v>1209</v>
      </c>
      <c r="CK11">
        <f>VLOOKUP(A11,Robbery!A:S,19,FALSE)</f>
        <v>3273</v>
      </c>
      <c r="CL11">
        <f>VLOOKUP(A11,'Median Income'!$1:$1048576,20,FALSE)</f>
        <v>23485</v>
      </c>
      <c r="CM11">
        <f>VLOOKUP(A11,'Poverty Rate'!$1:$1048576,19,FALSE)</f>
        <v>19.7</v>
      </c>
      <c r="CN11">
        <f>VLOOKUP(A11,Murder!A:T,20,FALSE)</f>
        <v>747</v>
      </c>
      <c r="CO11">
        <f>VLOOKUP(A11,Rape!A:T,20,FALSE)</f>
        <v>1813</v>
      </c>
      <c r="CP11">
        <f>VLOOKUP(A11,Robbery!A:T,20,FALSE)</f>
        <v>11636</v>
      </c>
      <c r="CQ11">
        <f>VLOOKUP(A11,'Median Income'!$1:$1048576,21,FALSE)</f>
        <v>25439</v>
      </c>
      <c r="CR11">
        <f>VLOOKUP(A11,'Poverty Rate'!$1:$1048576,20,FALSE)</f>
        <v>24.5</v>
      </c>
      <c r="CS11">
        <f>VLOOKUP(A11,Murder!A:U,21,)</f>
        <v>21</v>
      </c>
      <c r="CT11">
        <f>VLOOKUP(A11,Rape!A:U,21,FALSE)</f>
        <v>294</v>
      </c>
      <c r="CU11">
        <f>VLOOKUP(A11,Robbery!A:U,21,FALSE)</f>
        <v>288</v>
      </c>
      <c r="CV11">
        <f>VLOOKUP(A11,'Median Income'!$1:$1048576,22,FALSE)</f>
        <v>29617</v>
      </c>
      <c r="CW11">
        <f>VLOOKUP(A11,'Poverty Rate'!$1:$1048576,21,FALSE)</f>
        <v>13.5</v>
      </c>
      <c r="CX11">
        <f>VLOOKUP(A11,Murder!A:V,22,FALSE)</f>
        <v>596</v>
      </c>
      <c r="CY11">
        <f>VLOOKUP(A11,Rape!A:V,22,FALSE)</f>
        <v>2278</v>
      </c>
      <c r="CZ11">
        <f>VLOOKUP(A11,Robbery!A:V,22,FALSE)</f>
        <v>21054</v>
      </c>
      <c r="DA11">
        <f>VLOOKUP(A11,'Median Income'!$1:$1048576,23,FALSE)</f>
        <v>37203</v>
      </c>
      <c r="DB11">
        <f>VLOOKUP(A11,'Poverty Rate'!$1:$1048576,22,FALSE)</f>
        <v>11.8</v>
      </c>
      <c r="DC11">
        <f>VLOOKUP(A11,Murder!A:W,23,FALSE)</f>
        <v>214</v>
      </c>
      <c r="DD11">
        <f>VLOOKUP(A11,Rape!A:W,23,FALSE)</f>
        <v>2166</v>
      </c>
      <c r="DE11">
        <f>VLOOKUP(A11,Robbery!A:W,23,FALSE)</f>
        <v>11059</v>
      </c>
      <c r="DF11">
        <f>VLOOKUP(A11,'Median Income'!$1:$1048576,24,FALSE)</f>
        <v>36359</v>
      </c>
      <c r="DG11">
        <f>VLOOKUP(A11,'Poverty Rate'!$1:$1048576,23,FALSE)</f>
        <v>10.3</v>
      </c>
      <c r="DH11">
        <f>VLOOKUP(A11,Murder!A:X,24,FALSE)</f>
        <v>938</v>
      </c>
      <c r="DI11">
        <f>VLOOKUP(A11,Rape!A:X,24,FALSE)</f>
        <v>7550</v>
      </c>
      <c r="DJ11">
        <f>VLOOKUP(A11,Murder!A:X,24,FALSE)</f>
        <v>938</v>
      </c>
      <c r="DK11">
        <f>VLOOKUP(A11,'Median Income'!$1:$1048576,25,FALSE)</f>
        <v>32267</v>
      </c>
      <c r="DL11">
        <f>VLOOKUP(A11,'Poverty Rate'!$1:$1048576,24,FALSE)</f>
        <v>13.6</v>
      </c>
      <c r="DM11">
        <f>VLOOKUP(A11,Murder!A:Y,25,FALSE)</f>
        <v>150</v>
      </c>
      <c r="DN11">
        <f>VLOOKUP(A11,Rape!$1:$1048576,25,FALSE)</f>
        <v>1840</v>
      </c>
      <c r="DO11">
        <f>VLOOKUP(A11,Robbery!A:Y,25,FALSE)</f>
        <v>4906</v>
      </c>
      <c r="DP11">
        <f>VLOOKUP(A11,'Median Income'!$1:$1048576,26,FALSE)</f>
        <v>30981</v>
      </c>
      <c r="DQ11">
        <f>VLOOKUP(A11,'Poverty Rate'!$1:$1048576,25,FALSE)</f>
        <v>13</v>
      </c>
      <c r="DR11">
        <f>VLOOKUP(A11,Murder!A:Z,26,FALSE)</f>
        <v>320</v>
      </c>
      <c r="DS11">
        <f>VLOOKUP(A11,Rape!A:Z,26,FALSE)</f>
        <v>1166</v>
      </c>
      <c r="DT11">
        <f>VLOOKUP(A11,Robbery!A:Z,26,FALSE)</f>
        <v>3254</v>
      </c>
      <c r="DU11">
        <f>VLOOKUP(A11,'Median Income'!$1:$1048576,27,FALSE)</f>
        <v>20570</v>
      </c>
      <c r="DV11">
        <f>VLOOKUP(A11,'Poverty Rate'!$1:$1048576,26,FALSE)</f>
        <v>24.6</v>
      </c>
      <c r="DW11">
        <f>VLOOKUP(A11,Murder!A:AA,27,FALSE)</f>
        <v>547</v>
      </c>
      <c r="DX11">
        <f>VLOOKUP(A11,Rape!A:AA,27,FALSE)</f>
        <v>1895</v>
      </c>
      <c r="DY11">
        <f>VLOOKUP(A11,Robbery!A:AA,27,FALSE)</f>
        <v>11783</v>
      </c>
      <c r="DZ11">
        <f>VLOOKUP(A11,'Median Income'!$1:$1048576,28,FALSE)</f>
        <v>27361</v>
      </c>
      <c r="EA11">
        <f>VLOOKUP(A11,'Poverty Rate'!$1:$1048576,27,FALSE)</f>
        <v>15.7</v>
      </c>
      <c r="EB11">
        <f>VLOOKUP(A11,Murder!A:AB,28,FALSE)</f>
        <v>24</v>
      </c>
      <c r="EC11">
        <f>VLOOKUP(A11,Rape!A:AB,28,FALSE)</f>
        <v>210</v>
      </c>
      <c r="ED11">
        <f>VLOOKUP(A11,Robbery!A:AB,28,FALSE)</f>
        <v>222</v>
      </c>
      <c r="EE11">
        <f>VLOOKUP(A11,'Median Income'!$1:$1048576,29,FALSE)</f>
        <v>26525</v>
      </c>
      <c r="EF11">
        <f>VLOOKUP(A11,'Poverty Rate'!$1:$1048576,28,FALSE)</f>
        <v>13.8</v>
      </c>
      <c r="EG11">
        <f>VLOOKUP(A11,Murder!A:AC,29,FALSE)</f>
        <v>68</v>
      </c>
      <c r="EH11">
        <f>VLOOKUP(A11,Rape!A:AC,29,FALSE)</f>
        <v>504</v>
      </c>
      <c r="EI11">
        <f>VLOOKUP(A11,Robbery!A:AC,29,FALSE)</f>
        <v>911</v>
      </c>
      <c r="EJ11">
        <f>VLOOKUP(A11,'Median Income'!$1:$1048576,30,FALSE)</f>
        <v>30048</v>
      </c>
      <c r="EK11">
        <f>VLOOKUP(A11,'Poverty Rate'!$1:$1048576,29,FALSE)</f>
        <v>10.6</v>
      </c>
      <c r="EL11">
        <f>VLOOKUP(A11,Murder!A:AD,30,FALSE)</f>
        <v>145</v>
      </c>
      <c r="EM11">
        <f>VLOOKUP(A11,Rape!A:AD,30,FALSE)</f>
        <v>833</v>
      </c>
      <c r="EN11">
        <f>VLOOKUP(A11,Robbery!A:AD,30,FALSE)</f>
        <v>4397</v>
      </c>
      <c r="EO11">
        <f>VLOOKUP(A11,'Median Income'!$1:$1048576,31,FALSE)</f>
        <v>31908</v>
      </c>
      <c r="EP11">
        <f>VLOOKUP(A11,'Poverty Rate'!$1:$1048576,30,FALSE)</f>
        <v>14.7</v>
      </c>
      <c r="EQ11">
        <f>VLOOKUP(A11,Murder!A:AE,31,FALSE)</f>
        <v>18</v>
      </c>
      <c r="ER11">
        <f>VLOOKUP(A11,Rape!A:AE,31,FALSE)</f>
        <v>424</v>
      </c>
      <c r="ES11">
        <f>VLOOKUP(A11,Robbery!A:AE,31,FALSE)</f>
        <v>367</v>
      </c>
      <c r="ET11">
        <f>VLOOKUP(A11,'Median Income'!$1:$1048576,32,FALSE)</f>
        <v>39436</v>
      </c>
      <c r="EU11">
        <f>VLOOKUP(A11,'Poverty Rate'!$1:$1048576,31,FALSE)</f>
        <v>8.6999999999999993</v>
      </c>
      <c r="EV11">
        <f>VLOOKUP(A11,Murder!A:AF,32,FALSE)</f>
        <v>397</v>
      </c>
      <c r="EW11">
        <f>VLOOKUP(A11,Rape!A:AF,32,FALSE)</f>
        <v>2392</v>
      </c>
      <c r="EX11">
        <f>VLOOKUP(A11,Robbery!A:AF,32,FALSE)</f>
        <v>22216</v>
      </c>
      <c r="EY11">
        <f>VLOOKUP(A11,'Median Income'!$1:$1048576,33,FALSE)</f>
        <v>39000</v>
      </c>
      <c r="EZ11">
        <f>VLOOKUP(A11,'Poverty Rate'!$1:$1048576,32,FALSE)</f>
        <v>10.3</v>
      </c>
      <c r="FA11">
        <f>VLOOKUP(A11,Murder!A:AG,33,FALSE)</f>
        <v>141</v>
      </c>
      <c r="FB11">
        <f>VLOOKUP(A11,Rape!A:AG,33,FALSE)</f>
        <v>990</v>
      </c>
      <c r="FC11">
        <f>VLOOKUP(A11,Robbery!A:AG,33,FALSE)</f>
        <v>2202</v>
      </c>
      <c r="FD11">
        <f>VLOOKUP(A11,'Median Income'!$1:$1048576,34,FALSE)</f>
        <v>25860</v>
      </c>
      <c r="FE11">
        <f>VLOOKUP(A11,'Poverty Rate'!$1:$1048576,33,FALSE)</f>
        <v>21.6</v>
      </c>
      <c r="FF11">
        <f>VLOOKUP(A11,Murder!A:AH,34,FALSE)</f>
        <v>2397</v>
      </c>
      <c r="FG11">
        <f>VLOOKUP(A11,Rape!A:AH,34,FALSE)</f>
        <v>5152</v>
      </c>
      <c r="FH11">
        <f>VLOOKUP(A11,Robbery!A:AH,34,FALSE)</f>
        <v>108154</v>
      </c>
      <c r="FI11">
        <f>VLOOKUP(A11,'Median Income'!$1:$1048576,35,FALSE)</f>
        <v>31051</v>
      </c>
      <c r="FJ11">
        <f>VLOOKUP(A11,'Poverty Rate'!$1:$1048576,34,FALSE)</f>
        <v>15.7</v>
      </c>
      <c r="FK11">
        <f>VLOOKUP(A11,Murder!A:AI,35,FALSE)</f>
        <v>723</v>
      </c>
      <c r="FL11">
        <f>VLOOKUP(A11,Rape!A:AI,35,FALSE)</f>
        <v>2455</v>
      </c>
      <c r="FM11">
        <f>VLOOKUP(A11,Robbery!A:AI,35,FALSE)</f>
        <v>12784</v>
      </c>
      <c r="FN11">
        <f>VLOOKUP(A11,'Median Income'!$1:$1048576,36,FALSE)</f>
        <v>27771</v>
      </c>
      <c r="FO11">
        <f>VLOOKUP(A11,'Poverty Rate'!$1:$1048576,35,FALSE)</f>
        <v>15.8</v>
      </c>
      <c r="FP11">
        <f>VLOOKUP(A11,Murder!A:AJ,36,FALSE)</f>
        <v>12</v>
      </c>
      <c r="FQ11">
        <f>VLOOKUP(A11,Rape!A:AJ,36,FALSE)</f>
        <v>148</v>
      </c>
      <c r="FR11">
        <f>VLOOKUP(A11,Robbery!A:AJ,36,FALSE)</f>
        <v>50</v>
      </c>
      <c r="FS11">
        <f>VLOOKUP(A11,'Median Income'!$1:$1048576,37,FALSE)</f>
        <v>26959</v>
      </c>
      <c r="FT11">
        <f>VLOOKUP(A11,'Poverty Rate'!$1:$1048576,36,FALSE)</f>
        <v>12.1</v>
      </c>
      <c r="FU11">
        <f>VLOOKUP(A11,Murder!A:AK,37,FALSE)</f>
        <v>724</v>
      </c>
      <c r="FV11">
        <f>VLOOKUP(A11,Rape!A:AK,37,FALSE)</f>
        <v>5739</v>
      </c>
      <c r="FW11">
        <f>VLOOKUP(A11,Robbery!A:AK,37,FALSE)</f>
        <v>21925</v>
      </c>
      <c r="FX11">
        <f>VLOOKUP(A11,'Median Income'!$1:$1048576,38,FALSE)</f>
        <v>31404</v>
      </c>
      <c r="FY11">
        <f>VLOOKUP(A11,'Poverty Rate'!$1:$1048576,37,FALSE)</f>
        <v>12.5</v>
      </c>
      <c r="FZ11">
        <f>VLOOKUP(A11,Murder!A:AL,38,FALSE)</f>
        <v>210</v>
      </c>
      <c r="GA11">
        <f>VLOOKUP(A11,Rape!A:AL,38,FALSE)</f>
        <v>1556</v>
      </c>
      <c r="GB11">
        <f>VLOOKUP(A11,Robbery!A:AL,38,FALSE)</f>
        <v>4376</v>
      </c>
      <c r="GC11">
        <f>VLOOKUP(A11,'Median Income'!$1:$1048576,39,FALSE)</f>
        <v>25284</v>
      </c>
      <c r="GD11">
        <f>VLOOKUP(A11,'Poverty Rate'!$1:$1048576,38,FALSE)</f>
        <v>18.600000000000001</v>
      </c>
      <c r="GE11">
        <f>VLOOKUP(A11,Murder!A:AM,39,FALSE)</f>
        <v>139</v>
      </c>
      <c r="GF11">
        <f>VLOOKUP(A11,Rape!A:AM,39,)</f>
        <v>1580</v>
      </c>
      <c r="GG11">
        <f>VLOOKUP(A11,Robbery!A:AM,39,FALSE)</f>
        <v>4507</v>
      </c>
      <c r="GH11">
        <f>VLOOKUP(A11,'Median Income'!$1:$1048576,40,FALSE)</f>
        <v>31927</v>
      </c>
      <c r="GI11">
        <f>VLOOKUP(A11,'Poverty Rate'!$1:$1048576,39,FALSE)</f>
        <v>11.4</v>
      </c>
      <c r="GJ11">
        <f>VLOOKUP(A11,Murder!A:AN,40,FALSE)</f>
        <v>746</v>
      </c>
      <c r="GK11">
        <f>VLOOKUP(A11,Rape!A:AN,40,FALSE)</f>
        <v>3324</v>
      </c>
      <c r="GL11">
        <f>VLOOKUP(A11,Robbery!A:AN,40,FALSE)</f>
        <v>21701</v>
      </c>
      <c r="GM11">
        <f>VLOOKUP(A11,'Median Income'!$1:$1048576,41,FALSE)</f>
        <v>29882</v>
      </c>
      <c r="GN11">
        <f>VLOOKUP(A11,'Poverty Rate'!$1:$1048576,40,FALSE)</f>
        <v>11.9</v>
      </c>
      <c r="GO11">
        <f>VLOOKUP(A11,Murder!A:AO,41,FALSE)</f>
        <v>36</v>
      </c>
      <c r="GP11">
        <f>VLOOKUP(A11,Rape!A:AO,41,FALSE)</f>
        <v>311</v>
      </c>
      <c r="GQ11">
        <f>VLOOKUP(A11,Robbery!A:AO,41,FALSE)</f>
        <v>950</v>
      </c>
      <c r="GR11">
        <f>VLOOKUP(A11,'Median Income'!$1:$1048576,42,FALSE)</f>
        <v>30432</v>
      </c>
      <c r="GS11">
        <f>VLOOKUP(A11,'Poverty Rate'!$1:$1048576,41,FALSE)</f>
        <v>12.4</v>
      </c>
      <c r="GT11">
        <f>VLOOKUP(A11,Murder!A:AP,42,FALSE)</f>
        <v>373</v>
      </c>
      <c r="GU11">
        <f>VLOOKUP(A11,Rape!A:AP,42,FALSE)</f>
        <v>2072</v>
      </c>
      <c r="GV11">
        <f>VLOOKUP(A11,Robbery!A:AP,42,FALSE)</f>
        <v>6148</v>
      </c>
      <c r="GW11">
        <f>VLOOKUP(A11,'Median Income'!$1:$1048576,43,FALSE)</f>
        <v>27578</v>
      </c>
      <c r="GX11">
        <f>VLOOKUP(A11,'Poverty Rate'!$1:$1048576,42,FALSE)</f>
        <v>19</v>
      </c>
      <c r="GY11">
        <f>VLOOKUP(A11,Murder!$1:$1048576,43,FALSE)</f>
        <v>4</v>
      </c>
      <c r="GZ11">
        <f>VLOOKUP(A11,Rape!$1:$1048576,43,FALSE)</f>
        <v>368</v>
      </c>
      <c r="HA11">
        <f>VLOOKUP(A11,Robbery!$1:$1048576,43,FALSE)</f>
        <v>120</v>
      </c>
      <c r="HB11">
        <f>VLOOKUP(A11,'Median Income'!$1:$1048576,44,FALSE)</f>
        <v>26259</v>
      </c>
      <c r="HC11">
        <f>VLOOKUP(A11,'Poverty Rate'!$1:$1048576,43,FALSE)</f>
        <v>15.1</v>
      </c>
      <c r="HD11">
        <f>VLOOKUP(A11,Murder!$1:$1048576,44,FALSE)</f>
        <v>520</v>
      </c>
      <c r="HE11">
        <f>VLOOKUP(A11,Rape!$1:$1048576,44,FALSE)</f>
        <v>2377</v>
      </c>
      <c r="HF11">
        <f>VLOOKUP(A11,Robbery!$1:$1048576,44,FALSE)</f>
        <v>10964</v>
      </c>
      <c r="HG11">
        <f>VLOOKUP(A11,'Median Income'!$1:$1048576,45,FALSE)</f>
        <v>24318</v>
      </c>
      <c r="HH11">
        <f>VLOOKUP(A11,'Poverty Rate'!$1:$1048576,44,FALSE)</f>
        <v>17</v>
      </c>
      <c r="HI11">
        <f>VLOOKUP(A11,Murder!$1:$1048576,45,FALSE)</f>
        <v>2239</v>
      </c>
      <c r="HJ11">
        <f>VLOOKUP(A11,Rape!$1:$1048576,45,FALSE)</f>
        <v>9437</v>
      </c>
      <c r="HK11">
        <f>VLOOKUP(A11,Robbery!$1:$1048576,45,FALSE)</f>
        <v>44588</v>
      </c>
      <c r="HL11">
        <f>VLOOKUP(A11,'Median Income'!$1:$1048576,46,FALSE)</f>
        <v>27953</v>
      </c>
      <c r="HM11">
        <f>VLOOKUP(A11,'Poverty Rate'!$1:$1048576,45,FALSE)</f>
        <v>18.3</v>
      </c>
      <c r="HN11">
        <f>VLOOKUP(A11,Murder!$1:$1048576,46,FALSE)</f>
        <v>54</v>
      </c>
      <c r="HO11">
        <f>VLOOKUP(A11,Rape!$1:$1048576,46,FALSE)</f>
        <v>823</v>
      </c>
      <c r="HP11">
        <f>VLOOKUP(A11,Robbery!$1:$1048576,46,FALSE)</f>
        <v>1014</v>
      </c>
      <c r="HQ11">
        <f>VLOOKUP(A11,'Median Income'!$1:$1048576,47,FALSE)</f>
        <v>34251</v>
      </c>
      <c r="HR11">
        <f>VLOOKUP(A11,'Poverty Rate'!$1:$1048576,46,FALSE)</f>
        <v>9.4</v>
      </c>
      <c r="HS11">
        <f>VLOOKUP(A11,Murder!$1:$1048576,47,FALSE)</f>
        <v>12</v>
      </c>
      <c r="HT11">
        <f>VLOOKUP(A11,Rape!$1:$1048576,47,FALSE)</f>
        <v>142</v>
      </c>
      <c r="HU11">
        <f>VLOOKUP(A11,Robbery!$1:$1048576,47,FALSE)</f>
        <v>51</v>
      </c>
      <c r="HV11">
        <f>VLOOKUP(A11,'Median Income'!$1:$1048576,48,FALSE)</f>
        <v>32755</v>
      </c>
      <c r="HW11">
        <f>VLOOKUP(A11,'Poverty Rate'!$1:$1048576,47,FALSE)</f>
        <v>10.5</v>
      </c>
      <c r="HX11">
        <f>VLOOKUP(A11,Murder!$1:$1048576,48,FALSE)</f>
        <v>564</v>
      </c>
      <c r="HY11">
        <f>VLOOKUP(A11,Rape!$1:$1048576,48,FALSE)</f>
        <v>2008</v>
      </c>
      <c r="HZ11">
        <f>VLOOKUP(A11,Robbery!$1:$1048576,48,FALSE)</f>
        <v>8787</v>
      </c>
      <c r="IA11">
        <f>VLOOKUP(A11,'Median Income'!$1:$1048576,49,FALSE)</f>
        <v>38198</v>
      </c>
      <c r="IB11">
        <f>VLOOKUP(A11,'Poverty Rate'!$1:$1048576,48,FALSE)</f>
        <v>9.5</v>
      </c>
      <c r="IC11">
        <f>VLOOKUP(A11,Murder!$1:$1048576,49,FALSE)</f>
        <v>258</v>
      </c>
      <c r="ID11">
        <f>VLOOKUP(A11,Rape!$1:$1048576,49,FALSE)</f>
        <v>3697</v>
      </c>
      <c r="IE11">
        <f>VLOOKUP(A11,Robbery!$1:$1048576,49,FALSE)</f>
        <v>7178</v>
      </c>
      <c r="IF11">
        <f>VLOOKUP(A11,'Median Income'!$1:$1048576,50,FALSE)</f>
        <v>33900</v>
      </c>
      <c r="IG11">
        <f>VLOOKUP(A11,'Poverty Rate'!$1:$1048576,49,FALSE)</f>
        <v>11.2</v>
      </c>
      <c r="IH11">
        <f>VLOOKUP(A11,Murder!$1:$1048576,50,FALSE)</f>
        <v>115</v>
      </c>
      <c r="II11">
        <f>VLOOKUP(A11,Rape!$1:$1048576,50,FALSE)</f>
        <v>393</v>
      </c>
      <c r="IJ11">
        <f>VLOOKUP(A11,Robbery!$1:$1048576,50,FALSE)</f>
        <v>788</v>
      </c>
      <c r="IK11">
        <f>VLOOKUP(A11,'Median Income'!$1:$1048576,51,FALSE)</f>
        <v>20271</v>
      </c>
      <c r="IL11">
        <f>VLOOKUP(A11,'Poverty Rate'!$1:$1048576,50,FALSE)</f>
        <v>22.3</v>
      </c>
      <c r="IM11">
        <f>VLOOKUP(A11,Murder!$1:$1048576,51,FALSE)</f>
        <v>218</v>
      </c>
      <c r="IN11">
        <f>VLOOKUP(A11,Rape!$1:$1048576,51,FALSE)</f>
        <v>1315</v>
      </c>
      <c r="IO11">
        <f>VLOOKUP(A11,Robbery!$1:$1048576,51,FALSE)</f>
        <v>5997</v>
      </c>
      <c r="IP11">
        <f>VLOOKUP(A11,'Median Income'!$1:$1048576,52,FALSE)</f>
        <v>33308</v>
      </c>
      <c r="IQ11">
        <f>VLOOKUP(A11,'Poverty Rate'!$1:$1048576,51,FALSE)</f>
        <v>10.9</v>
      </c>
      <c r="IR11">
        <f>VLOOKUP(A11,Murder!$1:$1048576,52,FALSE)</f>
        <v>17</v>
      </c>
      <c r="IS11">
        <f>VLOOKUP(A11,Rape!$1:$1048576,52,FALSE)</f>
        <v>163</v>
      </c>
      <c r="IT11">
        <f>VLOOKUP(A11,Robbery!$1:$1048576,52,FALSE)</f>
        <v>84</v>
      </c>
      <c r="IU11">
        <f>VLOOKUP(A11,'Median Income'!$1:$1048576,53,FALSE)</f>
        <v>30209</v>
      </c>
      <c r="IV11">
        <f>VLOOKUP(A11,'Poverty Rate'!$1:$1048576,52,FALSE)</f>
        <v>10.3</v>
      </c>
    </row>
    <row r="12" spans="1:256" x14ac:dyDescent="0.25">
      <c r="A12">
        <v>1993</v>
      </c>
      <c r="B12">
        <v>484</v>
      </c>
      <c r="C12">
        <f>VLOOKUP(A12,Rape!A36:B90,2,FALSE)</f>
        <v>1471</v>
      </c>
      <c r="D12">
        <f>VLOOKUP(A12,Robbery!A36:B90,2,FALSE)</f>
        <v>6677</v>
      </c>
      <c r="E12">
        <f>VLOOKUP(A12,'Median Income'!A:C,3,FALSE)</f>
        <v>25082</v>
      </c>
      <c r="F12">
        <f>VLOOKUP(A12,'Poverty Rate'!A:B,2,FALSE)</f>
        <v>17.399999999999999</v>
      </c>
      <c r="G12">
        <f>VLOOKUP(A12,Murder!A:C,3,FALSE)</f>
        <v>54</v>
      </c>
      <c r="H12">
        <f>VLOOKUP(A12,Rape!A:C,3,FALSE)</f>
        <v>502</v>
      </c>
      <c r="I12">
        <f>VLOOKUP(A12,Robbery!A:C,3,FALSE)</f>
        <v>733</v>
      </c>
      <c r="J12">
        <f>VLOOKUP(A12,'Median Income'!A:D,4,FALSE)</f>
        <v>42931</v>
      </c>
      <c r="K12">
        <f>VLOOKUP(A12,'Poverty Rate'!A:C,3,FALSE)</f>
        <v>9.1</v>
      </c>
      <c r="L12">
        <f>VLOOKUP(A12,Murder!A:D,4,FALSE)</f>
        <v>339</v>
      </c>
      <c r="M12">
        <f>VLOOKUP(A12,Rape!A:D,4,FALSE)</f>
        <v>1488</v>
      </c>
      <c r="N12">
        <f>VLOOKUP(A12,Robbery!A:D,4,FALSE)</f>
        <v>6412</v>
      </c>
      <c r="O12">
        <f>VLOOKUP(A12,'Median Income'!A:E,5,FALSE)</f>
        <v>30510</v>
      </c>
      <c r="P12">
        <f>VLOOKUP(A12,'Poverty Rate'!A:D,4,FALSE)</f>
        <v>15.4</v>
      </c>
      <c r="Q12">
        <f>VLOOKUP(A12,Murder!A:E,5,FALSE)</f>
        <v>247</v>
      </c>
      <c r="R12">
        <f>VLOOKUP(A12,Rape!A:E,5,FALSE)</f>
        <v>1028</v>
      </c>
      <c r="S12">
        <f>VLOOKUP(A12,Robbery!A:E,5,FALSE)</f>
        <v>3027</v>
      </c>
      <c r="T12">
        <f>VLOOKUP(A12,'Median Income'!A:F,6,FALSE)</f>
        <v>23039</v>
      </c>
      <c r="U12">
        <f>VLOOKUP(A12,'Poverty Rate'!A:E,5,FALSE)</f>
        <v>20</v>
      </c>
      <c r="V12">
        <f>VLOOKUP(A12,Murder!A:F,6,FALSE)</f>
        <v>4096</v>
      </c>
      <c r="W12">
        <f>VLOOKUP(A12,Rape!A:F,6,FALSE)</f>
        <v>11766</v>
      </c>
      <c r="X12">
        <f>VLOOKUP(A12,Robbery!A:F,6,FALSE)</f>
        <v>126436</v>
      </c>
      <c r="Y12">
        <f>VLOOKUP(A12,'Median Income'!A:G,7,FALSE)</f>
        <v>34073</v>
      </c>
      <c r="Z12">
        <f>VLOOKUP(A12,'Poverty Rate'!A:F,6,FALSE)</f>
        <v>18.2</v>
      </c>
      <c r="AA12">
        <f>VLOOKUP(A12,Murder!A:G,7,FALSE)</f>
        <v>206</v>
      </c>
      <c r="AB12">
        <f>VLOOKUP(A12,Rape!A:G,7,FALSE)</f>
        <v>1633</v>
      </c>
      <c r="AC12">
        <f>VLOOKUP(A12,Robbery!A:G,7,FALSE)</f>
        <v>4160</v>
      </c>
      <c r="AD12">
        <f>VLOOKUP(A12,'Median Income'!A:H,8,FALSE)</f>
        <v>34488</v>
      </c>
      <c r="AE12">
        <f>VLOOKUP(A12,'Poverty Rate'!A:G,7,FALSE)</f>
        <v>9.9</v>
      </c>
      <c r="AF12">
        <f>VLOOKUP(A12,Murder!A:H,8,FALSE)</f>
        <v>206</v>
      </c>
      <c r="AG12">
        <f>VLOOKUP(A12,Rape!A:H,8,FALSE)</f>
        <v>800</v>
      </c>
      <c r="AH12">
        <f>VLOOKUP(A12,Robbery!A:H,8,FALSE)</f>
        <v>6447</v>
      </c>
      <c r="AI12">
        <f>VLOOKUP(A12,'Median Income'!A:I,9,FALSE)</f>
        <v>39516</v>
      </c>
      <c r="AJ12">
        <f>VLOOKUP(A12,'Poverty Rate'!A:H,8,FALSE)</f>
        <v>8.5</v>
      </c>
      <c r="AK12">
        <f>VLOOKUP(A12,Murder!A:I,9,FALSE)</f>
        <v>35</v>
      </c>
      <c r="AL12">
        <f>VLOOKUP(A12,Rape!A:I,9,FALSE)</f>
        <v>539</v>
      </c>
      <c r="AM12">
        <f>VLOOKUP(A12,Robbery!A:I,9,FALSE)</f>
        <v>1307</v>
      </c>
      <c r="AN12">
        <f>VLOOKUP(A12,'Median Income'!A:J,10,FALSE)</f>
        <v>36064</v>
      </c>
      <c r="AO12">
        <f>VLOOKUP(A12,'Poverty Rate'!A:I,9,FALSE)</f>
        <v>10.199999999999999</v>
      </c>
      <c r="AP12">
        <f>VLOOKUP(A12,Murder!A:J,10,FALSE)</f>
        <v>454</v>
      </c>
      <c r="AQ12">
        <f>VLOOKUP(A12,Rape!A:J,10,FALSE)</f>
        <v>324</v>
      </c>
      <c r="AR12">
        <f>VLOOKUP(A12,Robbery!A:J,10,FALSE)</f>
        <v>7107</v>
      </c>
      <c r="AS12">
        <f>VLOOKUP(A12,'Median Income'!A:K,11,FALSE)</f>
        <v>27304</v>
      </c>
      <c r="AT12">
        <f>VLOOKUP(A12,'Poverty Rate'!A:J,10,FALSE)</f>
        <v>26.4</v>
      </c>
      <c r="AU12">
        <f>VLOOKUP(A12,Murder!A:K,11,FALSE)</f>
        <v>1224</v>
      </c>
      <c r="AV12">
        <f>VLOOKUP(A12,Rape!A:K,11,FALSE)</f>
        <v>7359</v>
      </c>
      <c r="AW12">
        <f>VLOOKUP(A12,Robbery!A:K,11,FALSE)</f>
        <v>48913</v>
      </c>
      <c r="AX12">
        <f>VLOOKUP(A12,'Median Income'!A:L,12,FALSE)</f>
        <v>28550</v>
      </c>
      <c r="AY12">
        <f>VLOOKUP(A12,'Poverty Rate'!A:K,11,FALSE)</f>
        <v>17.8</v>
      </c>
      <c r="AZ12">
        <f>VLOOKUP(A12,Murder!A:L,12,FALSE)</f>
        <v>789</v>
      </c>
      <c r="BA12">
        <f>VLOOKUP(A12,Rape!A:L,12,FALSE)</f>
        <v>2448</v>
      </c>
      <c r="BB12">
        <f>VLOOKUP(A12,Robbery!A:L,12,FALSE)</f>
        <v>17154</v>
      </c>
      <c r="BC12">
        <f>VLOOKUP(A12,'Median Income'!$1:$1048576,13,FALSE)</f>
        <v>31663</v>
      </c>
      <c r="BD12">
        <f>VLOOKUP(A12,'Poverty Rate'!$1:$1048576,12,FALSE)</f>
        <v>13.5</v>
      </c>
      <c r="BE12">
        <f>VLOOKUP(A12,Murder!A:M,13,FALSE)</f>
        <v>45</v>
      </c>
      <c r="BF12">
        <f>VLOOKUP(A12,Rape!A:M,13,FALSE)</f>
        <v>394</v>
      </c>
      <c r="BG12">
        <f>VLOOKUP(A12,Robbery!A:M,13,FALSE)</f>
        <v>1214</v>
      </c>
      <c r="BH12">
        <f>VLOOKUP(A12,'Median Income'!$1:$1048576,14,FALSE)</f>
        <v>42662</v>
      </c>
      <c r="BI12">
        <f>VLOOKUP(A12,'Poverty Rate'!$1:$1048576,13,FALSE)</f>
        <v>8</v>
      </c>
      <c r="BJ12">
        <f>VLOOKUP(A12,Murder!A:N,14,FALSE)</f>
        <v>32</v>
      </c>
      <c r="BK12">
        <f>VLOOKUP(A12,Rape!A:N,14,FALSE)</f>
        <v>388</v>
      </c>
      <c r="BL12">
        <f>VLOOKUP(A12,Robbery!A:N,14,FALSE)</f>
        <v>186</v>
      </c>
      <c r="BM12">
        <f>VLOOKUP(A12,'Median Income'!$1:$1048576,15,FALSE)</f>
        <v>31010</v>
      </c>
      <c r="BN12">
        <f>VLOOKUP(A12,'Poverty Rate'!$1:$1048576,14,FALSE)</f>
        <v>13.1</v>
      </c>
      <c r="BO12">
        <f>VLOOKUP(A12,Murder!A:O,15,FALSE)</f>
        <v>1332</v>
      </c>
      <c r="BP12">
        <f>VLOOKUP(A12,Rape!A:O,15,FALSE)</f>
        <v>4046</v>
      </c>
      <c r="BQ12">
        <f>VLOOKUP(A12,Robbery!A:O,15,FALSE)</f>
        <v>44584</v>
      </c>
      <c r="BR12">
        <f>VLOOKUP(A12,'Median Income'!$1:$1048576,16,FALSE)</f>
        <v>32857</v>
      </c>
      <c r="BS12">
        <f>VLOOKUP(A12,'Poverty Rate'!$1:$1048576,15,FALSE)</f>
        <v>13.6</v>
      </c>
      <c r="BT12">
        <f>VLOOKUP(A12,Murder!A:P,16,FALSE)</f>
        <v>430</v>
      </c>
      <c r="BU12">
        <f>VLOOKUP(A12,Rape!A:P,16,FALSE)</f>
        <v>2234</v>
      </c>
      <c r="BV12">
        <f>VLOOKUP(A12,Robbery!A:P,16,FALSE)</f>
        <v>6845</v>
      </c>
      <c r="BW12">
        <f>VLOOKUP(A12,'Median Income'!$1:$1048576,17,FALSE)</f>
        <v>29475</v>
      </c>
      <c r="BX12">
        <f>VLOOKUP(A12,'Poverty Rate'!$1:$1048576,16,FALSE)</f>
        <v>12.2</v>
      </c>
      <c r="BY12">
        <f>VLOOKUP(A12,Murder!A:Q,17,FALSE)</f>
        <v>66</v>
      </c>
      <c r="BZ12">
        <f>VLOOKUP(A12,Rape!A:Q,17,FALSE)</f>
        <v>686</v>
      </c>
      <c r="CA12">
        <f>VLOOKUP(A12,Robbery!A:Q,17,FALSE)</f>
        <v>1517</v>
      </c>
      <c r="CB12">
        <f>VLOOKUP(A12,'Median Income'!$1:$1048576,18,FALSE)</f>
        <v>28663</v>
      </c>
      <c r="CC12">
        <f>VLOOKUP(A12,'Poverty Rate'!$1:$1048576,17,FALSE)</f>
        <v>10.3</v>
      </c>
      <c r="CD12">
        <f>VLOOKUP(A12,Murder!A:R,18,FALSE)</f>
        <v>161</v>
      </c>
      <c r="CE12">
        <f>VLOOKUP(A12,Rape!A:R,18,FALSE)</f>
        <v>1016</v>
      </c>
      <c r="CF12">
        <f>VLOOKUP(A12,Robbery!A:R,18,FALSE)</f>
        <v>3128</v>
      </c>
      <c r="CG12">
        <f>VLOOKUP(A12,'Median Income'!$1:$1048576,19,FALSE)</f>
        <v>29770</v>
      </c>
      <c r="CH12">
        <f>VLOOKUP(A12,'Poverty Rate'!$1:$1048576,18,FALSE)</f>
        <v>13.1</v>
      </c>
      <c r="CI12">
        <f>VLOOKUP(A12,Murder!A:S,19,FALSE)</f>
        <v>249</v>
      </c>
      <c r="CJ12">
        <f>VLOOKUP(A12,Rape!A:S,19,FALSE)</f>
        <v>1301</v>
      </c>
      <c r="CK12">
        <f>VLOOKUP(A12,Robbery!A:S,19,FALSE)</f>
        <v>3425</v>
      </c>
      <c r="CL12">
        <f>VLOOKUP(A12,'Median Income'!$1:$1048576,20,FALSE)</f>
        <v>24376</v>
      </c>
      <c r="CM12">
        <f>VLOOKUP(A12,'Poverty Rate'!$1:$1048576,19,FALSE)</f>
        <v>20.399999999999999</v>
      </c>
      <c r="CN12">
        <f>VLOOKUP(A12,Murder!A:T,20,FALSE)</f>
        <v>874</v>
      </c>
      <c r="CO12">
        <f>VLOOKUP(A12,Rape!A:T,20,FALSE)</f>
        <v>1817</v>
      </c>
      <c r="CP12">
        <f>VLOOKUP(A12,Robbery!A:T,20,FALSE)</f>
        <v>12182</v>
      </c>
      <c r="CQ12">
        <f>VLOOKUP(A12,'Median Income'!$1:$1048576,21,FALSE)</f>
        <v>26312</v>
      </c>
      <c r="CR12">
        <f>VLOOKUP(A12,'Poverty Rate'!$1:$1048576,20,FALSE)</f>
        <v>26.4</v>
      </c>
      <c r="CS12">
        <f>VLOOKUP(A12,Murder!A:U,21,)</f>
        <v>20</v>
      </c>
      <c r="CT12">
        <f>VLOOKUP(A12,Rape!A:U,21,FALSE)</f>
        <v>329</v>
      </c>
      <c r="CU12">
        <f>VLOOKUP(A12,Robbery!A:U,21,FALSE)</f>
        <v>264</v>
      </c>
      <c r="CV12">
        <f>VLOOKUP(A12,'Median Income'!$1:$1048576,22,FALSE)</f>
        <v>27438</v>
      </c>
      <c r="CW12">
        <f>VLOOKUP(A12,'Poverty Rate'!$1:$1048576,21,FALSE)</f>
        <v>15.4</v>
      </c>
      <c r="CX12">
        <f>VLOOKUP(A12,Murder!A:V,22,FALSE)</f>
        <v>632</v>
      </c>
      <c r="CY12">
        <f>VLOOKUP(A12,Rape!A:V,22,FALSE)</f>
        <v>2185</v>
      </c>
      <c r="CZ12">
        <f>VLOOKUP(A12,Robbery!A:V,22,FALSE)</f>
        <v>21582</v>
      </c>
      <c r="DA12">
        <f>VLOOKUP(A12,'Median Income'!$1:$1048576,23,FALSE)</f>
        <v>39939</v>
      </c>
      <c r="DB12">
        <f>VLOOKUP(A12,'Poverty Rate'!$1:$1048576,22,FALSE)</f>
        <v>9.6999999999999993</v>
      </c>
      <c r="DC12">
        <f>VLOOKUP(A12,Murder!A:W,23,FALSE)</f>
        <v>233</v>
      </c>
      <c r="DD12">
        <f>VLOOKUP(A12,Rape!A:W,23,FALSE)</f>
        <v>2006</v>
      </c>
      <c r="DE12">
        <f>VLOOKUP(A12,Robbery!A:W,23,FALSE)</f>
        <v>10563</v>
      </c>
      <c r="DF12">
        <f>VLOOKUP(A12,'Median Income'!$1:$1048576,24,FALSE)</f>
        <v>37064</v>
      </c>
      <c r="DG12">
        <f>VLOOKUP(A12,'Poverty Rate'!$1:$1048576,23,FALSE)</f>
        <v>10.7</v>
      </c>
      <c r="DH12">
        <f>VLOOKUP(A12,Murder!A:X,24,FALSE)</f>
        <v>933</v>
      </c>
      <c r="DI12">
        <f>VLOOKUP(A12,Rape!A:X,24,FALSE)</f>
        <v>6740</v>
      </c>
      <c r="DJ12">
        <f>VLOOKUP(A12,Murder!A:X,24,FALSE)</f>
        <v>933</v>
      </c>
      <c r="DK12">
        <f>VLOOKUP(A12,'Median Income'!$1:$1048576,25,FALSE)</f>
        <v>32662</v>
      </c>
      <c r="DL12">
        <f>VLOOKUP(A12,'Poverty Rate'!$1:$1048576,24,FALSE)</f>
        <v>15.4</v>
      </c>
      <c r="DM12">
        <f>VLOOKUP(A12,Murder!A:Y,25,FALSE)</f>
        <v>155</v>
      </c>
      <c r="DN12">
        <f>VLOOKUP(A12,Rape!$1:$1048576,25,FALSE)</f>
        <v>2796</v>
      </c>
      <c r="DO12">
        <f>VLOOKUP(A12,Robbery!A:Y,25,FALSE)</f>
        <v>5092</v>
      </c>
      <c r="DP12">
        <f>VLOOKUP(A12,'Median Income'!$1:$1048576,26,FALSE)</f>
        <v>33682</v>
      </c>
      <c r="DQ12">
        <f>VLOOKUP(A12,'Poverty Rate'!$1:$1048576,25,FALSE)</f>
        <v>11.6</v>
      </c>
      <c r="DR12">
        <f>VLOOKUP(A12,Murder!A:Z,26,FALSE)</f>
        <v>357</v>
      </c>
      <c r="DS12">
        <f>VLOOKUP(A12,Rape!A:Z,26,FALSE)</f>
        <v>1125</v>
      </c>
      <c r="DT12">
        <f>VLOOKUP(A12,Robbery!A:Z,26,FALSE)</f>
        <v>3683</v>
      </c>
      <c r="DU12">
        <f>VLOOKUP(A12,'Median Income'!$1:$1048576,27,FALSE)</f>
        <v>22191</v>
      </c>
      <c r="DV12">
        <f>VLOOKUP(A12,'Poverty Rate'!$1:$1048576,26,FALSE)</f>
        <v>24.7</v>
      </c>
      <c r="DW12">
        <f>VLOOKUP(A12,Murder!A:AA,27,FALSE)</f>
        <v>590</v>
      </c>
      <c r="DX12">
        <f>VLOOKUP(A12,Rape!A:AA,27,FALSE)</f>
        <v>1894</v>
      </c>
      <c r="DY12">
        <f>VLOOKUP(A12,Robbery!A:AA,27,FALSE)</f>
        <v>12654</v>
      </c>
      <c r="DZ12">
        <f>VLOOKUP(A12,'Median Income'!$1:$1048576,28,FALSE)</f>
        <v>28682</v>
      </c>
      <c r="EA12">
        <f>VLOOKUP(A12,'Poverty Rate'!$1:$1048576,27,FALSE)</f>
        <v>16.100000000000001</v>
      </c>
      <c r="EB12">
        <f>VLOOKUP(A12,Murder!A:AB,28,FALSE)</f>
        <v>25</v>
      </c>
      <c r="EC12">
        <f>VLOOKUP(A12,Rape!A:AB,28,FALSE)</f>
        <v>234</v>
      </c>
      <c r="ED12">
        <f>VLOOKUP(A12,Robbery!A:AB,28,FALSE)</f>
        <v>272</v>
      </c>
      <c r="EE12">
        <f>VLOOKUP(A12,'Median Income'!$1:$1048576,29,FALSE)</f>
        <v>26470</v>
      </c>
      <c r="EF12">
        <f>VLOOKUP(A12,'Poverty Rate'!$1:$1048576,28,FALSE)</f>
        <v>14.9</v>
      </c>
      <c r="EG12">
        <f>VLOOKUP(A12,Murder!A:AC,29,FALSE)</f>
        <v>63</v>
      </c>
      <c r="EH12">
        <f>VLOOKUP(A12,Rape!A:AC,29,FALSE)</f>
        <v>447</v>
      </c>
      <c r="EI12">
        <f>VLOOKUP(A12,Robbery!A:AC,29,FALSE)</f>
        <v>1003</v>
      </c>
      <c r="EJ12">
        <f>VLOOKUP(A12,'Median Income'!$1:$1048576,30,FALSE)</f>
        <v>31008</v>
      </c>
      <c r="EK12">
        <f>VLOOKUP(A12,'Poverty Rate'!$1:$1048576,29,FALSE)</f>
        <v>10.3</v>
      </c>
      <c r="EL12">
        <f>VLOOKUP(A12,Murder!A:AD,30,FALSE)</f>
        <v>144</v>
      </c>
      <c r="EM12">
        <f>VLOOKUP(A12,Rape!A:AD,30,FALSE)</f>
        <v>846</v>
      </c>
      <c r="EN12">
        <f>VLOOKUP(A12,Robbery!A:AD,30,FALSE)</f>
        <v>4724</v>
      </c>
      <c r="EO12">
        <f>VLOOKUP(A12,'Median Income'!$1:$1048576,31,FALSE)</f>
        <v>35814</v>
      </c>
      <c r="EP12">
        <f>VLOOKUP(A12,'Poverty Rate'!$1:$1048576,30,FALSE)</f>
        <v>9.8000000000000007</v>
      </c>
      <c r="EQ12">
        <f>VLOOKUP(A12,Murder!A:AE,31,FALSE)</f>
        <v>23</v>
      </c>
      <c r="ER12">
        <f>VLOOKUP(A12,Rape!A:AE,31,FALSE)</f>
        <v>499</v>
      </c>
      <c r="ES12">
        <f>VLOOKUP(A12,Robbery!A:AE,31,FALSE)</f>
        <v>307</v>
      </c>
      <c r="ET12">
        <f>VLOOKUP(A12,'Median Income'!$1:$1048576,32,FALSE)</f>
        <v>37964</v>
      </c>
      <c r="EU12">
        <f>VLOOKUP(A12,'Poverty Rate'!$1:$1048576,31,FALSE)</f>
        <v>9.9</v>
      </c>
      <c r="EV12">
        <f>VLOOKUP(A12,Murder!A:AF,32,FALSE)</f>
        <v>418</v>
      </c>
      <c r="EW12">
        <f>VLOOKUP(A12,Rape!A:AF,32,FALSE)</f>
        <v>2215</v>
      </c>
      <c r="EX12">
        <f>VLOOKUP(A12,Robbery!A:AF,32,FALSE)</f>
        <v>23319</v>
      </c>
      <c r="EY12">
        <f>VLOOKUP(A12,'Median Income'!$1:$1048576,33,FALSE)</f>
        <v>40500</v>
      </c>
      <c r="EZ12">
        <f>VLOOKUP(A12,'Poverty Rate'!$1:$1048576,32,FALSE)</f>
        <v>10.9</v>
      </c>
      <c r="FA12">
        <f>VLOOKUP(A12,Murder!A:AG,33,FALSE)</f>
        <v>130</v>
      </c>
      <c r="FB12">
        <f>VLOOKUP(A12,Rape!A:AG,33,FALSE)</f>
        <v>842</v>
      </c>
      <c r="FC12">
        <f>VLOOKUP(A12,Robbery!A:AG,33,FALSE)</f>
        <v>2237</v>
      </c>
      <c r="FD12">
        <f>VLOOKUP(A12,'Median Income'!$1:$1048576,34,FALSE)</f>
        <v>26758</v>
      </c>
      <c r="FE12">
        <f>VLOOKUP(A12,'Poverty Rate'!$1:$1048576,33,FALSE)</f>
        <v>17.399999999999999</v>
      </c>
      <c r="FF12">
        <f>VLOOKUP(A12,Murder!A:AH,34,FALSE)</f>
        <v>2420</v>
      </c>
      <c r="FG12">
        <f>VLOOKUP(A12,Rape!A:AH,34,FALSE)</f>
        <v>5008</v>
      </c>
      <c r="FH12">
        <f>VLOOKUP(A12,Robbery!A:AH,34,FALSE)</f>
        <v>102122</v>
      </c>
      <c r="FI12">
        <f>VLOOKUP(A12,'Median Income'!$1:$1048576,35,FALSE)</f>
        <v>31697</v>
      </c>
      <c r="FJ12">
        <f>VLOOKUP(A12,'Poverty Rate'!$1:$1048576,34,FALSE)</f>
        <v>16.399999999999999</v>
      </c>
      <c r="FK12">
        <f>VLOOKUP(A12,Murder!A:AI,35,FALSE)</f>
        <v>785</v>
      </c>
      <c r="FL12">
        <f>VLOOKUP(A12,Rape!A:AI,35,FALSE)</f>
        <v>2379</v>
      </c>
      <c r="FM12">
        <f>VLOOKUP(A12,Robbery!A:AI,35,FALSE)</f>
        <v>13364</v>
      </c>
      <c r="FN12">
        <f>VLOOKUP(A12,'Median Income'!$1:$1048576,36,FALSE)</f>
        <v>28820</v>
      </c>
      <c r="FO12">
        <f>VLOOKUP(A12,'Poverty Rate'!$1:$1048576,35,FALSE)</f>
        <v>14.4</v>
      </c>
      <c r="FP12">
        <f>VLOOKUP(A12,Murder!A:AJ,36,FALSE)</f>
        <v>11</v>
      </c>
      <c r="FQ12">
        <f>VLOOKUP(A12,Rape!A:AJ,36,FALSE)</f>
        <v>149</v>
      </c>
      <c r="FR12">
        <f>VLOOKUP(A12,Robbery!A:AJ,36,FALSE)</f>
        <v>53</v>
      </c>
      <c r="FS12">
        <f>VLOOKUP(A12,'Median Income'!$1:$1048576,37,FALSE)</f>
        <v>28118</v>
      </c>
      <c r="FT12">
        <f>VLOOKUP(A12,'Poverty Rate'!$1:$1048576,36,FALSE)</f>
        <v>11.2</v>
      </c>
      <c r="FU12">
        <f>VLOOKUP(A12,Murder!A:AK,37,FALSE)</f>
        <v>667</v>
      </c>
      <c r="FV12">
        <f>VLOOKUP(A12,Rape!A:AK,37,FALSE)</f>
        <v>5444</v>
      </c>
      <c r="FW12">
        <f>VLOOKUP(A12,Robbery!A:AK,37,FALSE)</f>
        <v>21373</v>
      </c>
      <c r="FX12">
        <f>VLOOKUP(A12,'Median Income'!$1:$1048576,38,FALSE)</f>
        <v>31285</v>
      </c>
      <c r="FY12">
        <f>VLOOKUP(A12,'Poverty Rate'!$1:$1048576,37,FALSE)</f>
        <v>13</v>
      </c>
      <c r="FZ12">
        <f>VLOOKUP(A12,Murder!A:AL,38,FALSE)</f>
        <v>273</v>
      </c>
      <c r="GA12">
        <f>VLOOKUP(A12,Rape!A:AL,38,FALSE)</f>
        <v>1592</v>
      </c>
      <c r="GB12">
        <f>VLOOKUP(A12,Robbery!A:AL,38,FALSE)</f>
        <v>3935</v>
      </c>
      <c r="GC12">
        <f>VLOOKUP(A12,'Median Income'!$1:$1048576,39,FALSE)</f>
        <v>26260</v>
      </c>
      <c r="GD12">
        <f>VLOOKUP(A12,'Poverty Rate'!$1:$1048576,38,FALSE)</f>
        <v>19.899999999999999</v>
      </c>
      <c r="GE12">
        <f>VLOOKUP(A12,Murder!A:AM,39,FALSE)</f>
        <v>140</v>
      </c>
      <c r="GF12">
        <f>VLOOKUP(A12,Rape!A:AM,39,)</f>
        <v>1554</v>
      </c>
      <c r="GG12">
        <f>VLOOKUP(A12,Robbery!A:AM,39,FALSE)</f>
        <v>3930</v>
      </c>
      <c r="GH12">
        <f>VLOOKUP(A12,'Median Income'!$1:$1048576,40,FALSE)</f>
        <v>33138</v>
      </c>
      <c r="GI12">
        <f>VLOOKUP(A12,'Poverty Rate'!$1:$1048576,39,FALSE)</f>
        <v>11.8</v>
      </c>
      <c r="GJ12">
        <f>VLOOKUP(A12,Murder!A:AN,40,FALSE)</f>
        <v>823</v>
      </c>
      <c r="GK12">
        <f>VLOOKUP(A12,Rape!A:AN,40,FALSE)</f>
        <v>3195</v>
      </c>
      <c r="GL12">
        <f>VLOOKUP(A12,Robbery!A:AN,40,FALSE)</f>
        <v>21563</v>
      </c>
      <c r="GM12">
        <f>VLOOKUP(A12,'Median Income'!$1:$1048576,41,FALSE)</f>
        <v>30995</v>
      </c>
      <c r="GN12">
        <f>VLOOKUP(A12,'Poverty Rate'!$1:$1048576,40,FALSE)</f>
        <v>13.2</v>
      </c>
      <c r="GO12">
        <f>VLOOKUP(A12,Murder!A:AO,41,FALSE)</f>
        <v>39</v>
      </c>
      <c r="GP12">
        <f>VLOOKUP(A12,Rape!A:AO,41,FALSE)</f>
        <v>286</v>
      </c>
      <c r="GQ12">
        <f>VLOOKUP(A12,Robbery!A:AO,41,FALSE)</f>
        <v>1011</v>
      </c>
      <c r="GR12">
        <f>VLOOKUP(A12,'Median Income'!$1:$1048576,42,FALSE)</f>
        <v>33509</v>
      </c>
      <c r="GS12">
        <f>VLOOKUP(A12,'Poverty Rate'!$1:$1048576,41,FALSE)</f>
        <v>11.2</v>
      </c>
      <c r="GT12">
        <f>VLOOKUP(A12,Murder!A:AP,42,FALSE)</f>
        <v>377</v>
      </c>
      <c r="GU12">
        <f>VLOOKUP(A12,Rape!A:AP,42,FALSE)</f>
        <v>1905</v>
      </c>
      <c r="GV12">
        <f>VLOOKUP(A12,Robbery!A:AP,42,FALSE)</f>
        <v>6825</v>
      </c>
      <c r="GW12">
        <f>VLOOKUP(A12,'Median Income'!$1:$1048576,43,FALSE)</f>
        <v>26053</v>
      </c>
      <c r="GX12">
        <f>VLOOKUP(A12,'Poverty Rate'!$1:$1048576,42,FALSE)</f>
        <v>18.7</v>
      </c>
      <c r="GY12">
        <f>VLOOKUP(A12,Murder!$1:$1048576,43,FALSE)</f>
        <v>24</v>
      </c>
      <c r="GZ12">
        <f>VLOOKUP(A12,Rape!$1:$1048576,43,FALSE)</f>
        <v>318</v>
      </c>
      <c r="HA12">
        <f>VLOOKUP(A12,Robbery!$1:$1048576,43,FALSE)</f>
        <v>107</v>
      </c>
      <c r="HB12">
        <f>VLOOKUP(A12,'Median Income'!$1:$1048576,44,FALSE)</f>
        <v>27737</v>
      </c>
      <c r="HC12">
        <f>VLOOKUP(A12,'Poverty Rate'!$1:$1048576,43,FALSE)</f>
        <v>14.2</v>
      </c>
      <c r="HD12">
        <f>VLOOKUP(A12,Murder!$1:$1048576,44,FALSE)</f>
        <v>521</v>
      </c>
      <c r="HE12">
        <f>VLOOKUP(A12,Rape!$1:$1048576,44,FALSE)</f>
        <v>2544</v>
      </c>
      <c r="HF12">
        <f>VLOOKUP(A12,Robbery!$1:$1048576,44,FALSE)</f>
        <v>11224</v>
      </c>
      <c r="HG12">
        <f>VLOOKUP(A12,'Median Income'!$1:$1048576,45,FALSE)</f>
        <v>25102</v>
      </c>
      <c r="HH12">
        <f>VLOOKUP(A12,'Poverty Rate'!$1:$1048576,44,FALSE)</f>
        <v>19.600000000000001</v>
      </c>
      <c r="HI12">
        <f>VLOOKUP(A12,Murder!$1:$1048576,45,FALSE)</f>
        <v>2147</v>
      </c>
      <c r="HJ12">
        <f>VLOOKUP(A12,Rape!$1:$1048576,45,FALSE)</f>
        <v>9922</v>
      </c>
      <c r="HK12">
        <f>VLOOKUP(A12,Robbery!$1:$1048576,45,FALSE)</f>
        <v>40469</v>
      </c>
      <c r="HL12">
        <f>VLOOKUP(A12,'Median Income'!$1:$1048576,46,FALSE)</f>
        <v>28727</v>
      </c>
      <c r="HM12">
        <f>VLOOKUP(A12,'Poverty Rate'!$1:$1048576,45,FALSE)</f>
        <v>17.399999999999999</v>
      </c>
      <c r="HN12">
        <f>VLOOKUP(A12,Murder!$1:$1048576,46,FALSE)</f>
        <v>58</v>
      </c>
      <c r="HO12">
        <f>VLOOKUP(A12,Rape!$1:$1048576,46,FALSE)</f>
        <v>829</v>
      </c>
      <c r="HP12">
        <f>VLOOKUP(A12,Robbery!$1:$1048576,46,FALSE)</f>
        <v>1090</v>
      </c>
      <c r="HQ12">
        <f>VLOOKUP(A12,'Median Income'!$1:$1048576,47,FALSE)</f>
        <v>35786</v>
      </c>
      <c r="HR12">
        <f>VLOOKUP(A12,'Poverty Rate'!$1:$1048576,46,FALSE)</f>
        <v>10.7</v>
      </c>
      <c r="HS12">
        <f>VLOOKUP(A12,Murder!$1:$1048576,47,FALSE)</f>
        <v>21</v>
      </c>
      <c r="HT12">
        <f>VLOOKUP(A12,Rape!$1:$1048576,47,FALSE)</f>
        <v>229</v>
      </c>
      <c r="HU12">
        <f>VLOOKUP(A12,Robbery!$1:$1048576,47,FALSE)</f>
        <v>52</v>
      </c>
      <c r="HV12">
        <f>VLOOKUP(A12,'Median Income'!$1:$1048576,48,FALSE)</f>
        <v>31065</v>
      </c>
      <c r="HW12">
        <f>VLOOKUP(A12,'Poverty Rate'!$1:$1048576,47,FALSE)</f>
        <v>10</v>
      </c>
      <c r="HX12">
        <f>VLOOKUP(A12,Murder!$1:$1048576,48,FALSE)</f>
        <v>539</v>
      </c>
      <c r="HY12">
        <f>VLOOKUP(A12,Rape!$1:$1048576,48,FALSE)</f>
        <v>2083</v>
      </c>
      <c r="HZ12">
        <f>VLOOKUP(A12,Robbery!$1:$1048576,48,FALSE)</f>
        <v>9216</v>
      </c>
      <c r="IA12">
        <f>VLOOKUP(A12,'Median Income'!$1:$1048576,49,FALSE)</f>
        <v>36433</v>
      </c>
      <c r="IB12">
        <f>VLOOKUP(A12,'Poverty Rate'!$1:$1048576,48,FALSE)</f>
        <v>9.6999999999999993</v>
      </c>
      <c r="IC12">
        <f>VLOOKUP(A12,Murder!$1:$1048576,49,FALSE)</f>
        <v>271</v>
      </c>
      <c r="ID12">
        <f>VLOOKUP(A12,Rape!$1:$1048576,49,FALSE)</f>
        <v>3384</v>
      </c>
      <c r="IE12">
        <f>VLOOKUP(A12,Robbery!$1:$1048576,49,FALSE)</f>
        <v>7204</v>
      </c>
      <c r="IF12">
        <f>VLOOKUP(A12,'Median Income'!$1:$1048576,50,FALSE)</f>
        <v>35655</v>
      </c>
      <c r="IG12">
        <f>VLOOKUP(A12,'Poverty Rate'!$1:$1048576,49,FALSE)</f>
        <v>12.1</v>
      </c>
      <c r="IH12">
        <f>VLOOKUP(A12,Murder!$1:$1048576,50,FALSE)</f>
        <v>126</v>
      </c>
      <c r="II12">
        <f>VLOOKUP(A12,Rape!$1:$1048576,50,FALSE)</f>
        <v>365</v>
      </c>
      <c r="IJ12">
        <f>VLOOKUP(A12,Robbery!$1:$1048576,50,FALSE)</f>
        <v>782</v>
      </c>
      <c r="IK12">
        <f>VLOOKUP(A12,'Median Income'!$1:$1048576,51,FALSE)</f>
        <v>22421</v>
      </c>
      <c r="IL12">
        <f>VLOOKUP(A12,'Poverty Rate'!$1:$1048576,50,FALSE)</f>
        <v>22.2</v>
      </c>
      <c r="IM12">
        <f>VLOOKUP(A12,Murder!$1:$1048576,51,FALSE)</f>
        <v>222</v>
      </c>
      <c r="IN12">
        <f>VLOOKUP(A12,Rape!$1:$1048576,51,FALSE)</f>
        <v>1269</v>
      </c>
      <c r="IO12">
        <f>VLOOKUP(A12,Robbery!$1:$1048576,51,FALSE)</f>
        <v>5714</v>
      </c>
      <c r="IP12">
        <f>VLOOKUP(A12,'Median Income'!$1:$1048576,52,FALSE)</f>
        <v>31766</v>
      </c>
      <c r="IQ12">
        <f>VLOOKUP(A12,'Poverty Rate'!$1:$1048576,51,FALSE)</f>
        <v>12.6</v>
      </c>
      <c r="IR12">
        <f>VLOOKUP(A12,Murder!$1:$1048576,52,FALSE)</f>
        <v>16</v>
      </c>
      <c r="IS12">
        <f>VLOOKUP(A12,Rape!$1:$1048576,52,FALSE)</f>
        <v>161</v>
      </c>
      <c r="IT12">
        <f>VLOOKUP(A12,Robbery!$1:$1048576,52,FALSE)</f>
        <v>81</v>
      </c>
      <c r="IU12">
        <f>VLOOKUP(A12,'Median Income'!$1:$1048576,53,FALSE)</f>
        <v>29442</v>
      </c>
      <c r="IV12">
        <f>VLOOKUP(A12,'Poverty Rate'!$1:$1048576,52,FALSE)</f>
        <v>13.3</v>
      </c>
    </row>
    <row r="13" spans="1:256" x14ac:dyDescent="0.25">
      <c r="A13">
        <v>1994</v>
      </c>
      <c r="B13">
        <v>501</v>
      </c>
      <c r="C13">
        <f>VLOOKUP(A13,Rape!A37:B91,2,FALSE)</f>
        <v>1487</v>
      </c>
      <c r="D13">
        <f>VLOOKUP(A13,Robbery!A37:B91,2,FALSE)</f>
        <v>7223</v>
      </c>
      <c r="E13">
        <f>VLOOKUP(A13,'Median Income'!A:C,3,FALSE)</f>
        <v>27196</v>
      </c>
      <c r="F13">
        <f>VLOOKUP(A13,'Poverty Rate'!A:B,2,FALSE)</f>
        <v>16.399999999999999</v>
      </c>
      <c r="G13">
        <f>VLOOKUP(A13,Murder!A:C,3,FALSE)</f>
        <v>38</v>
      </c>
      <c r="H13">
        <f>VLOOKUP(A13,Rape!A:C,3,FALSE)</f>
        <v>418</v>
      </c>
      <c r="I13">
        <f>VLOOKUP(A13,Robbery!A:C,3,FALSE)</f>
        <v>886</v>
      </c>
      <c r="J13">
        <f>VLOOKUP(A13,'Median Income'!A:D,4,FALSE)</f>
        <v>45367</v>
      </c>
      <c r="K13">
        <f>VLOOKUP(A13,'Poverty Rate'!A:C,3,FALSE)</f>
        <v>10.199999999999999</v>
      </c>
      <c r="L13">
        <f>VLOOKUP(A13,Murder!A:D,4,FALSE)</f>
        <v>426</v>
      </c>
      <c r="M13">
        <f>VLOOKUP(A13,Rape!A:D,4,FALSE)</f>
        <v>1465</v>
      </c>
      <c r="N13">
        <f>VLOOKUP(A13,Robbery!A:D,4,FALSE)</f>
        <v>6601</v>
      </c>
      <c r="O13">
        <f>VLOOKUP(A13,'Median Income'!A:E,5,FALSE)</f>
        <v>31293</v>
      </c>
      <c r="P13">
        <f>VLOOKUP(A13,'Poverty Rate'!A:D,4,FALSE)</f>
        <v>15.9</v>
      </c>
      <c r="Q13">
        <f>VLOOKUP(A13,Murder!A:E,5,FALSE)</f>
        <v>294</v>
      </c>
      <c r="R13">
        <f>VLOOKUP(A13,Rape!A:E,5,FALSE)</f>
        <v>1028</v>
      </c>
      <c r="S13">
        <f>VLOOKUP(A13,Robbery!A:E,5,FALSE)</f>
        <v>3158</v>
      </c>
      <c r="T13">
        <f>VLOOKUP(A13,'Median Income'!A:F,6,FALSE)</f>
        <v>25565</v>
      </c>
      <c r="U13">
        <f>VLOOKUP(A13,'Poverty Rate'!A:E,5,FALSE)</f>
        <v>15.3</v>
      </c>
      <c r="V13">
        <f>VLOOKUP(A13,Murder!A:F,6,FALSE)</f>
        <v>3703</v>
      </c>
      <c r="W13">
        <f>VLOOKUP(A13,Rape!A:F,6,FALSE)</f>
        <v>10984</v>
      </c>
      <c r="X13">
        <f>VLOOKUP(A13,Robbery!A:F,6,FALSE)</f>
        <v>112160</v>
      </c>
      <c r="Y13">
        <f>VLOOKUP(A13,'Median Income'!A:G,7,FALSE)</f>
        <v>35331</v>
      </c>
      <c r="Z13">
        <f>VLOOKUP(A13,'Poverty Rate'!A:F,6,FALSE)</f>
        <v>17.899999999999999</v>
      </c>
      <c r="AA13">
        <f>VLOOKUP(A13,Murder!A:G,7,FALSE)</f>
        <v>199</v>
      </c>
      <c r="AB13">
        <f>VLOOKUP(A13,Rape!A:G,7,FALSE)</f>
        <v>1579</v>
      </c>
      <c r="AC13">
        <f>VLOOKUP(A13,Robbery!A:G,7,FALSE)</f>
        <v>3910</v>
      </c>
      <c r="AD13">
        <f>VLOOKUP(A13,'Median Income'!A:H,8,FALSE)</f>
        <v>37833</v>
      </c>
      <c r="AE13">
        <f>VLOOKUP(A13,'Poverty Rate'!A:G,7,FALSE)</f>
        <v>9</v>
      </c>
      <c r="AF13">
        <f>VLOOKUP(A13,Murder!A:H,8,FALSE)</f>
        <v>215</v>
      </c>
      <c r="AG13">
        <f>VLOOKUP(A13,Rape!A:H,8,FALSE)</f>
        <v>806</v>
      </c>
      <c r="AH13">
        <f>VLOOKUP(A13,Robbery!A:H,8,FALSE)</f>
        <v>6150</v>
      </c>
      <c r="AI13">
        <f>VLOOKUP(A13,'Median Income'!A:I,9,FALSE)</f>
        <v>41097</v>
      </c>
      <c r="AJ13">
        <f>VLOOKUP(A13,'Poverty Rate'!A:H,8,FALSE)</f>
        <v>10.8</v>
      </c>
      <c r="AK13">
        <f>VLOOKUP(A13,Murder!A:I,9,FALSE)</f>
        <v>33</v>
      </c>
      <c r="AL13">
        <f>VLOOKUP(A13,Rape!A:I,9,FALSE)</f>
        <v>546</v>
      </c>
      <c r="AM13">
        <f>VLOOKUP(A13,Robbery!A:I,9,FALSE)</f>
        <v>1141</v>
      </c>
      <c r="AN13">
        <f>VLOOKUP(A13,'Median Income'!A:J,10,FALSE)</f>
        <v>35873</v>
      </c>
      <c r="AO13">
        <f>VLOOKUP(A13,'Poverty Rate'!A:I,9,FALSE)</f>
        <v>8.3000000000000007</v>
      </c>
      <c r="AP13">
        <f>VLOOKUP(A13,Murder!A:J,10,FALSE)</f>
        <v>399</v>
      </c>
      <c r="AQ13">
        <f>VLOOKUP(A13,Rape!A:J,10,FALSE)</f>
        <v>249</v>
      </c>
      <c r="AR13">
        <f>VLOOKUP(A13,Robbery!A:J,10,FALSE)</f>
        <v>6311</v>
      </c>
      <c r="AS13">
        <f>VLOOKUP(A13,'Median Income'!A:K,11,FALSE)</f>
        <v>30116</v>
      </c>
      <c r="AT13">
        <f>VLOOKUP(A13,'Poverty Rate'!A:J,10,FALSE)</f>
        <v>21.2</v>
      </c>
      <c r="AU13">
        <f>VLOOKUP(A13,Murder!A:K,11,FALSE)</f>
        <v>1165</v>
      </c>
      <c r="AV13">
        <f>VLOOKUP(A13,Rape!A:K,11,FALSE)</f>
        <v>7301</v>
      </c>
      <c r="AW13">
        <f>VLOOKUP(A13,Robbery!A:K,11,FALSE)</f>
        <v>45871</v>
      </c>
      <c r="AX13">
        <f>VLOOKUP(A13,'Median Income'!A:L,12,FALSE)</f>
        <v>29294</v>
      </c>
      <c r="AY13">
        <f>VLOOKUP(A13,'Poverty Rate'!A:K,11,FALSE)</f>
        <v>14.9</v>
      </c>
      <c r="AZ13">
        <f>VLOOKUP(A13,Murder!A:L,12,FALSE)</f>
        <v>703</v>
      </c>
      <c r="BA13">
        <f>VLOOKUP(A13,Rape!A:L,12,FALSE)</f>
        <v>2448</v>
      </c>
      <c r="BB13">
        <f>VLOOKUP(A13,Robbery!A:L,12,FALSE)</f>
        <v>15703</v>
      </c>
      <c r="BC13">
        <f>VLOOKUP(A13,'Median Income'!$1:$1048576,13,FALSE)</f>
        <v>31467</v>
      </c>
      <c r="BD13">
        <f>VLOOKUP(A13,'Poverty Rate'!$1:$1048576,12,FALSE)</f>
        <v>14</v>
      </c>
      <c r="BE13">
        <f>VLOOKUP(A13,Murder!A:M,13,FALSE)</f>
        <v>50</v>
      </c>
      <c r="BF13">
        <f>VLOOKUP(A13,Rape!A:M,13,FALSE)</f>
        <v>359</v>
      </c>
      <c r="BG13">
        <f>VLOOKUP(A13,Robbery!A:M,13,FALSE)</f>
        <v>1221</v>
      </c>
      <c r="BH13">
        <f>VLOOKUP(A13,'Median Income'!$1:$1048576,14,FALSE)</f>
        <v>42255</v>
      </c>
      <c r="BI13">
        <f>VLOOKUP(A13,'Poverty Rate'!$1:$1048576,13,FALSE)</f>
        <v>8.6999999999999993</v>
      </c>
      <c r="BJ13">
        <f>VLOOKUP(A13,Murder!A:N,14,FALSE)</f>
        <v>40</v>
      </c>
      <c r="BK13">
        <f>VLOOKUP(A13,Rape!A:N,14,FALSE)</f>
        <v>316</v>
      </c>
      <c r="BL13">
        <f>VLOOKUP(A13,Robbery!A:N,14,FALSE)</f>
        <v>209</v>
      </c>
      <c r="BM13">
        <f>VLOOKUP(A13,'Median Income'!$1:$1048576,15,FALSE)</f>
        <v>31536</v>
      </c>
      <c r="BN13">
        <f>VLOOKUP(A13,'Poverty Rate'!$1:$1048576,14,FALSE)</f>
        <v>12</v>
      </c>
      <c r="BO13">
        <f>VLOOKUP(A13,Murder!A:O,15,FALSE)</f>
        <v>1378</v>
      </c>
      <c r="BP13">
        <f>VLOOKUP(A13,Rape!A:O,15,FALSE)</f>
        <v>3913</v>
      </c>
      <c r="BQ13">
        <f>VLOOKUP(A13,Robbery!A:O,15,FALSE)</f>
        <v>43788</v>
      </c>
      <c r="BR13">
        <f>VLOOKUP(A13,'Median Income'!$1:$1048576,16,FALSE)</f>
        <v>35081</v>
      </c>
      <c r="BS13">
        <f>VLOOKUP(A13,'Poverty Rate'!$1:$1048576,15,FALSE)</f>
        <v>12.4</v>
      </c>
      <c r="BT13">
        <f>VLOOKUP(A13,Murder!A:P,16,FALSE)</f>
        <v>453</v>
      </c>
      <c r="BU13">
        <f>VLOOKUP(A13,Rape!A:P,16,FALSE)</f>
        <v>2046</v>
      </c>
      <c r="BV13">
        <f>VLOOKUP(A13,Robbery!A:P,16,FALSE)</f>
        <v>7490</v>
      </c>
      <c r="BW13">
        <f>VLOOKUP(A13,'Median Income'!$1:$1048576,17,FALSE)</f>
        <v>27858</v>
      </c>
      <c r="BX13">
        <f>VLOOKUP(A13,'Poverty Rate'!$1:$1048576,16,FALSE)</f>
        <v>13.7</v>
      </c>
      <c r="BY13">
        <f>VLOOKUP(A13,Murder!A:Q,17,FALSE)</f>
        <v>47</v>
      </c>
      <c r="BZ13">
        <f>VLOOKUP(A13,Rape!A:Q,17,FALSE)</f>
        <v>666</v>
      </c>
      <c r="CA13">
        <f>VLOOKUP(A13,Robbery!A:Q,17,FALSE)</f>
        <v>1327</v>
      </c>
      <c r="CB13">
        <f>VLOOKUP(A13,'Median Income'!$1:$1048576,18,FALSE)</f>
        <v>33079</v>
      </c>
      <c r="CC13">
        <f>VLOOKUP(A13,'Poverty Rate'!$1:$1048576,17,FALSE)</f>
        <v>10.7</v>
      </c>
      <c r="CD13">
        <f>VLOOKUP(A13,Murder!A:R,18,FALSE)</f>
        <v>170</v>
      </c>
      <c r="CE13">
        <f>VLOOKUP(A13,Rape!A:R,18,FALSE)</f>
        <v>1055</v>
      </c>
      <c r="CF13">
        <f>VLOOKUP(A13,Robbery!A:R,18,FALSE)</f>
        <v>2940</v>
      </c>
      <c r="CG13">
        <f>VLOOKUP(A13,'Median Income'!$1:$1048576,19,FALSE)</f>
        <v>28322</v>
      </c>
      <c r="CH13">
        <f>VLOOKUP(A13,'Poverty Rate'!$1:$1048576,18,FALSE)</f>
        <v>14.9</v>
      </c>
      <c r="CI13">
        <f>VLOOKUP(A13,Murder!A:S,19,FALSE)</f>
        <v>244</v>
      </c>
      <c r="CJ13">
        <f>VLOOKUP(A13,Rape!A:S,19,FALSE)</f>
        <v>1350</v>
      </c>
      <c r="CK13">
        <f>VLOOKUP(A13,Robbery!A:S,19,FALSE)</f>
        <v>3595</v>
      </c>
      <c r="CL13">
        <f>VLOOKUP(A13,'Median Income'!$1:$1048576,20,FALSE)</f>
        <v>26595</v>
      </c>
      <c r="CM13">
        <f>VLOOKUP(A13,'Poverty Rate'!$1:$1048576,19,FALSE)</f>
        <v>18.5</v>
      </c>
      <c r="CN13">
        <f>VLOOKUP(A13,Murder!A:T,20,FALSE)</f>
        <v>856</v>
      </c>
      <c r="CO13">
        <f>VLOOKUP(A13,Rape!A:T,20,FALSE)</f>
        <v>1923</v>
      </c>
      <c r="CP13">
        <f>VLOOKUP(A13,Robbery!A:T,20,FALSE)</f>
        <v>11530</v>
      </c>
      <c r="CQ13">
        <f>VLOOKUP(A13,'Median Income'!$1:$1048576,21,FALSE)</f>
        <v>25676</v>
      </c>
      <c r="CR13">
        <f>VLOOKUP(A13,'Poverty Rate'!$1:$1048576,20,FALSE)</f>
        <v>25.7</v>
      </c>
      <c r="CS13">
        <f>VLOOKUP(A13,Murder!A:U,21,)</f>
        <v>28</v>
      </c>
      <c r="CT13">
        <f>VLOOKUP(A13,Rape!A:U,21,FALSE)</f>
        <v>318</v>
      </c>
      <c r="CU13">
        <f>VLOOKUP(A13,Robbery!A:U,21,FALSE)</f>
        <v>278</v>
      </c>
      <c r="CV13">
        <f>VLOOKUP(A13,'Median Income'!$1:$1048576,22,FALSE)</f>
        <v>30316</v>
      </c>
      <c r="CW13">
        <f>VLOOKUP(A13,'Poverty Rate'!$1:$1048576,21,FALSE)</f>
        <v>9.4</v>
      </c>
      <c r="CX13">
        <f>VLOOKUP(A13,Murder!A:V,22,FALSE)</f>
        <v>579</v>
      </c>
      <c r="CY13">
        <f>VLOOKUP(A13,Rape!A:V,22,FALSE)</f>
        <v>2035</v>
      </c>
      <c r="CZ13">
        <f>VLOOKUP(A13,Robbery!A:V,22,FALSE)</f>
        <v>20147</v>
      </c>
      <c r="DA13">
        <f>VLOOKUP(A13,'Median Income'!$1:$1048576,23,FALSE)</f>
        <v>39198</v>
      </c>
      <c r="DB13">
        <f>VLOOKUP(A13,'Poverty Rate'!$1:$1048576,22,FALSE)</f>
        <v>10.7</v>
      </c>
      <c r="DC13">
        <f>VLOOKUP(A13,Murder!A:W,23,FALSE)</f>
        <v>214</v>
      </c>
      <c r="DD13">
        <f>VLOOKUP(A13,Rape!A:W,23,FALSE)</f>
        <v>1825</v>
      </c>
      <c r="DE13">
        <f>VLOOKUP(A13,Robbery!A:W,23,FALSE)</f>
        <v>10160</v>
      </c>
      <c r="DF13">
        <f>VLOOKUP(A13,'Median Income'!$1:$1048576,24,FALSE)</f>
        <v>40500</v>
      </c>
      <c r="DG13">
        <f>VLOOKUP(A13,'Poverty Rate'!$1:$1048576,23,FALSE)</f>
        <v>9.6999999999999993</v>
      </c>
      <c r="DH13">
        <f>VLOOKUP(A13,Murder!A:X,24,FALSE)</f>
        <v>927</v>
      </c>
      <c r="DI13">
        <f>VLOOKUP(A13,Rape!A:X,24,FALSE)</f>
        <v>6720</v>
      </c>
      <c r="DJ13">
        <f>VLOOKUP(A13,Murder!A:X,24,FALSE)</f>
        <v>927</v>
      </c>
      <c r="DK13">
        <f>VLOOKUP(A13,'Median Income'!$1:$1048576,25,FALSE)</f>
        <v>35284</v>
      </c>
      <c r="DL13">
        <f>VLOOKUP(A13,'Poverty Rate'!$1:$1048576,24,FALSE)</f>
        <v>14.1</v>
      </c>
      <c r="DM13">
        <f>VLOOKUP(A13,Murder!A:Y,25,FALSE)</f>
        <v>147</v>
      </c>
      <c r="DN13">
        <f>VLOOKUP(A13,Rape!$1:$1048576,25,FALSE)</f>
        <v>2725</v>
      </c>
      <c r="DO13">
        <f>VLOOKUP(A13,Robbery!A:Y,25,FALSE)</f>
        <v>5370</v>
      </c>
      <c r="DP13">
        <f>VLOOKUP(A13,'Median Income'!$1:$1048576,26,FALSE)</f>
        <v>33644</v>
      </c>
      <c r="DQ13">
        <f>VLOOKUP(A13,'Poverty Rate'!$1:$1048576,25,FALSE)</f>
        <v>11.7</v>
      </c>
      <c r="DR13">
        <f>VLOOKUP(A13,Murder!A:Z,26,FALSE)</f>
        <v>409</v>
      </c>
      <c r="DS13">
        <f>VLOOKUP(A13,Rape!A:Z,26,FALSE)</f>
        <v>1212</v>
      </c>
      <c r="DT13">
        <f>VLOOKUP(A13,Robbery!A:Z,26,FALSE)</f>
        <v>4336</v>
      </c>
      <c r="DU13">
        <f>VLOOKUP(A13,'Median Income'!$1:$1048576,27,FALSE)</f>
        <v>25400</v>
      </c>
      <c r="DV13">
        <f>VLOOKUP(A13,'Poverty Rate'!$1:$1048576,26,FALSE)</f>
        <v>19.899999999999999</v>
      </c>
      <c r="DW13">
        <f>VLOOKUP(A13,Murder!A:AA,27,FALSE)</f>
        <v>554</v>
      </c>
      <c r="DX13">
        <f>VLOOKUP(A13,Rape!A:AA,27,FALSE)</f>
        <v>1955</v>
      </c>
      <c r="DY13">
        <f>VLOOKUP(A13,Robbery!A:AA,27,FALSE)</f>
        <v>12178</v>
      </c>
      <c r="DZ13">
        <f>VLOOKUP(A13,'Median Income'!$1:$1048576,28,FALSE)</f>
        <v>30190</v>
      </c>
      <c r="EA13">
        <f>VLOOKUP(A13,'Poverty Rate'!$1:$1048576,27,FALSE)</f>
        <v>15.6</v>
      </c>
      <c r="EB13">
        <f>VLOOKUP(A13,Murder!A:AB,28,FALSE)</f>
        <v>28</v>
      </c>
      <c r="EC13">
        <f>VLOOKUP(A13,Rape!A:AB,28,FALSE)</f>
        <v>233</v>
      </c>
      <c r="ED13">
        <f>VLOOKUP(A13,Robbery!A:AB,28,FALSE)</f>
        <v>280</v>
      </c>
      <c r="EE13">
        <f>VLOOKUP(A13,'Median Income'!$1:$1048576,29,FALSE)</f>
        <v>27631</v>
      </c>
      <c r="EF13">
        <f>VLOOKUP(A13,'Poverty Rate'!$1:$1048576,28,FALSE)</f>
        <v>11.5</v>
      </c>
      <c r="EG13">
        <f>VLOOKUP(A13,Murder!A:AC,29,FALSE)</f>
        <v>51</v>
      </c>
      <c r="EH13">
        <f>VLOOKUP(A13,Rape!A:AC,29,FALSE)</f>
        <v>500</v>
      </c>
      <c r="EI13">
        <f>VLOOKUP(A13,Robbery!A:AC,29,FALSE)</f>
        <v>1223</v>
      </c>
      <c r="EJ13">
        <f>VLOOKUP(A13,'Median Income'!$1:$1048576,30,FALSE)</f>
        <v>31794</v>
      </c>
      <c r="EK13">
        <f>VLOOKUP(A13,'Poverty Rate'!$1:$1048576,29,FALSE)</f>
        <v>8.8000000000000007</v>
      </c>
      <c r="EL13">
        <f>VLOOKUP(A13,Murder!A:AD,30,FALSE)</f>
        <v>170</v>
      </c>
      <c r="EM13">
        <f>VLOOKUP(A13,Rape!A:AD,30,FALSE)</f>
        <v>1001</v>
      </c>
      <c r="EN13">
        <f>VLOOKUP(A13,Robbery!A:AD,30,FALSE)</f>
        <v>5134</v>
      </c>
      <c r="EO13">
        <f>VLOOKUP(A13,'Median Income'!$1:$1048576,31,FALSE)</f>
        <v>35871</v>
      </c>
      <c r="EP13">
        <f>VLOOKUP(A13,'Poverty Rate'!$1:$1048576,30,FALSE)</f>
        <v>11.1</v>
      </c>
      <c r="EQ13">
        <f>VLOOKUP(A13,Murder!A:AE,31,FALSE)</f>
        <v>16</v>
      </c>
      <c r="ER13">
        <f>VLOOKUP(A13,Rape!A:AE,31,FALSE)</f>
        <v>407</v>
      </c>
      <c r="ES13">
        <f>VLOOKUP(A13,Robbery!A:AE,31,FALSE)</f>
        <v>308</v>
      </c>
      <c r="ET13">
        <f>VLOOKUP(A13,'Median Income'!$1:$1048576,32,FALSE)</f>
        <v>35245</v>
      </c>
      <c r="EU13">
        <f>VLOOKUP(A13,'Poverty Rate'!$1:$1048576,31,FALSE)</f>
        <v>7.7</v>
      </c>
      <c r="EV13">
        <f>VLOOKUP(A13,Murder!A:AF,32,FALSE)</f>
        <v>396</v>
      </c>
      <c r="EW13">
        <f>VLOOKUP(A13,Rape!A:AF,32,FALSE)</f>
        <v>1972</v>
      </c>
      <c r="EX13">
        <f>VLOOKUP(A13,Robbery!A:AF,32,FALSE)</f>
        <v>22762</v>
      </c>
      <c r="EY13">
        <f>VLOOKUP(A13,'Median Income'!$1:$1048576,33,FALSE)</f>
        <v>42280</v>
      </c>
      <c r="EZ13">
        <f>VLOOKUP(A13,'Poverty Rate'!$1:$1048576,32,FALSE)</f>
        <v>9.1999999999999993</v>
      </c>
      <c r="FA13">
        <f>VLOOKUP(A13,Murder!A:AG,33,FALSE)</f>
        <v>177</v>
      </c>
      <c r="FB13">
        <f>VLOOKUP(A13,Rape!A:AG,33,FALSE)</f>
        <v>866</v>
      </c>
      <c r="FC13">
        <f>VLOOKUP(A13,Robbery!A:AG,33,FALSE)</f>
        <v>2329</v>
      </c>
      <c r="FD13">
        <f>VLOOKUP(A13,'Median Income'!$1:$1048576,34,FALSE)</f>
        <v>26905</v>
      </c>
      <c r="FE13">
        <f>VLOOKUP(A13,'Poverty Rate'!$1:$1048576,33,FALSE)</f>
        <v>21.1</v>
      </c>
      <c r="FF13">
        <f>VLOOKUP(A13,Murder!A:AH,34,FALSE)</f>
        <v>2016</v>
      </c>
      <c r="FG13">
        <f>VLOOKUP(A13,Rape!A:AH,34,FALSE)</f>
        <v>4700</v>
      </c>
      <c r="FH13">
        <f>VLOOKUP(A13,Robbery!A:AH,34,FALSE)</f>
        <v>86617</v>
      </c>
      <c r="FI13">
        <f>VLOOKUP(A13,'Median Income'!$1:$1048576,35,FALSE)</f>
        <v>31899</v>
      </c>
      <c r="FJ13">
        <f>VLOOKUP(A13,'Poverty Rate'!$1:$1048576,34,FALSE)</f>
        <v>17</v>
      </c>
      <c r="FK13">
        <f>VLOOKUP(A13,Murder!A:AI,35,FALSE)</f>
        <v>772</v>
      </c>
      <c r="FL13">
        <f>VLOOKUP(A13,Rape!A:AI,35,FALSE)</f>
        <v>2334</v>
      </c>
      <c r="FM13">
        <f>VLOOKUP(A13,Robbery!A:AI,35,FALSE)</f>
        <v>12811</v>
      </c>
      <c r="FN13">
        <f>VLOOKUP(A13,'Median Income'!$1:$1048576,36,FALSE)</f>
        <v>30114</v>
      </c>
      <c r="FO13">
        <f>VLOOKUP(A13,'Poverty Rate'!$1:$1048576,35,FALSE)</f>
        <v>14.2</v>
      </c>
      <c r="FP13">
        <f>VLOOKUP(A13,Murder!A:AJ,36,FALSE)</f>
        <v>1</v>
      </c>
      <c r="FQ13">
        <f>VLOOKUP(A13,Rape!A:AJ,36,FALSE)</f>
        <v>149</v>
      </c>
      <c r="FR13">
        <f>VLOOKUP(A13,Robbery!A:AJ,36,FALSE)</f>
        <v>71</v>
      </c>
      <c r="FS13">
        <f>VLOOKUP(A13,'Median Income'!$1:$1048576,37,FALSE)</f>
        <v>28278</v>
      </c>
      <c r="FT13">
        <f>VLOOKUP(A13,'Poverty Rate'!$1:$1048576,36,FALSE)</f>
        <v>10.4</v>
      </c>
      <c r="FU13">
        <f>VLOOKUP(A13,Murder!A:AK,37,FALSE)</f>
        <v>662</v>
      </c>
      <c r="FV13">
        <f>VLOOKUP(A13,Rape!A:AK,37,FALSE)</f>
        <v>5231</v>
      </c>
      <c r="FW13">
        <f>VLOOKUP(A13,Robbery!A:AK,37,FALSE)</f>
        <v>20821</v>
      </c>
      <c r="FX13">
        <f>VLOOKUP(A13,'Median Income'!$1:$1048576,38,FALSE)</f>
        <v>31855</v>
      </c>
      <c r="FY13">
        <f>VLOOKUP(A13,'Poverty Rate'!$1:$1048576,37,FALSE)</f>
        <v>14.1</v>
      </c>
      <c r="FZ13">
        <f>VLOOKUP(A13,Murder!A:AL,38,FALSE)</f>
        <v>226</v>
      </c>
      <c r="GA13">
        <f>VLOOKUP(A13,Rape!A:AL,38,FALSE)</f>
        <v>1616</v>
      </c>
      <c r="GB13">
        <f>VLOOKUP(A13,Robbery!A:AL,38,FALSE)</f>
        <v>4174</v>
      </c>
      <c r="GC13">
        <f>VLOOKUP(A13,'Median Income'!$1:$1048576,39,FALSE)</f>
        <v>26991</v>
      </c>
      <c r="GD13">
        <f>VLOOKUP(A13,'Poverty Rate'!$1:$1048576,38,FALSE)</f>
        <v>16.7</v>
      </c>
      <c r="GE13">
        <f>VLOOKUP(A13,Murder!A:AM,39,FALSE)</f>
        <v>150</v>
      </c>
      <c r="GF13">
        <f>VLOOKUP(A13,Rape!A:AM,39,)</f>
        <v>1333</v>
      </c>
      <c r="GG13">
        <f>VLOOKUP(A13,Robbery!A:AM,39,FALSE)</f>
        <v>4264</v>
      </c>
      <c r="GH13">
        <f>VLOOKUP(A13,'Median Income'!$1:$1048576,40,FALSE)</f>
        <v>31456</v>
      </c>
      <c r="GI13">
        <f>VLOOKUP(A13,'Poverty Rate'!$1:$1048576,39,FALSE)</f>
        <v>11.8</v>
      </c>
      <c r="GJ13">
        <f>VLOOKUP(A13,Murder!A:AN,40,FALSE)</f>
        <v>712</v>
      </c>
      <c r="GK13">
        <f>VLOOKUP(A13,Rape!A:AN,40,FALSE)</f>
        <v>3145</v>
      </c>
      <c r="GL13">
        <f>VLOOKUP(A13,Robbery!A:AN,40,FALSE)</f>
        <v>22497</v>
      </c>
      <c r="GM13">
        <f>VLOOKUP(A13,'Median Income'!$1:$1048576,41,FALSE)</f>
        <v>32066</v>
      </c>
      <c r="GN13">
        <f>VLOOKUP(A13,'Poverty Rate'!$1:$1048576,40,FALSE)</f>
        <v>12.5</v>
      </c>
      <c r="GO13">
        <f>VLOOKUP(A13,Murder!A:AO,41,FALSE)</f>
        <v>41</v>
      </c>
      <c r="GP13">
        <f>VLOOKUP(A13,Rape!A:AO,41,FALSE)</f>
        <v>273</v>
      </c>
      <c r="GQ13">
        <f>VLOOKUP(A13,Robbery!A:AO,41,FALSE)</f>
        <v>870</v>
      </c>
      <c r="GR13">
        <f>VLOOKUP(A13,'Median Income'!$1:$1048576,42,FALSE)</f>
        <v>31928</v>
      </c>
      <c r="GS13">
        <f>VLOOKUP(A13,'Poverty Rate'!$1:$1048576,41,FALSE)</f>
        <v>10.3</v>
      </c>
      <c r="GT13">
        <f>VLOOKUP(A13,Murder!A:AP,42,FALSE)</f>
        <v>353</v>
      </c>
      <c r="GU13">
        <f>VLOOKUP(A13,Rape!A:AP,42,FALSE)</f>
        <v>1991</v>
      </c>
      <c r="GV13">
        <f>VLOOKUP(A13,Robbery!A:AP,42,FALSE)</f>
        <v>6817</v>
      </c>
      <c r="GW13">
        <f>VLOOKUP(A13,'Median Income'!$1:$1048576,43,FALSE)</f>
        <v>29846</v>
      </c>
      <c r="GX13">
        <f>VLOOKUP(A13,'Poverty Rate'!$1:$1048576,42,FALSE)</f>
        <v>13.8</v>
      </c>
      <c r="GY13">
        <f>VLOOKUP(A13,Murder!$1:$1048576,43,FALSE)</f>
        <v>10</v>
      </c>
      <c r="GZ13">
        <f>VLOOKUP(A13,Rape!$1:$1048576,43,FALSE)</f>
        <v>303</v>
      </c>
      <c r="HA13">
        <f>VLOOKUP(A13,Robbery!$1:$1048576,43,FALSE)</f>
        <v>135</v>
      </c>
      <c r="HB13">
        <f>VLOOKUP(A13,'Median Income'!$1:$1048576,44,FALSE)</f>
        <v>29733</v>
      </c>
      <c r="HC13">
        <f>VLOOKUP(A13,'Poverty Rate'!$1:$1048576,43,FALSE)</f>
        <v>14.5</v>
      </c>
      <c r="HD13">
        <f>VLOOKUP(A13,Murder!$1:$1048576,44,FALSE)</f>
        <v>482</v>
      </c>
      <c r="HE13">
        <f>VLOOKUP(A13,Rape!$1:$1048576,44,FALSE)</f>
        <v>2545</v>
      </c>
      <c r="HF13">
        <f>VLOOKUP(A13,Robbery!$1:$1048576,44,FALSE)</f>
        <v>10735</v>
      </c>
      <c r="HG13">
        <f>VLOOKUP(A13,'Median Income'!$1:$1048576,45,FALSE)</f>
        <v>28639</v>
      </c>
      <c r="HH13">
        <f>VLOOKUP(A13,'Poverty Rate'!$1:$1048576,44,FALSE)</f>
        <v>14.6</v>
      </c>
      <c r="HI13">
        <f>VLOOKUP(A13,Murder!$1:$1048576,45,FALSE)</f>
        <v>2022</v>
      </c>
      <c r="HJ13">
        <f>VLOOKUP(A13,Rape!$1:$1048576,45,FALSE)</f>
        <v>9102</v>
      </c>
      <c r="HK13">
        <f>VLOOKUP(A13,Robbery!$1:$1048576,45,FALSE)</f>
        <v>37643</v>
      </c>
      <c r="HL13">
        <f>VLOOKUP(A13,'Median Income'!$1:$1048576,46,FALSE)</f>
        <v>30755</v>
      </c>
      <c r="HM13">
        <f>VLOOKUP(A13,'Poverty Rate'!$1:$1048576,45,FALSE)</f>
        <v>19.100000000000001</v>
      </c>
      <c r="HN13">
        <f>VLOOKUP(A13,Murder!$1:$1048576,46,FALSE)</f>
        <v>56</v>
      </c>
      <c r="HO13">
        <f>VLOOKUP(A13,Rape!$1:$1048576,46,FALSE)</f>
        <v>806</v>
      </c>
      <c r="HP13">
        <f>VLOOKUP(A13,Robbery!$1:$1048576,46,FALSE)</f>
        <v>1213</v>
      </c>
      <c r="HQ13">
        <f>VLOOKUP(A13,'Median Income'!$1:$1048576,47,FALSE)</f>
        <v>35716</v>
      </c>
      <c r="HR13">
        <f>VLOOKUP(A13,'Poverty Rate'!$1:$1048576,46,FALSE)</f>
        <v>8</v>
      </c>
      <c r="HS13">
        <f>VLOOKUP(A13,Murder!$1:$1048576,47,FALSE)</f>
        <v>6</v>
      </c>
      <c r="HT13">
        <f>VLOOKUP(A13,Rape!$1:$1048576,47,FALSE)</f>
        <v>160</v>
      </c>
      <c r="HU13">
        <f>VLOOKUP(A13,Robbery!$1:$1048576,47,FALSE)</f>
        <v>71</v>
      </c>
      <c r="HV13">
        <f>VLOOKUP(A13,'Median Income'!$1:$1048576,48,FALSE)</f>
        <v>35802</v>
      </c>
      <c r="HW13">
        <f>VLOOKUP(A13,'Poverty Rate'!$1:$1048576,47,FALSE)</f>
        <v>7.6</v>
      </c>
      <c r="HX13">
        <f>VLOOKUP(A13,Murder!$1:$1048576,48,FALSE)</f>
        <v>571</v>
      </c>
      <c r="HY13">
        <f>VLOOKUP(A13,Rape!$1:$1048576,48,FALSE)</f>
        <v>1868</v>
      </c>
      <c r="HZ13">
        <f>VLOOKUP(A13,Robbery!$1:$1048576,48,FALSE)</f>
        <v>8704</v>
      </c>
      <c r="IA13">
        <f>VLOOKUP(A13,'Median Income'!$1:$1048576,49,FALSE)</f>
        <v>37647</v>
      </c>
      <c r="IB13">
        <f>VLOOKUP(A13,'Poverty Rate'!$1:$1048576,48,FALSE)</f>
        <v>10.7</v>
      </c>
      <c r="IC13">
        <f>VLOOKUP(A13,Murder!$1:$1048576,49,FALSE)</f>
        <v>294</v>
      </c>
      <c r="ID13">
        <f>VLOOKUP(A13,Rape!$1:$1048576,49,FALSE)</f>
        <v>3230</v>
      </c>
      <c r="IE13">
        <f>VLOOKUP(A13,Robbery!$1:$1048576,49,FALSE)</f>
        <v>7464</v>
      </c>
      <c r="IF13">
        <f>VLOOKUP(A13,'Median Income'!$1:$1048576,50,FALSE)</f>
        <v>33533</v>
      </c>
      <c r="IG13">
        <f>VLOOKUP(A13,'Poverty Rate'!$1:$1048576,49,FALSE)</f>
        <v>11.7</v>
      </c>
      <c r="IH13">
        <f>VLOOKUP(A13,Murder!$1:$1048576,50,FALSE)</f>
        <v>99</v>
      </c>
      <c r="II13">
        <f>VLOOKUP(A13,Rape!$1:$1048576,50,FALSE)</f>
        <v>370</v>
      </c>
      <c r="IJ13">
        <f>VLOOKUP(A13,Robbery!$1:$1048576,50,FALSE)</f>
        <v>772</v>
      </c>
      <c r="IK13">
        <f>VLOOKUP(A13,'Median Income'!$1:$1048576,51,FALSE)</f>
        <v>23564</v>
      </c>
      <c r="IL13">
        <f>VLOOKUP(A13,'Poverty Rate'!$1:$1048576,50,FALSE)</f>
        <v>18.600000000000001</v>
      </c>
      <c r="IM13">
        <f>VLOOKUP(A13,Murder!$1:$1048576,51,FALSE)</f>
        <v>227</v>
      </c>
      <c r="IN13">
        <f>VLOOKUP(A13,Rape!$1:$1048576,51,FALSE)</f>
        <v>1192</v>
      </c>
      <c r="IO13">
        <f>VLOOKUP(A13,Robbery!$1:$1048576,51,FALSE)</f>
        <v>5739</v>
      </c>
      <c r="IP13">
        <f>VLOOKUP(A13,'Median Income'!$1:$1048576,52,FALSE)</f>
        <v>35388</v>
      </c>
      <c r="IQ13">
        <f>VLOOKUP(A13,'Poverty Rate'!$1:$1048576,51,FALSE)</f>
        <v>9</v>
      </c>
      <c r="IR13">
        <f>VLOOKUP(A13,Murder!$1:$1048576,52,FALSE)</f>
        <v>16</v>
      </c>
      <c r="IS13">
        <f>VLOOKUP(A13,Rape!$1:$1048576,52,FALSE)</f>
        <v>160</v>
      </c>
      <c r="IT13">
        <f>VLOOKUP(A13,Robbery!$1:$1048576,52,FALSE)</f>
        <v>79</v>
      </c>
      <c r="IU13">
        <f>VLOOKUP(A13,'Median Income'!$1:$1048576,53,FALSE)</f>
        <v>33140</v>
      </c>
      <c r="IV13">
        <f>VLOOKUP(A13,'Poverty Rate'!$1:$1048576,52,FALSE)</f>
        <v>9.3000000000000007</v>
      </c>
    </row>
    <row r="14" spans="1:256" x14ac:dyDescent="0.25">
      <c r="A14">
        <v>1995</v>
      </c>
      <c r="B14">
        <v>475</v>
      </c>
      <c r="C14">
        <f>VLOOKUP(A14,Rape!A38:B92,2,FALSE)</f>
        <v>1350</v>
      </c>
      <c r="D14">
        <f>VLOOKUP(A14,Robbery!A38:B92,2,FALSE)</f>
        <v>7900</v>
      </c>
      <c r="E14">
        <f>VLOOKUP(A14,'Median Income'!A:C,3,FALSE)</f>
        <v>25991</v>
      </c>
      <c r="F14">
        <f>VLOOKUP(A14,'Poverty Rate'!A:B,2,FALSE)</f>
        <v>20.100000000000001</v>
      </c>
      <c r="G14">
        <f>VLOOKUP(A14,Murder!A:C,3,FALSE)</f>
        <v>55</v>
      </c>
      <c r="H14">
        <f>VLOOKUP(A14,Rape!A:C,3,FALSE)</f>
        <v>485</v>
      </c>
      <c r="I14">
        <f>VLOOKUP(A14,Robbery!A:C,3,FALSE)</f>
        <v>937</v>
      </c>
      <c r="J14">
        <f>VLOOKUP(A14,'Median Income'!A:D,4,FALSE)</f>
        <v>47954</v>
      </c>
      <c r="K14">
        <f>VLOOKUP(A14,'Poverty Rate'!A:C,3,FALSE)</f>
        <v>7.1</v>
      </c>
      <c r="L14">
        <f>VLOOKUP(A14,Murder!A:D,4,FALSE)</f>
        <v>439</v>
      </c>
      <c r="M14">
        <f>VLOOKUP(A14,Rape!A:D,4,FALSE)</f>
        <v>1418</v>
      </c>
      <c r="N14">
        <f>VLOOKUP(A14,Robbery!A:D,4,FALSE)</f>
        <v>7329</v>
      </c>
      <c r="O14">
        <f>VLOOKUP(A14,'Median Income'!A:E,5,FALSE)</f>
        <v>30863</v>
      </c>
      <c r="P14">
        <f>VLOOKUP(A14,'Poverty Rate'!A:D,4,FALSE)</f>
        <v>16.100000000000001</v>
      </c>
      <c r="Q14">
        <f>VLOOKUP(A14,Murder!A:E,5,FALSE)</f>
        <v>259</v>
      </c>
      <c r="R14">
        <f>VLOOKUP(A14,Rape!A:E,5,FALSE)</f>
        <v>925</v>
      </c>
      <c r="S14">
        <f>VLOOKUP(A14,Robbery!A:E,5,FALSE)</f>
        <v>3122</v>
      </c>
      <c r="T14">
        <f>VLOOKUP(A14,'Median Income'!A:F,6,FALSE)</f>
        <v>25814</v>
      </c>
      <c r="U14">
        <f>VLOOKUP(A14,'Poverty Rate'!A:E,5,FALSE)</f>
        <v>14.9</v>
      </c>
      <c r="V14">
        <f>VLOOKUP(A14,Murder!A:F,6,FALSE)</f>
        <v>3531</v>
      </c>
      <c r="W14">
        <f>VLOOKUP(A14,Rape!A:F,6,FALSE)</f>
        <v>10554</v>
      </c>
      <c r="X14">
        <f>VLOOKUP(A14,Robbery!A:F,6,FALSE)</f>
        <v>104611</v>
      </c>
      <c r="Y14">
        <f>VLOOKUP(A14,'Median Income'!A:G,7,FALSE)</f>
        <v>37009</v>
      </c>
      <c r="Z14">
        <f>VLOOKUP(A14,'Poverty Rate'!A:F,6,FALSE)</f>
        <v>16.7</v>
      </c>
      <c r="AA14">
        <f>VLOOKUP(A14,Murder!A:G,7,FALSE)</f>
        <v>216</v>
      </c>
      <c r="AB14">
        <f>VLOOKUP(A14,Rape!A:G,7,FALSE)</f>
        <v>1480</v>
      </c>
      <c r="AC14">
        <f>VLOOKUP(A14,Robbery!A:G,7,FALSE)</f>
        <v>3604</v>
      </c>
      <c r="AD14">
        <f>VLOOKUP(A14,'Median Income'!A:H,8,FALSE)</f>
        <v>40706</v>
      </c>
      <c r="AE14">
        <f>VLOOKUP(A14,'Poverty Rate'!A:G,7,FALSE)</f>
        <v>8.8000000000000007</v>
      </c>
      <c r="AF14">
        <f>VLOOKUP(A14,Murder!A:H,8,FALSE)</f>
        <v>150</v>
      </c>
      <c r="AG14">
        <f>VLOOKUP(A14,Rape!A:H,8,FALSE)</f>
        <v>776</v>
      </c>
      <c r="AH14">
        <f>VLOOKUP(A14,Robbery!A:H,8,FALSE)</f>
        <v>5345</v>
      </c>
      <c r="AI14">
        <f>VLOOKUP(A14,'Median Income'!A:I,9,FALSE)</f>
        <v>40243</v>
      </c>
      <c r="AJ14">
        <f>VLOOKUP(A14,'Poverty Rate'!A:H,8,FALSE)</f>
        <v>9.6999999999999993</v>
      </c>
      <c r="AK14">
        <f>VLOOKUP(A14,Murder!A:I,9,FALSE)</f>
        <v>25</v>
      </c>
      <c r="AL14">
        <f>VLOOKUP(A14,Rape!A:I,9,FALSE)</f>
        <v>575</v>
      </c>
      <c r="AM14">
        <f>VLOOKUP(A14,Robbery!A:I,9,FALSE)</f>
        <v>1425</v>
      </c>
      <c r="AN14">
        <f>VLOOKUP(A14,'Median Income'!A:J,10,FALSE)</f>
        <v>34928</v>
      </c>
      <c r="AO14">
        <f>VLOOKUP(A14,'Poverty Rate'!A:I,9,FALSE)</f>
        <v>10.3</v>
      </c>
      <c r="AP14">
        <f>VLOOKUP(A14,Murder!A:J,10,FALSE)</f>
        <v>360</v>
      </c>
      <c r="AQ14">
        <f>VLOOKUP(A14,Rape!A:J,10,FALSE)</f>
        <v>292</v>
      </c>
      <c r="AR14">
        <f>VLOOKUP(A14,Robbery!A:J,10,FALSE)</f>
        <v>6864</v>
      </c>
      <c r="AS14">
        <f>VLOOKUP(A14,'Median Income'!A:K,11,FALSE)</f>
        <v>30748</v>
      </c>
      <c r="AT14">
        <f>VLOOKUP(A14,'Poverty Rate'!A:J,10,FALSE)</f>
        <v>22.2</v>
      </c>
      <c r="AU14">
        <f>VLOOKUP(A14,Murder!A:K,11,FALSE)</f>
        <v>1037</v>
      </c>
      <c r="AV14">
        <f>VLOOKUP(A14,Rape!A:K,11,FALSE)</f>
        <v>6887</v>
      </c>
      <c r="AW14">
        <f>VLOOKUP(A14,Robbery!A:K,11,FALSE)</f>
        <v>42485</v>
      </c>
      <c r="AX14">
        <f>VLOOKUP(A14,'Median Income'!A:L,12,FALSE)</f>
        <v>29745</v>
      </c>
      <c r="AY14">
        <f>VLOOKUP(A14,'Poverty Rate'!A:K,11,FALSE)</f>
        <v>16.2</v>
      </c>
      <c r="AZ14">
        <f>VLOOKUP(A14,Murder!A:L,12,FALSE)</f>
        <v>683</v>
      </c>
      <c r="BA14">
        <f>VLOOKUP(A14,Rape!A:L,12,FALSE)</f>
        <v>2539</v>
      </c>
      <c r="BB14">
        <f>VLOOKUP(A14,Robbery!A:L,12,FALSE)</f>
        <v>14777</v>
      </c>
      <c r="BC14">
        <f>VLOOKUP(A14,'Median Income'!$1:$1048576,13,FALSE)</f>
        <v>34099</v>
      </c>
      <c r="BD14">
        <f>VLOOKUP(A14,'Poverty Rate'!$1:$1048576,12,FALSE)</f>
        <v>12.1</v>
      </c>
      <c r="BE14">
        <f>VLOOKUP(A14,Murder!A:M,13,FALSE)</f>
        <v>56</v>
      </c>
      <c r="BF14">
        <f>VLOOKUP(A14,Rape!A:M,13,FALSE)</f>
        <v>336</v>
      </c>
      <c r="BG14">
        <f>VLOOKUP(A14,Robbery!A:M,13,FALSE)</f>
        <v>1553</v>
      </c>
      <c r="BH14">
        <f>VLOOKUP(A14,'Median Income'!$1:$1048576,14,FALSE)</f>
        <v>42851</v>
      </c>
      <c r="BI14">
        <f>VLOOKUP(A14,'Poverty Rate'!$1:$1048576,13,FALSE)</f>
        <v>10.3</v>
      </c>
      <c r="BJ14">
        <f>VLOOKUP(A14,Murder!A:N,14,FALSE)</f>
        <v>48</v>
      </c>
      <c r="BK14">
        <f>VLOOKUP(A14,Rape!A:N,14,FALSE)</f>
        <v>330</v>
      </c>
      <c r="BL14">
        <f>VLOOKUP(A14,Robbery!A:N,14,FALSE)</f>
        <v>279</v>
      </c>
      <c r="BM14">
        <f>VLOOKUP(A14,'Median Income'!$1:$1048576,15,FALSE)</f>
        <v>32676</v>
      </c>
      <c r="BN14">
        <f>VLOOKUP(A14,'Poverty Rate'!$1:$1048576,14,FALSE)</f>
        <v>14.5</v>
      </c>
      <c r="BO14">
        <f>VLOOKUP(A14,Murder!A:O,15,FALSE)</f>
        <v>1221</v>
      </c>
      <c r="BP14">
        <f>VLOOKUP(A14,Rape!A:O,15,FALSE)</f>
        <v>4313</v>
      </c>
      <c r="BQ14">
        <f>VLOOKUP(A14,Robbery!A:O,15,FALSE)</f>
        <v>39139</v>
      </c>
      <c r="BR14">
        <f>VLOOKUP(A14,'Median Income'!$1:$1048576,16,FALSE)</f>
        <v>38071</v>
      </c>
      <c r="BS14">
        <f>VLOOKUP(A14,'Poverty Rate'!$1:$1048576,15,FALSE)</f>
        <v>12.4</v>
      </c>
      <c r="BT14">
        <f>VLOOKUP(A14,Murder!A:P,16,FALSE)</f>
        <v>466</v>
      </c>
      <c r="BU14">
        <f>VLOOKUP(A14,Rape!A:P,16,FALSE)</f>
        <v>1930</v>
      </c>
      <c r="BV14">
        <f>VLOOKUP(A14,Robbery!A:P,16,FALSE)</f>
        <v>7844</v>
      </c>
      <c r="BW14">
        <f>VLOOKUP(A14,'Median Income'!$1:$1048576,17,FALSE)</f>
        <v>33385</v>
      </c>
      <c r="BX14">
        <f>VLOOKUP(A14,'Poverty Rate'!$1:$1048576,16,FALSE)</f>
        <v>9.6</v>
      </c>
      <c r="BY14">
        <f>VLOOKUP(A14,Murder!A:Q,17,FALSE)</f>
        <v>51</v>
      </c>
      <c r="BZ14">
        <f>VLOOKUP(A14,Rape!A:Q,17,FALSE)</f>
        <v>619</v>
      </c>
      <c r="CA14">
        <f>VLOOKUP(A14,Robbery!A:Q,17,FALSE)</f>
        <v>1507</v>
      </c>
      <c r="CB14">
        <f>VLOOKUP(A14,'Median Income'!$1:$1048576,18,FALSE)</f>
        <v>35519</v>
      </c>
      <c r="CC14">
        <f>VLOOKUP(A14,'Poverty Rate'!$1:$1048576,17,FALSE)</f>
        <v>12.2</v>
      </c>
      <c r="CD14">
        <f>VLOOKUP(A14,Murder!A:R,18,FALSE)</f>
        <v>159</v>
      </c>
      <c r="CE14">
        <f>VLOOKUP(A14,Rape!A:R,18,FALSE)</f>
        <v>938</v>
      </c>
      <c r="CF14">
        <f>VLOOKUP(A14,Robbery!A:R,18,FALSE)</f>
        <v>2775</v>
      </c>
      <c r="CG14">
        <f>VLOOKUP(A14,'Median Income'!$1:$1048576,19,FALSE)</f>
        <v>30341</v>
      </c>
      <c r="CH14">
        <f>VLOOKUP(A14,'Poverty Rate'!$1:$1048576,18,FALSE)</f>
        <v>10.8</v>
      </c>
      <c r="CI14">
        <f>VLOOKUP(A14,Murder!A:S,19,FALSE)</f>
        <v>276</v>
      </c>
      <c r="CJ14">
        <f>VLOOKUP(A14,Rape!A:S,19,FALSE)</f>
        <v>1231</v>
      </c>
      <c r="CK14">
        <f>VLOOKUP(A14,Robbery!A:S,19,FALSE)</f>
        <v>4001</v>
      </c>
      <c r="CL14">
        <f>VLOOKUP(A14,'Median Income'!$1:$1048576,20,FALSE)</f>
        <v>29810</v>
      </c>
      <c r="CM14">
        <f>VLOOKUP(A14,'Poverty Rate'!$1:$1048576,19,FALSE)</f>
        <v>14.7</v>
      </c>
      <c r="CN14">
        <f>VLOOKUP(A14,Murder!A:T,20,FALSE)</f>
        <v>740</v>
      </c>
      <c r="CO14">
        <f>VLOOKUP(A14,Rape!A:T,20,FALSE)</f>
        <v>1855</v>
      </c>
      <c r="CP14">
        <f>VLOOKUP(A14,Robbery!A:T,20,FALSE)</f>
        <v>11662</v>
      </c>
      <c r="CQ14">
        <f>VLOOKUP(A14,'Median Income'!$1:$1048576,21,FALSE)</f>
        <v>27949</v>
      </c>
      <c r="CR14">
        <f>VLOOKUP(A14,'Poverty Rate'!$1:$1048576,20,FALSE)</f>
        <v>19.7</v>
      </c>
      <c r="CS14">
        <f>VLOOKUP(A14,Murder!A:U,21,)</f>
        <v>25</v>
      </c>
      <c r="CT14">
        <f>VLOOKUP(A14,Rape!A:U,21,FALSE)</f>
        <v>265</v>
      </c>
      <c r="CU14">
        <f>VLOOKUP(A14,Robbery!A:U,21,FALSE)</f>
        <v>334</v>
      </c>
      <c r="CV14">
        <f>VLOOKUP(A14,'Median Income'!$1:$1048576,22,FALSE)</f>
        <v>33858</v>
      </c>
      <c r="CW14">
        <f>VLOOKUP(A14,'Poverty Rate'!$1:$1048576,21,FALSE)</f>
        <v>11.2</v>
      </c>
      <c r="CX14">
        <f>VLOOKUP(A14,Murder!A:V,22,FALSE)</f>
        <v>596</v>
      </c>
      <c r="CY14">
        <f>VLOOKUP(A14,Rape!A:V,22,FALSE)</f>
        <v>2130</v>
      </c>
      <c r="CZ14">
        <f>VLOOKUP(A14,Robbery!A:V,22,FALSE)</f>
        <v>21334</v>
      </c>
      <c r="DA14">
        <f>VLOOKUP(A14,'Median Income'!$1:$1048576,23,FALSE)</f>
        <v>41041</v>
      </c>
      <c r="DB14">
        <f>VLOOKUP(A14,'Poverty Rate'!$1:$1048576,22,FALSE)</f>
        <v>10.1</v>
      </c>
      <c r="DC14">
        <f>VLOOKUP(A14,Murder!A:W,23,FALSE)</f>
        <v>217</v>
      </c>
      <c r="DD14">
        <f>VLOOKUP(A14,Rape!A:W,23,FALSE)</f>
        <v>1759</v>
      </c>
      <c r="DE14">
        <f>VLOOKUP(A14,Robbery!A:W,23,FALSE)</f>
        <v>9137</v>
      </c>
      <c r="DF14">
        <f>VLOOKUP(A14,'Median Income'!$1:$1048576,24,FALSE)</f>
        <v>38574</v>
      </c>
      <c r="DG14">
        <f>VLOOKUP(A14,'Poverty Rate'!$1:$1048576,23,FALSE)</f>
        <v>11</v>
      </c>
      <c r="DH14">
        <f>VLOOKUP(A14,Murder!A:X,24,FALSE)</f>
        <v>808</v>
      </c>
      <c r="DI14">
        <f>VLOOKUP(A14,Rape!A:X,24,FALSE)</f>
        <v>5917</v>
      </c>
      <c r="DJ14">
        <f>VLOOKUP(A14,Murder!A:X,24,FALSE)</f>
        <v>808</v>
      </c>
      <c r="DK14">
        <f>VLOOKUP(A14,'Median Income'!$1:$1048576,25,FALSE)</f>
        <v>36426</v>
      </c>
      <c r="DL14">
        <f>VLOOKUP(A14,'Poverty Rate'!$1:$1048576,24,FALSE)</f>
        <v>12.2</v>
      </c>
      <c r="DM14">
        <f>VLOOKUP(A14,Murder!A:Y,25,FALSE)</f>
        <v>182</v>
      </c>
      <c r="DN14">
        <f>VLOOKUP(A14,Rape!$1:$1048576,25,FALSE)</f>
        <v>2593</v>
      </c>
      <c r="DO14">
        <f>VLOOKUP(A14,Robbery!A:Y,25,FALSE)</f>
        <v>5702</v>
      </c>
      <c r="DP14">
        <f>VLOOKUP(A14,'Median Income'!$1:$1048576,26,FALSE)</f>
        <v>37933</v>
      </c>
      <c r="DQ14">
        <f>VLOOKUP(A14,'Poverty Rate'!$1:$1048576,25,FALSE)</f>
        <v>9.1999999999999993</v>
      </c>
      <c r="DR14">
        <f>VLOOKUP(A14,Murder!A:Z,26,FALSE)</f>
        <v>348</v>
      </c>
      <c r="DS14">
        <f>VLOOKUP(A14,Rape!A:Z,26,FALSE)</f>
        <v>1054</v>
      </c>
      <c r="DT14">
        <f>VLOOKUP(A14,Robbery!A:Z,26,FALSE)</f>
        <v>3530</v>
      </c>
      <c r="DU14">
        <f>VLOOKUP(A14,'Median Income'!$1:$1048576,27,FALSE)</f>
        <v>26538</v>
      </c>
      <c r="DV14">
        <f>VLOOKUP(A14,'Poverty Rate'!$1:$1048576,26,FALSE)</f>
        <v>23.5</v>
      </c>
      <c r="DW14">
        <f>VLOOKUP(A14,Murder!A:AA,27,FALSE)</f>
        <v>469</v>
      </c>
      <c r="DX14">
        <f>VLOOKUP(A14,Rape!A:AA,27,FALSE)</f>
        <v>1711</v>
      </c>
      <c r="DY14">
        <f>VLOOKUP(A14,Robbery!A:AA,27,FALSE)</f>
        <v>10863</v>
      </c>
      <c r="DZ14">
        <f>VLOOKUP(A14,'Median Income'!$1:$1048576,28,FALSE)</f>
        <v>34825</v>
      </c>
      <c r="EA14">
        <f>VLOOKUP(A14,'Poverty Rate'!$1:$1048576,27,FALSE)</f>
        <v>9.4</v>
      </c>
      <c r="EB14">
        <f>VLOOKUP(A14,Murder!A:AB,28,FALSE)</f>
        <v>35</v>
      </c>
      <c r="EC14">
        <f>VLOOKUP(A14,Rape!A:AB,28,FALSE)</f>
        <v>231</v>
      </c>
      <c r="ED14">
        <f>VLOOKUP(A14,Robbery!A:AB,28,FALSE)</f>
        <v>253</v>
      </c>
      <c r="EE14">
        <f>VLOOKUP(A14,'Median Income'!$1:$1048576,29,FALSE)</f>
        <v>27757</v>
      </c>
      <c r="EF14">
        <f>VLOOKUP(A14,'Poverty Rate'!$1:$1048576,28,FALSE)</f>
        <v>15.3</v>
      </c>
      <c r="EG14">
        <f>VLOOKUP(A14,Murder!A:AC,29,FALSE)</f>
        <v>48</v>
      </c>
      <c r="EH14">
        <f>VLOOKUP(A14,Rape!A:AC,29,FALSE)</f>
        <v>317</v>
      </c>
      <c r="EI14">
        <f>VLOOKUP(A14,Robbery!A:AC,29,FALSE)</f>
        <v>1067</v>
      </c>
      <c r="EJ14">
        <f>VLOOKUP(A14,'Median Income'!$1:$1048576,30,FALSE)</f>
        <v>32929</v>
      </c>
      <c r="EK14">
        <f>VLOOKUP(A14,'Poverty Rate'!$1:$1048576,29,FALSE)</f>
        <v>9.6</v>
      </c>
      <c r="EL14">
        <f>VLOOKUP(A14,Murder!A:AD,30,FALSE)</f>
        <v>163</v>
      </c>
      <c r="EM14">
        <f>VLOOKUP(A14,Rape!A:AD,30,FALSE)</f>
        <v>937</v>
      </c>
      <c r="EN14">
        <f>VLOOKUP(A14,Robbery!A:AD,30,FALSE)</f>
        <v>4966</v>
      </c>
      <c r="EO14">
        <f>VLOOKUP(A14,'Median Income'!$1:$1048576,31,FALSE)</f>
        <v>36084</v>
      </c>
      <c r="EP14">
        <f>VLOOKUP(A14,'Poverty Rate'!$1:$1048576,30,FALSE)</f>
        <v>11.1</v>
      </c>
      <c r="EQ14">
        <f>VLOOKUP(A14,Murder!A:AE,31,FALSE)</f>
        <v>21</v>
      </c>
      <c r="ER14">
        <f>VLOOKUP(A14,Rape!A:AE,31,FALSE)</f>
        <v>333</v>
      </c>
      <c r="ES14">
        <f>VLOOKUP(A14,Robbery!A:AE,31,FALSE)</f>
        <v>314</v>
      </c>
      <c r="ET14">
        <f>VLOOKUP(A14,'Median Income'!$1:$1048576,32,FALSE)</f>
        <v>39171</v>
      </c>
      <c r="EU14">
        <f>VLOOKUP(A14,'Poverty Rate'!$1:$1048576,31,FALSE)</f>
        <v>5.3</v>
      </c>
      <c r="EV14">
        <f>VLOOKUP(A14,Murder!A:AF,32,FALSE)</f>
        <v>409</v>
      </c>
      <c r="EW14">
        <f>VLOOKUP(A14,Rape!A:AF,32,FALSE)</f>
        <v>1927</v>
      </c>
      <c r="EX14">
        <f>VLOOKUP(A14,Robbery!A:AF,32,FALSE)</f>
        <v>22486</v>
      </c>
      <c r="EY14">
        <f>VLOOKUP(A14,'Median Income'!$1:$1048576,33,FALSE)</f>
        <v>43924</v>
      </c>
      <c r="EZ14">
        <f>VLOOKUP(A14,'Poverty Rate'!$1:$1048576,32,FALSE)</f>
        <v>7.8</v>
      </c>
      <c r="FA14">
        <f>VLOOKUP(A14,Murder!A:AG,33,FALSE)</f>
        <v>148</v>
      </c>
      <c r="FB14">
        <f>VLOOKUP(A14,Rape!A:AG,33,FALSE)</f>
        <v>954</v>
      </c>
      <c r="FC14">
        <f>VLOOKUP(A14,Robbery!A:AG,33,FALSE)</f>
        <v>2604</v>
      </c>
      <c r="FD14">
        <f>VLOOKUP(A14,'Median Income'!$1:$1048576,34,FALSE)</f>
        <v>25991</v>
      </c>
      <c r="FE14">
        <f>VLOOKUP(A14,'Poverty Rate'!$1:$1048576,33,FALSE)</f>
        <v>25.3</v>
      </c>
      <c r="FF14">
        <f>VLOOKUP(A14,Murder!A:AH,34,FALSE)</f>
        <v>1550</v>
      </c>
      <c r="FG14">
        <f>VLOOKUP(A14,Rape!A:AH,34,FALSE)</f>
        <v>4290</v>
      </c>
      <c r="FH14">
        <f>VLOOKUP(A14,Robbery!A:AH,34,FALSE)</f>
        <v>72492</v>
      </c>
      <c r="FI14">
        <f>VLOOKUP(A14,'Median Income'!$1:$1048576,35,FALSE)</f>
        <v>33028</v>
      </c>
      <c r="FJ14">
        <f>VLOOKUP(A14,'Poverty Rate'!$1:$1048576,34,FALSE)</f>
        <v>16.5</v>
      </c>
      <c r="FK14">
        <f>VLOOKUP(A14,Murder!A:AI,35,FALSE)</f>
        <v>677</v>
      </c>
      <c r="FL14">
        <f>VLOOKUP(A14,Rape!A:AI,35,FALSE)</f>
        <v>2320</v>
      </c>
      <c r="FM14">
        <f>VLOOKUP(A14,Robbery!A:AI,35,FALSE)</f>
        <v>12896</v>
      </c>
      <c r="FN14">
        <f>VLOOKUP(A14,'Median Income'!$1:$1048576,36,FALSE)</f>
        <v>31979</v>
      </c>
      <c r="FO14">
        <f>VLOOKUP(A14,'Poverty Rate'!$1:$1048576,35,FALSE)</f>
        <v>12.6</v>
      </c>
      <c r="FP14">
        <f>VLOOKUP(A14,Murder!A:AJ,36,FALSE)</f>
        <v>6</v>
      </c>
      <c r="FQ14">
        <f>VLOOKUP(A14,Rape!A:AJ,36,FALSE)</f>
        <v>146</v>
      </c>
      <c r="FR14">
        <f>VLOOKUP(A14,Robbery!A:AJ,36,FALSE)</f>
        <v>64</v>
      </c>
      <c r="FS14">
        <f>VLOOKUP(A14,'Median Income'!$1:$1048576,37,FALSE)</f>
        <v>29089</v>
      </c>
      <c r="FT14">
        <f>VLOOKUP(A14,'Poverty Rate'!$1:$1048576,36,FALSE)</f>
        <v>12</v>
      </c>
      <c r="FU14">
        <f>VLOOKUP(A14,Murder!A:AK,37,FALSE)</f>
        <v>600</v>
      </c>
      <c r="FV14">
        <f>VLOOKUP(A14,Rape!A:AK,37,FALSE)</f>
        <v>4835</v>
      </c>
      <c r="FW14">
        <f>VLOOKUP(A14,Robbery!A:AK,37,FALSE)</f>
        <v>19931</v>
      </c>
      <c r="FX14">
        <f>VLOOKUP(A14,'Median Income'!$1:$1048576,38,FALSE)</f>
        <v>34941</v>
      </c>
      <c r="FY14">
        <f>VLOOKUP(A14,'Poverty Rate'!$1:$1048576,37,FALSE)</f>
        <v>11.5</v>
      </c>
      <c r="FZ14">
        <f>VLOOKUP(A14,Murder!A:AL,38,FALSE)</f>
        <v>400</v>
      </c>
      <c r="GA14">
        <f>VLOOKUP(A14,Rape!A:AL,38,FALSE)</f>
        <v>1461</v>
      </c>
      <c r="GB14">
        <f>VLOOKUP(A14,Robbery!A:AL,38,FALSE)</f>
        <v>3788</v>
      </c>
      <c r="GC14">
        <f>VLOOKUP(A14,'Median Income'!$1:$1048576,39,FALSE)</f>
        <v>26311</v>
      </c>
      <c r="GD14">
        <f>VLOOKUP(A14,'Poverty Rate'!$1:$1048576,38,FALSE)</f>
        <v>17.100000000000001</v>
      </c>
      <c r="GE14">
        <f>VLOOKUP(A14,Murder!A:AM,39,FALSE)</f>
        <v>129</v>
      </c>
      <c r="GF14">
        <f>VLOOKUP(A14,Rape!A:AM,39,)</f>
        <v>1309</v>
      </c>
      <c r="GG14">
        <f>VLOOKUP(A14,Robbery!A:AM,39,FALSE)</f>
        <v>4332</v>
      </c>
      <c r="GH14">
        <f>VLOOKUP(A14,'Median Income'!$1:$1048576,40,FALSE)</f>
        <v>36374</v>
      </c>
      <c r="GI14">
        <f>VLOOKUP(A14,'Poverty Rate'!$1:$1048576,39,FALSE)</f>
        <v>11.2</v>
      </c>
      <c r="GJ14">
        <f>VLOOKUP(A14,Murder!A:AN,40,FALSE)</f>
        <v>755</v>
      </c>
      <c r="GK14">
        <f>VLOOKUP(A14,Rape!A:AN,40,FALSE)</f>
        <v>3046</v>
      </c>
      <c r="GL14">
        <f>VLOOKUP(A14,Robbery!A:AN,40,FALSE)</f>
        <v>22858</v>
      </c>
      <c r="GM14">
        <f>VLOOKUP(A14,'Median Income'!$1:$1048576,41,FALSE)</f>
        <v>34524</v>
      </c>
      <c r="GN14">
        <f>VLOOKUP(A14,'Poverty Rate'!$1:$1048576,40,FALSE)</f>
        <v>12.2</v>
      </c>
      <c r="GO14">
        <f>VLOOKUP(A14,Murder!A:AO,41,FALSE)</f>
        <v>33</v>
      </c>
      <c r="GP14">
        <f>VLOOKUP(A14,Rape!A:AO,41,FALSE)</f>
        <v>267</v>
      </c>
      <c r="GQ14">
        <f>VLOOKUP(A14,Robbery!A:AO,41,FALSE)</f>
        <v>914</v>
      </c>
      <c r="GR14">
        <f>VLOOKUP(A14,'Median Income'!$1:$1048576,42,FALSE)</f>
        <v>35359</v>
      </c>
      <c r="GS14">
        <f>VLOOKUP(A14,'Poverty Rate'!$1:$1048576,41,FALSE)</f>
        <v>10.6</v>
      </c>
      <c r="GT14">
        <f>VLOOKUP(A14,Murder!A:AP,42,FALSE)</f>
        <v>292</v>
      </c>
      <c r="GU14">
        <f>VLOOKUP(A14,Rape!A:AP,42,FALSE)</f>
        <v>1737</v>
      </c>
      <c r="GV14">
        <f>VLOOKUP(A14,Robbery!A:AP,42,FALSE)</f>
        <v>6461</v>
      </c>
      <c r="GW14">
        <f>VLOOKUP(A14,'Median Income'!$1:$1048576,43,FALSE)</f>
        <v>29071</v>
      </c>
      <c r="GX14">
        <f>VLOOKUP(A14,'Poverty Rate'!$1:$1048576,42,FALSE)</f>
        <v>19.899999999999999</v>
      </c>
      <c r="GY14">
        <f>VLOOKUP(A14,Murder!$1:$1048576,43,FALSE)</f>
        <v>13</v>
      </c>
      <c r="GZ14">
        <f>VLOOKUP(A14,Rape!$1:$1048576,43,FALSE)</f>
        <v>299</v>
      </c>
      <c r="HA14">
        <f>VLOOKUP(A14,Robbery!$1:$1048576,43,FALSE)</f>
        <v>189</v>
      </c>
      <c r="HB14">
        <f>VLOOKUP(A14,'Median Income'!$1:$1048576,44,FALSE)</f>
        <v>29578</v>
      </c>
      <c r="HC14">
        <f>VLOOKUP(A14,'Poverty Rate'!$1:$1048576,43,FALSE)</f>
        <v>14.5</v>
      </c>
      <c r="HD14">
        <f>VLOOKUP(A14,Murder!$1:$1048576,44,FALSE)</f>
        <v>557</v>
      </c>
      <c r="HE14">
        <f>VLOOKUP(A14,Rape!$1:$1048576,44,FALSE)</f>
        <v>2477</v>
      </c>
      <c r="HF14">
        <f>VLOOKUP(A14,Robbery!$1:$1048576,44,FALSE)</f>
        <v>11732</v>
      </c>
      <c r="HG14">
        <f>VLOOKUP(A14,'Median Income'!$1:$1048576,45,FALSE)</f>
        <v>29015</v>
      </c>
      <c r="HH14">
        <f>VLOOKUP(A14,'Poverty Rate'!$1:$1048576,44,FALSE)</f>
        <v>15.5</v>
      </c>
      <c r="HI14">
        <f>VLOOKUP(A14,Murder!$1:$1048576,45,FALSE)</f>
        <v>1693</v>
      </c>
      <c r="HJ14">
        <f>VLOOKUP(A14,Rape!$1:$1048576,45,FALSE)</f>
        <v>8563</v>
      </c>
      <c r="HK14">
        <f>VLOOKUP(A14,Robbery!$1:$1048576,45,FALSE)</f>
        <v>33667</v>
      </c>
      <c r="HL14">
        <f>VLOOKUP(A14,'Median Income'!$1:$1048576,46,FALSE)</f>
        <v>32039</v>
      </c>
      <c r="HM14">
        <f>VLOOKUP(A14,'Poverty Rate'!$1:$1048576,45,FALSE)</f>
        <v>17.399999999999999</v>
      </c>
      <c r="HN14">
        <f>VLOOKUP(A14,Murder!$1:$1048576,46,FALSE)</f>
        <v>76</v>
      </c>
      <c r="HO14">
        <f>VLOOKUP(A14,Rape!$1:$1048576,46,FALSE)</f>
        <v>834</v>
      </c>
      <c r="HP14">
        <f>VLOOKUP(A14,Robbery!$1:$1048576,46,FALSE)</f>
        <v>1309</v>
      </c>
      <c r="HQ14">
        <f>VLOOKUP(A14,'Median Income'!$1:$1048576,47,FALSE)</f>
        <v>36480</v>
      </c>
      <c r="HR14">
        <f>VLOOKUP(A14,'Poverty Rate'!$1:$1048576,46,FALSE)</f>
        <v>8.4</v>
      </c>
      <c r="HS14">
        <f>VLOOKUP(A14,Murder!$1:$1048576,47,FALSE)</f>
        <v>13</v>
      </c>
      <c r="HT14">
        <f>VLOOKUP(A14,Rape!$1:$1048576,47,FALSE)</f>
        <v>165</v>
      </c>
      <c r="HU14">
        <f>VLOOKUP(A14,Robbery!$1:$1048576,47,FALSE)</f>
        <v>64</v>
      </c>
      <c r="HV14">
        <f>VLOOKUP(A14,'Median Income'!$1:$1048576,48,FALSE)</f>
        <v>33824</v>
      </c>
      <c r="HW14">
        <f>VLOOKUP(A14,'Poverty Rate'!$1:$1048576,47,FALSE)</f>
        <v>10.3</v>
      </c>
      <c r="HX14">
        <f>VLOOKUP(A14,Murder!$1:$1048576,48,FALSE)</f>
        <v>503</v>
      </c>
      <c r="HY14">
        <f>VLOOKUP(A14,Rape!$1:$1048576,48,FALSE)</f>
        <v>1799</v>
      </c>
      <c r="HZ14">
        <f>VLOOKUP(A14,Robbery!$1:$1048576,48,FALSE)</f>
        <v>8718</v>
      </c>
      <c r="IA14">
        <f>VLOOKUP(A14,'Median Income'!$1:$1048576,49,FALSE)</f>
        <v>36222</v>
      </c>
      <c r="IB14">
        <f>VLOOKUP(A14,'Poverty Rate'!$1:$1048576,48,FALSE)</f>
        <v>10.199999999999999</v>
      </c>
      <c r="IC14">
        <f>VLOOKUP(A14,Murder!$1:$1048576,49,FALSE)</f>
        <v>275</v>
      </c>
      <c r="ID14">
        <f>VLOOKUP(A14,Rape!$1:$1048576,49,FALSE)</f>
        <v>3214</v>
      </c>
      <c r="IE14">
        <f>VLOOKUP(A14,Robbery!$1:$1048576,49,FALSE)</f>
        <v>7209</v>
      </c>
      <c r="IF14">
        <f>VLOOKUP(A14,'Median Income'!$1:$1048576,50,FALSE)</f>
        <v>35568</v>
      </c>
      <c r="IG14">
        <f>VLOOKUP(A14,'Poverty Rate'!$1:$1048576,49,FALSE)</f>
        <v>12.5</v>
      </c>
      <c r="IH14">
        <f>VLOOKUP(A14,Murder!$1:$1048576,50,FALSE)</f>
        <v>89</v>
      </c>
      <c r="II14">
        <f>VLOOKUP(A14,Rape!$1:$1048576,50,FALSE)</f>
        <v>388</v>
      </c>
      <c r="IJ14">
        <f>VLOOKUP(A14,Robbery!$1:$1048576,50,FALSE)</f>
        <v>781</v>
      </c>
      <c r="IK14">
        <f>VLOOKUP(A14,'Median Income'!$1:$1048576,51,FALSE)</f>
        <v>24880</v>
      </c>
      <c r="IL14">
        <f>VLOOKUP(A14,'Poverty Rate'!$1:$1048576,50,FALSE)</f>
        <v>16.7</v>
      </c>
      <c r="IM14">
        <f>VLOOKUP(A14,Murder!$1:$1048576,51,FALSE)</f>
        <v>219</v>
      </c>
      <c r="IN14">
        <f>VLOOKUP(A14,Rape!$1:$1048576,51,FALSE)</f>
        <v>1194</v>
      </c>
      <c r="IO14">
        <f>VLOOKUP(A14,Robbery!$1:$1048576,51,FALSE)</f>
        <v>5384</v>
      </c>
      <c r="IP14">
        <f>VLOOKUP(A14,'Median Income'!$1:$1048576,52,FALSE)</f>
        <v>40955</v>
      </c>
      <c r="IQ14">
        <f>VLOOKUP(A14,'Poverty Rate'!$1:$1048576,51,FALSE)</f>
        <v>8.5</v>
      </c>
      <c r="IR14">
        <f>VLOOKUP(A14,Murder!$1:$1048576,52,FALSE)</f>
        <v>10</v>
      </c>
      <c r="IS14">
        <f>VLOOKUP(A14,Rape!$1:$1048576,52,FALSE)</f>
        <v>165</v>
      </c>
      <c r="IT14">
        <f>VLOOKUP(A14,Robbery!$1:$1048576,52,FALSE)</f>
        <v>86</v>
      </c>
      <c r="IU14">
        <f>VLOOKUP(A14,'Median Income'!$1:$1048576,53,FALSE)</f>
        <v>31529</v>
      </c>
      <c r="IV14">
        <f>VLOOKUP(A14,'Poverty Rate'!$1:$1048576,52,FALSE)</f>
        <v>12.2</v>
      </c>
    </row>
    <row r="15" spans="1:256" x14ac:dyDescent="0.25">
      <c r="A15">
        <v>1996</v>
      </c>
      <c r="B15">
        <v>444</v>
      </c>
      <c r="C15">
        <f>VLOOKUP(A15,Rape!A39:B93,2,FALSE)</f>
        <v>1397</v>
      </c>
      <c r="D15">
        <f>VLOOKUP(A15,Robbery!A39:B93,2,FALSE)</f>
        <v>7124</v>
      </c>
      <c r="E15">
        <f>VLOOKUP(A15,'Median Income'!A:C,3,FALSE)</f>
        <v>30302</v>
      </c>
      <c r="F15">
        <f>VLOOKUP(A15,'Poverty Rate'!A:B,2,FALSE)</f>
        <v>14</v>
      </c>
      <c r="G15">
        <f>VLOOKUP(A15,Murder!A:C,3,FALSE)</f>
        <v>45</v>
      </c>
      <c r="H15">
        <f>VLOOKUP(A15,Rape!A:C,3,FALSE)</f>
        <v>398</v>
      </c>
      <c r="I15">
        <f>VLOOKUP(A15,Robbery!A:C,3,FALSE)</f>
        <v>710</v>
      </c>
      <c r="J15">
        <f>VLOOKUP(A15,'Median Income'!A:D,4,FALSE)</f>
        <v>52779</v>
      </c>
      <c r="K15">
        <f>VLOOKUP(A15,'Poverty Rate'!A:C,3,FALSE)</f>
        <v>8.1999999999999993</v>
      </c>
      <c r="L15">
        <f>VLOOKUP(A15,Murder!A:D,4,FALSE)</f>
        <v>377</v>
      </c>
      <c r="M15">
        <f>VLOOKUP(A15,Rape!A:D,4,FALSE)</f>
        <v>1381</v>
      </c>
      <c r="N15">
        <f>VLOOKUP(A15,Robbery!A:D,4,FALSE)</f>
        <v>7429</v>
      </c>
      <c r="O15">
        <f>VLOOKUP(A15,'Median Income'!A:E,5,FALSE)</f>
        <v>31637</v>
      </c>
      <c r="P15">
        <f>VLOOKUP(A15,'Poverty Rate'!A:D,4,FALSE)</f>
        <v>20.5</v>
      </c>
      <c r="Q15">
        <f>VLOOKUP(A15,Murder!A:E,5,FALSE)</f>
        <v>219</v>
      </c>
      <c r="R15">
        <f>VLOOKUP(A15,Rape!A:E,5,FALSE)</f>
        <v>1046</v>
      </c>
      <c r="S15">
        <f>VLOOKUP(A15,Robbery!A:E,5,FALSE)</f>
        <v>2864</v>
      </c>
      <c r="T15">
        <f>VLOOKUP(A15,'Median Income'!A:F,6,FALSE)</f>
        <v>27123</v>
      </c>
      <c r="U15">
        <f>VLOOKUP(A15,'Poverty Rate'!A:E,5,FALSE)</f>
        <v>17.2</v>
      </c>
      <c r="V15">
        <f>VLOOKUP(A15,Murder!A:F,6,FALSE)</f>
        <v>2916</v>
      </c>
      <c r="W15">
        <f>VLOOKUP(A15,Rape!A:F,6,FALSE)</f>
        <v>10244</v>
      </c>
      <c r="X15">
        <f>VLOOKUP(A15,Robbery!A:F,6,FALSE)</f>
        <v>94222</v>
      </c>
      <c r="Y15">
        <f>VLOOKUP(A15,'Median Income'!A:G,7,FALSE)</f>
        <v>38812</v>
      </c>
      <c r="Z15">
        <f>VLOOKUP(A15,'Poverty Rate'!A:F,6,FALSE)</f>
        <v>16.899999999999999</v>
      </c>
      <c r="AA15">
        <f>VLOOKUP(A15,Murder!A:G,7,FALSE)</f>
        <v>180</v>
      </c>
      <c r="AB15">
        <f>VLOOKUP(A15,Rape!A:G,7,FALSE)</f>
        <v>1765</v>
      </c>
      <c r="AC15">
        <f>VLOOKUP(A15,Robbery!A:G,7,FALSE)</f>
        <v>3755</v>
      </c>
      <c r="AD15">
        <f>VLOOKUP(A15,'Median Income'!A:H,8,FALSE)</f>
        <v>40950</v>
      </c>
      <c r="AE15">
        <f>VLOOKUP(A15,'Poverty Rate'!A:G,7,FALSE)</f>
        <v>10.6</v>
      </c>
      <c r="AF15">
        <f>VLOOKUP(A15,Murder!A:H,8,FALSE)</f>
        <v>158</v>
      </c>
      <c r="AG15">
        <f>VLOOKUP(A15,Rape!A:H,8,FALSE)</f>
        <v>755</v>
      </c>
      <c r="AH15">
        <f>VLOOKUP(A15,Robbery!A:H,8,FALSE)</f>
        <v>5552</v>
      </c>
      <c r="AI15">
        <f>VLOOKUP(A15,'Median Income'!A:I,9,FALSE)</f>
        <v>42119</v>
      </c>
      <c r="AJ15">
        <f>VLOOKUP(A15,'Poverty Rate'!A:H,8,FALSE)</f>
        <v>11.7</v>
      </c>
      <c r="AK15">
        <f>VLOOKUP(A15,Murder!A:I,9,FALSE)</f>
        <v>31</v>
      </c>
      <c r="AL15">
        <f>VLOOKUP(A15,Rape!A:I,9,FALSE)</f>
        <v>454</v>
      </c>
      <c r="AM15">
        <f>VLOOKUP(A15,Robbery!A:I,9,FALSE)</f>
        <v>1304</v>
      </c>
      <c r="AN15">
        <f>VLOOKUP(A15,'Median Income'!A:J,10,FALSE)</f>
        <v>39309</v>
      </c>
      <c r="AO15">
        <f>VLOOKUP(A15,'Poverty Rate'!A:I,9,FALSE)</f>
        <v>8.6</v>
      </c>
      <c r="AP15">
        <f>VLOOKUP(A15,Murder!A:J,10,FALSE)</f>
        <v>397</v>
      </c>
      <c r="AQ15">
        <f>VLOOKUP(A15,Rape!A:J,10,FALSE)</f>
        <v>260</v>
      </c>
      <c r="AR15">
        <f>VLOOKUP(A15,Robbery!A:J,10,FALSE)</f>
        <v>6444</v>
      </c>
      <c r="AS15">
        <f>VLOOKUP(A15,'Median Income'!A:K,11,FALSE)</f>
        <v>31966</v>
      </c>
      <c r="AT15">
        <f>VLOOKUP(A15,'Poverty Rate'!A:J,10,FALSE)</f>
        <v>24.1</v>
      </c>
      <c r="AU15">
        <f>VLOOKUP(A15,Murder!A:K,11,FALSE)</f>
        <v>1077</v>
      </c>
      <c r="AV15">
        <f>VLOOKUP(A15,Rape!A:K,11,FALSE)</f>
        <v>7508</v>
      </c>
      <c r="AW15">
        <f>VLOOKUP(A15,Robbery!A:K,11,FALSE)</f>
        <v>41643</v>
      </c>
      <c r="AX15">
        <f>VLOOKUP(A15,'Median Income'!A:L,12,FALSE)</f>
        <v>30641</v>
      </c>
      <c r="AY15">
        <f>VLOOKUP(A15,'Poverty Rate'!A:K,11,FALSE)</f>
        <v>14.2</v>
      </c>
      <c r="AZ15">
        <f>VLOOKUP(A15,Murder!A:L,12,FALSE)</f>
        <v>630</v>
      </c>
      <c r="BA15">
        <f>VLOOKUP(A15,Rape!A:L,12,FALSE)</f>
        <v>2357</v>
      </c>
      <c r="BB15">
        <f>VLOOKUP(A15,Robbery!A:L,12,FALSE)</f>
        <v>15100</v>
      </c>
      <c r="BC15">
        <f>VLOOKUP(A15,'Median Income'!$1:$1048576,13,FALSE)</f>
        <v>32496</v>
      </c>
      <c r="BD15">
        <f>VLOOKUP(A15,'Poverty Rate'!$1:$1048576,12,FALSE)</f>
        <v>14.8</v>
      </c>
      <c r="BE15">
        <f>VLOOKUP(A15,Murder!A:M,13,FALSE)</f>
        <v>40</v>
      </c>
      <c r="BF15">
        <f>VLOOKUP(A15,Rape!A:M,13,FALSE)</f>
        <v>326</v>
      </c>
      <c r="BG15">
        <f>VLOOKUP(A15,Robbery!A:M,13,FALSE)</f>
        <v>1606</v>
      </c>
      <c r="BH15">
        <f>VLOOKUP(A15,'Median Income'!$1:$1048576,14,FALSE)</f>
        <v>41772</v>
      </c>
      <c r="BI15">
        <f>VLOOKUP(A15,'Poverty Rate'!$1:$1048576,13,FALSE)</f>
        <v>12.1</v>
      </c>
      <c r="BJ15">
        <f>VLOOKUP(A15,Murder!A:N,14,FALSE)</f>
        <v>43</v>
      </c>
      <c r="BK15">
        <f>VLOOKUP(A15,Rape!A:N,14,FALSE)</f>
        <v>313</v>
      </c>
      <c r="BL15">
        <f>VLOOKUP(A15,Robbery!A:N,14,FALSE)</f>
        <v>241</v>
      </c>
      <c r="BM15">
        <f>VLOOKUP(A15,'Median Income'!$1:$1048576,15,FALSE)</f>
        <v>34709</v>
      </c>
      <c r="BN15">
        <f>VLOOKUP(A15,'Poverty Rate'!$1:$1048576,14,FALSE)</f>
        <v>11.9</v>
      </c>
      <c r="BO15">
        <f>VLOOKUP(A15,Murder!A:O,15,FALSE)</f>
        <v>1179</v>
      </c>
      <c r="BP15">
        <f>VLOOKUP(A15,Rape!A:O,15,FALSE)</f>
        <v>4548</v>
      </c>
      <c r="BQ15">
        <f>VLOOKUP(A15,Robbery!A:O,15,FALSE)</f>
        <v>33106</v>
      </c>
      <c r="BR15">
        <f>VLOOKUP(A15,'Median Income'!$1:$1048576,16,FALSE)</f>
        <v>39554</v>
      </c>
      <c r="BS15">
        <f>VLOOKUP(A15,'Poverty Rate'!$1:$1048576,15,FALSE)</f>
        <v>12.1</v>
      </c>
      <c r="BT15">
        <f>VLOOKUP(A15,Murder!A:P,16,FALSE)</f>
        <v>420</v>
      </c>
      <c r="BU15">
        <f>VLOOKUP(A15,Rape!A:P,16,FALSE)</f>
        <v>1992</v>
      </c>
      <c r="BV15">
        <f>VLOOKUP(A15,Robbery!A:P,16,FALSE)</f>
        <v>7249</v>
      </c>
      <c r="BW15">
        <f>VLOOKUP(A15,'Median Income'!$1:$1048576,17,FALSE)</f>
        <v>35147</v>
      </c>
      <c r="BX15">
        <f>VLOOKUP(A15,'Poverty Rate'!$1:$1048576,16,FALSE)</f>
        <v>7.5</v>
      </c>
      <c r="BY15">
        <f>VLOOKUP(A15,Murder!A:Q,17,FALSE)</f>
        <v>53</v>
      </c>
      <c r="BZ15">
        <f>VLOOKUP(A15,Rape!A:Q,17,FALSE)</f>
        <v>561</v>
      </c>
      <c r="CA15">
        <f>VLOOKUP(A15,Robbery!A:Q,17,FALSE)</f>
        <v>1286</v>
      </c>
      <c r="CB15">
        <f>VLOOKUP(A15,'Median Income'!$1:$1048576,18,FALSE)</f>
        <v>33209</v>
      </c>
      <c r="CC15">
        <f>VLOOKUP(A15,'Poverty Rate'!$1:$1048576,17,FALSE)</f>
        <v>9.6</v>
      </c>
      <c r="CD15">
        <f>VLOOKUP(A15,Murder!A:R,18,FALSE)</f>
        <v>170</v>
      </c>
      <c r="CE15">
        <f>VLOOKUP(A15,Rape!A:R,18,FALSE)</f>
        <v>1096</v>
      </c>
      <c r="CF15">
        <f>VLOOKUP(A15,Robbery!A:R,18,FALSE)</f>
        <v>2476</v>
      </c>
      <c r="CG15">
        <f>VLOOKUP(A15,'Median Income'!$1:$1048576,19,FALSE)</f>
        <v>32585</v>
      </c>
      <c r="CH15">
        <f>VLOOKUP(A15,'Poverty Rate'!$1:$1048576,18,FALSE)</f>
        <v>11.2</v>
      </c>
      <c r="CI15">
        <f>VLOOKUP(A15,Murder!A:S,19,FALSE)</f>
        <v>228</v>
      </c>
      <c r="CJ15">
        <f>VLOOKUP(A15,Rape!A:S,19,FALSE)</f>
        <v>1230</v>
      </c>
      <c r="CK15">
        <f>VLOOKUP(A15,Robbery!A:S,19,FALSE)</f>
        <v>3643</v>
      </c>
      <c r="CL15">
        <f>VLOOKUP(A15,'Median Income'!$1:$1048576,20,FALSE)</f>
        <v>32413</v>
      </c>
      <c r="CM15">
        <f>VLOOKUP(A15,'Poverty Rate'!$1:$1048576,19,FALSE)</f>
        <v>17</v>
      </c>
      <c r="CN15">
        <f>VLOOKUP(A15,Murder!A:T,20,FALSE)</f>
        <v>762</v>
      </c>
      <c r="CO15">
        <f>VLOOKUP(A15,Rape!A:T,20,FALSE)</f>
        <v>1805</v>
      </c>
      <c r="CP15">
        <f>VLOOKUP(A15,Robbery!A:T,20,FALSE)</f>
        <v>12036</v>
      </c>
      <c r="CQ15">
        <f>VLOOKUP(A15,'Median Income'!$1:$1048576,21,FALSE)</f>
        <v>30262</v>
      </c>
      <c r="CR15">
        <f>VLOOKUP(A15,'Poverty Rate'!$1:$1048576,20,FALSE)</f>
        <v>20.5</v>
      </c>
      <c r="CS15">
        <f>VLOOKUP(A15,Murder!A:U,21,)</f>
        <v>25</v>
      </c>
      <c r="CT15">
        <f>VLOOKUP(A15,Rape!A:U,21,FALSE)</f>
        <v>260</v>
      </c>
      <c r="CU15">
        <f>VLOOKUP(A15,Robbery!A:U,21,FALSE)</f>
        <v>292</v>
      </c>
      <c r="CV15">
        <f>VLOOKUP(A15,'Median Income'!$1:$1048576,22,FALSE)</f>
        <v>34696</v>
      </c>
      <c r="CW15">
        <f>VLOOKUP(A15,'Poverty Rate'!$1:$1048576,21,FALSE)</f>
        <v>11.2</v>
      </c>
      <c r="CX15">
        <f>VLOOKUP(A15,Murder!A:V,22,FALSE)</f>
        <v>588</v>
      </c>
      <c r="CY15">
        <f>VLOOKUP(A15,Rape!A:V,22,FALSE)</f>
        <v>1905</v>
      </c>
      <c r="CZ15">
        <f>VLOOKUP(A15,Robbery!A:V,22,FALSE)</f>
        <v>19944</v>
      </c>
      <c r="DA15">
        <f>VLOOKUP(A15,'Median Income'!$1:$1048576,23,FALSE)</f>
        <v>43993</v>
      </c>
      <c r="DB15">
        <f>VLOOKUP(A15,'Poverty Rate'!$1:$1048576,22,FALSE)</f>
        <v>10.3</v>
      </c>
      <c r="DC15">
        <f>VLOOKUP(A15,Murder!A:W,23,FALSE)</f>
        <v>157</v>
      </c>
      <c r="DD15">
        <f>VLOOKUP(A15,Rape!A:W,23,FALSE)</f>
        <v>1767</v>
      </c>
      <c r="DE15">
        <f>VLOOKUP(A15,Robbery!A:W,23,FALSE)</f>
        <v>7778</v>
      </c>
      <c r="DF15">
        <f>VLOOKUP(A15,'Median Income'!$1:$1048576,24,FALSE)</f>
        <v>39494</v>
      </c>
      <c r="DG15">
        <f>VLOOKUP(A15,'Poverty Rate'!$1:$1048576,23,FALSE)</f>
        <v>10.1</v>
      </c>
      <c r="DH15">
        <f>VLOOKUP(A15,Murder!A:X,24,FALSE)</f>
        <v>722</v>
      </c>
      <c r="DI15">
        <f>VLOOKUP(A15,Rape!A:X,24,FALSE)</f>
        <v>5466</v>
      </c>
      <c r="DJ15">
        <f>VLOOKUP(A15,Murder!A:X,24,FALSE)</f>
        <v>722</v>
      </c>
      <c r="DK15">
        <f>VLOOKUP(A15,'Median Income'!$1:$1048576,25,FALSE)</f>
        <v>39225</v>
      </c>
      <c r="DL15">
        <f>VLOOKUP(A15,'Poverty Rate'!$1:$1048576,24,FALSE)</f>
        <v>11.2</v>
      </c>
      <c r="DM15">
        <f>VLOOKUP(A15,Murder!A:Y,25,FALSE)</f>
        <v>167</v>
      </c>
      <c r="DN15">
        <f>VLOOKUP(A15,Rape!$1:$1048576,25,FALSE)</f>
        <v>2327</v>
      </c>
      <c r="DO15">
        <f>VLOOKUP(A15,Robbery!A:Y,25,FALSE)</f>
        <v>5385</v>
      </c>
      <c r="DP15">
        <f>VLOOKUP(A15,'Median Income'!$1:$1048576,26,FALSE)</f>
        <v>40991</v>
      </c>
      <c r="DQ15">
        <f>VLOOKUP(A15,'Poverty Rate'!$1:$1048576,25,FALSE)</f>
        <v>9.8000000000000007</v>
      </c>
      <c r="DR15">
        <f>VLOOKUP(A15,Murder!A:Z,26,FALSE)</f>
        <v>301</v>
      </c>
      <c r="DS15">
        <f>VLOOKUP(A15,Rape!A:Z,26,FALSE)</f>
        <v>981</v>
      </c>
      <c r="DT15">
        <f>VLOOKUP(A15,Robbery!A:Z,26,FALSE)</f>
        <v>3646</v>
      </c>
      <c r="DU15">
        <f>VLOOKUP(A15,'Median Income'!$1:$1048576,27,FALSE)</f>
        <v>26677</v>
      </c>
      <c r="DV15">
        <f>VLOOKUP(A15,'Poverty Rate'!$1:$1048576,26,FALSE)</f>
        <v>20.6</v>
      </c>
      <c r="DW15">
        <f>VLOOKUP(A15,Murder!A:AA,27,FALSE)</f>
        <v>433</v>
      </c>
      <c r="DX15">
        <f>VLOOKUP(A15,Rape!A:AA,27,FALSE)</f>
        <v>1566</v>
      </c>
      <c r="DY15">
        <f>VLOOKUP(A15,Robbery!A:AA,27,FALSE)</f>
        <v>9142</v>
      </c>
      <c r="DZ15">
        <f>VLOOKUP(A15,'Median Income'!$1:$1048576,28,FALSE)</f>
        <v>34265</v>
      </c>
      <c r="EA15">
        <f>VLOOKUP(A15,'Poverty Rate'!$1:$1048576,27,FALSE)</f>
        <v>9.5</v>
      </c>
      <c r="EB15">
        <f>VLOOKUP(A15,Murder!A:AB,28,FALSE)</f>
        <v>34</v>
      </c>
      <c r="EC15">
        <f>VLOOKUP(A15,Rape!A:AB,28,FALSE)</f>
        <v>238</v>
      </c>
      <c r="ED15">
        <f>VLOOKUP(A15,Robbery!A:AB,28,FALSE)</f>
        <v>261</v>
      </c>
      <c r="EE15">
        <f>VLOOKUP(A15,'Median Income'!$1:$1048576,29,FALSE)</f>
        <v>28684</v>
      </c>
      <c r="EF15">
        <f>VLOOKUP(A15,'Poverty Rate'!$1:$1048576,28,FALSE)</f>
        <v>17</v>
      </c>
      <c r="EG15">
        <f>VLOOKUP(A15,Murder!A:AC,29,FALSE)</f>
        <v>48</v>
      </c>
      <c r="EH15">
        <f>VLOOKUP(A15,Rape!A:AC,29,FALSE)</f>
        <v>447</v>
      </c>
      <c r="EI15">
        <f>VLOOKUP(A15,Robbery!A:AC,29,FALSE)</f>
        <v>1052</v>
      </c>
      <c r="EJ15">
        <f>VLOOKUP(A15,'Median Income'!$1:$1048576,30,FALSE)</f>
        <v>34014</v>
      </c>
      <c r="EK15">
        <f>VLOOKUP(A15,'Poverty Rate'!$1:$1048576,29,FALSE)</f>
        <v>10.199999999999999</v>
      </c>
      <c r="EL15">
        <f>VLOOKUP(A15,Murder!A:AD,30,FALSE)</f>
        <v>220</v>
      </c>
      <c r="EM15">
        <f>VLOOKUP(A15,Rape!A:AD,30,FALSE)</f>
        <v>856</v>
      </c>
      <c r="EN15">
        <f>VLOOKUP(A15,Robbery!A:AD,30,FALSE)</f>
        <v>4931</v>
      </c>
      <c r="EO15">
        <f>VLOOKUP(A15,'Median Income'!$1:$1048576,31,FALSE)</f>
        <v>38540</v>
      </c>
      <c r="EP15">
        <f>VLOOKUP(A15,'Poverty Rate'!$1:$1048576,30,FALSE)</f>
        <v>8.1</v>
      </c>
      <c r="EQ15">
        <f>VLOOKUP(A15,Murder!A:AE,31,FALSE)</f>
        <v>20</v>
      </c>
      <c r="ER15">
        <f>VLOOKUP(A15,Rape!A:AE,31,FALSE)</f>
        <v>404</v>
      </c>
      <c r="ES15">
        <f>VLOOKUP(A15,Robbery!A:AE,31,FALSE)</f>
        <v>317</v>
      </c>
      <c r="ET15">
        <f>VLOOKUP(A15,'Median Income'!$1:$1048576,32,FALSE)</f>
        <v>39407</v>
      </c>
      <c r="EU15">
        <f>VLOOKUP(A15,'Poverty Rate'!$1:$1048576,31,FALSE)</f>
        <v>6.4</v>
      </c>
      <c r="EV15">
        <f>VLOOKUP(A15,Murder!A:AF,32,FALSE)</f>
        <v>338</v>
      </c>
      <c r="EW15">
        <f>VLOOKUP(A15,Rape!A:AF,32,FALSE)</f>
        <v>1976</v>
      </c>
      <c r="EX15">
        <f>VLOOKUP(A15,Robbery!A:AF,32,FALSE)</f>
        <v>18838</v>
      </c>
      <c r="EY15">
        <f>VLOOKUP(A15,'Median Income'!$1:$1048576,33,FALSE)</f>
        <v>47468</v>
      </c>
      <c r="EZ15">
        <f>VLOOKUP(A15,'Poverty Rate'!$1:$1048576,32,FALSE)</f>
        <v>9.1999999999999993</v>
      </c>
      <c r="FA15">
        <f>VLOOKUP(A15,Murder!A:AG,33,FALSE)</f>
        <v>197</v>
      </c>
      <c r="FB15">
        <f>VLOOKUP(A15,Rape!A:AG,33,FALSE)</f>
        <v>1088</v>
      </c>
      <c r="FC15">
        <f>VLOOKUP(A15,Robbery!A:AG,33,FALSE)</f>
        <v>2782</v>
      </c>
      <c r="FD15">
        <f>VLOOKUP(A15,'Median Income'!$1:$1048576,34,FALSE)</f>
        <v>25086</v>
      </c>
      <c r="FE15">
        <f>VLOOKUP(A15,'Poverty Rate'!$1:$1048576,33,FALSE)</f>
        <v>25.5</v>
      </c>
      <c r="FF15">
        <f>VLOOKUP(A15,Murder!A:AH,34,FALSE)</f>
        <v>1353</v>
      </c>
      <c r="FG15">
        <f>VLOOKUP(A15,Rape!A:AH,34,FALSE)</f>
        <v>4174</v>
      </c>
      <c r="FH15">
        <f>VLOOKUP(A15,Robbery!A:AH,34,FALSE)</f>
        <v>61822</v>
      </c>
      <c r="FI15">
        <f>VLOOKUP(A15,'Median Income'!$1:$1048576,35,FALSE)</f>
        <v>35410</v>
      </c>
      <c r="FJ15">
        <f>VLOOKUP(A15,'Poverty Rate'!$1:$1048576,34,FALSE)</f>
        <v>16.7</v>
      </c>
      <c r="FK15">
        <f>VLOOKUP(A15,Murder!A:AI,35,FALSE)</f>
        <v>619</v>
      </c>
      <c r="FL15">
        <f>VLOOKUP(A15,Rape!A:AI,35,FALSE)</f>
        <v>2289</v>
      </c>
      <c r="FM15">
        <f>VLOOKUP(A15,Robbery!A:AI,35,FALSE)</f>
        <v>12001</v>
      </c>
      <c r="FN15">
        <f>VLOOKUP(A15,'Median Income'!$1:$1048576,36,FALSE)</f>
        <v>35601</v>
      </c>
      <c r="FO15">
        <f>VLOOKUP(A15,'Poverty Rate'!$1:$1048576,35,FALSE)</f>
        <v>12.2</v>
      </c>
      <c r="FP15">
        <f>VLOOKUP(A15,Murder!A:AJ,36,FALSE)</f>
        <v>14</v>
      </c>
      <c r="FQ15">
        <f>VLOOKUP(A15,Rape!A:AJ,36,FALSE)</f>
        <v>155</v>
      </c>
      <c r="FR15">
        <f>VLOOKUP(A15,Robbery!A:AJ,36,FALSE)</f>
        <v>71</v>
      </c>
      <c r="FS15">
        <f>VLOOKUP(A15,'Median Income'!$1:$1048576,37,FALSE)</f>
        <v>31470</v>
      </c>
      <c r="FT15">
        <f>VLOOKUP(A15,'Poverty Rate'!$1:$1048576,36,FALSE)</f>
        <v>11</v>
      </c>
      <c r="FU15">
        <f>VLOOKUP(A15,Murder!A:AK,37,FALSE)</f>
        <v>538</v>
      </c>
      <c r="FV15">
        <f>VLOOKUP(A15,Rape!A:AK,37,FALSE)</f>
        <v>4617</v>
      </c>
      <c r="FW15">
        <f>VLOOKUP(A15,Robbery!A:AK,37,FALSE)</f>
        <v>18336</v>
      </c>
      <c r="FX15">
        <f>VLOOKUP(A15,'Median Income'!$1:$1048576,38,FALSE)</f>
        <v>34070</v>
      </c>
      <c r="FY15">
        <f>VLOOKUP(A15,'Poverty Rate'!$1:$1048576,37,FALSE)</f>
        <v>12.7</v>
      </c>
      <c r="FZ15">
        <f>VLOOKUP(A15,Murder!A:AL,38,FALSE)</f>
        <v>223</v>
      </c>
      <c r="GA15">
        <f>VLOOKUP(A15,Rape!A:AL,38,FALSE)</f>
        <v>1545</v>
      </c>
      <c r="GB15">
        <f>VLOOKUP(A15,Robbery!A:AL,38,FALSE)</f>
        <v>3519</v>
      </c>
      <c r="GC15">
        <f>VLOOKUP(A15,'Median Income'!$1:$1048576,39,FALSE)</f>
        <v>27437</v>
      </c>
      <c r="GD15">
        <f>VLOOKUP(A15,'Poverty Rate'!$1:$1048576,38,FALSE)</f>
        <v>16.600000000000001</v>
      </c>
      <c r="GE15">
        <f>VLOOKUP(A15,Murder!A:AM,39,FALSE)</f>
        <v>129</v>
      </c>
      <c r="GF15">
        <f>VLOOKUP(A15,Rape!A:AM,39,)</f>
        <v>1272</v>
      </c>
      <c r="GG15">
        <f>VLOOKUP(A15,Robbery!A:AM,39,FALSE)</f>
        <v>3914</v>
      </c>
      <c r="GH15">
        <f>VLOOKUP(A15,'Median Income'!$1:$1048576,40,FALSE)</f>
        <v>35492</v>
      </c>
      <c r="GI15">
        <f>VLOOKUP(A15,'Poverty Rate'!$1:$1048576,39,FALSE)</f>
        <v>11.8</v>
      </c>
      <c r="GJ15">
        <f>VLOOKUP(A15,Murder!A:AN,40,FALSE)</f>
        <v>686</v>
      </c>
      <c r="GK15">
        <f>VLOOKUP(A15,Rape!A:AN,40,FALSE)</f>
        <v>3034</v>
      </c>
      <c r="GL15">
        <f>VLOOKUP(A15,Robbery!A:AN,40,FALSE)</f>
        <v>22784</v>
      </c>
      <c r="GM15">
        <f>VLOOKUP(A15,'Median Income'!$1:$1048576,41,FALSE)</f>
        <v>34899</v>
      </c>
      <c r="GN15">
        <f>VLOOKUP(A15,'Poverty Rate'!$1:$1048576,40,FALSE)</f>
        <v>11.6</v>
      </c>
      <c r="GO15">
        <f>VLOOKUP(A15,Murder!A:AO,41,FALSE)</f>
        <v>25</v>
      </c>
      <c r="GP15">
        <f>VLOOKUP(A15,Rape!A:AO,41,FALSE)</f>
        <v>287</v>
      </c>
      <c r="GQ15">
        <f>VLOOKUP(A15,Robbery!A:AO,41,FALSE)</f>
        <v>824</v>
      </c>
      <c r="GR15">
        <f>VLOOKUP(A15,'Median Income'!$1:$1048576,42,FALSE)</f>
        <v>36986</v>
      </c>
      <c r="GS15">
        <f>VLOOKUP(A15,'Poverty Rate'!$1:$1048576,41,FALSE)</f>
        <v>11</v>
      </c>
      <c r="GT15">
        <f>VLOOKUP(A15,Murder!A:AP,42,FALSE)</f>
        <v>332</v>
      </c>
      <c r="GU15">
        <f>VLOOKUP(A15,Rape!A:AP,42,FALSE)</f>
        <v>1821</v>
      </c>
      <c r="GV15">
        <f>VLOOKUP(A15,Robbery!A:AP,42,FALSE)</f>
        <v>6361</v>
      </c>
      <c r="GW15">
        <f>VLOOKUP(A15,'Median Income'!$1:$1048576,43,FALSE)</f>
        <v>34665</v>
      </c>
      <c r="GX15">
        <f>VLOOKUP(A15,'Poverty Rate'!$1:$1048576,42,FALSE)</f>
        <v>13</v>
      </c>
      <c r="GY15">
        <f>VLOOKUP(A15,Murder!$1:$1048576,43,FALSE)</f>
        <v>9</v>
      </c>
      <c r="GZ15">
        <f>VLOOKUP(A15,Rape!$1:$1048576,43,FALSE)</f>
        <v>300</v>
      </c>
      <c r="HA15">
        <f>VLOOKUP(A15,Robbery!$1:$1048576,43,FALSE)</f>
        <v>138</v>
      </c>
      <c r="HB15">
        <f>VLOOKUP(A15,'Median Income'!$1:$1048576,44,FALSE)</f>
        <v>29526</v>
      </c>
      <c r="HC15">
        <f>VLOOKUP(A15,'Poverty Rate'!$1:$1048576,43,FALSE)</f>
        <v>11.8</v>
      </c>
      <c r="HD15">
        <f>VLOOKUP(A15,Murder!$1:$1048576,44,FALSE)</f>
        <v>503</v>
      </c>
      <c r="HE15">
        <f>VLOOKUP(A15,Rape!$1:$1048576,44,FALSE)</f>
        <v>2475</v>
      </c>
      <c r="HF15">
        <f>VLOOKUP(A15,Robbery!$1:$1048576,44,FALSE)</f>
        <v>11902</v>
      </c>
      <c r="HG15">
        <f>VLOOKUP(A15,'Median Income'!$1:$1048576,45,FALSE)</f>
        <v>30790</v>
      </c>
      <c r="HH15">
        <f>VLOOKUP(A15,'Poverty Rate'!$1:$1048576,44,FALSE)</f>
        <v>15.9</v>
      </c>
      <c r="HI15">
        <f>VLOOKUP(A15,Murder!$1:$1048576,45,FALSE)</f>
        <v>1477</v>
      </c>
      <c r="HJ15">
        <f>VLOOKUP(A15,Rape!$1:$1048576,45,FALSE)</f>
        <v>8376</v>
      </c>
      <c r="HK15">
        <f>VLOOKUP(A15,Robbery!$1:$1048576,45,FALSE)</f>
        <v>32804</v>
      </c>
      <c r="HL15">
        <f>VLOOKUP(A15,'Median Income'!$1:$1048576,46,FALSE)</f>
        <v>33072</v>
      </c>
      <c r="HM15">
        <f>VLOOKUP(A15,'Poverty Rate'!$1:$1048576,45,FALSE)</f>
        <v>16.600000000000001</v>
      </c>
      <c r="HN15">
        <f>VLOOKUP(A15,Murder!$1:$1048576,46,FALSE)</f>
        <v>63</v>
      </c>
      <c r="HO15">
        <f>VLOOKUP(A15,Rape!$1:$1048576,46,FALSE)</f>
        <v>836</v>
      </c>
      <c r="HP15">
        <f>VLOOKUP(A15,Robbery!$1:$1048576,46,FALSE)</f>
        <v>1377</v>
      </c>
      <c r="HQ15">
        <f>VLOOKUP(A15,'Median Income'!$1:$1048576,47,FALSE)</f>
        <v>37038</v>
      </c>
      <c r="HR15">
        <f>VLOOKUP(A15,'Poverty Rate'!$1:$1048576,46,FALSE)</f>
        <v>7.7</v>
      </c>
      <c r="HS15">
        <f>VLOOKUP(A15,Murder!$1:$1048576,47,FALSE)</f>
        <v>11</v>
      </c>
      <c r="HT15">
        <f>VLOOKUP(A15,Rape!$1:$1048576,47,FALSE)</f>
        <v>159</v>
      </c>
      <c r="HU15">
        <f>VLOOKUP(A15,Robbery!$1:$1048576,47,FALSE)</f>
        <v>91</v>
      </c>
      <c r="HV15">
        <f>VLOOKUP(A15,'Median Income'!$1:$1048576,48,FALSE)</f>
        <v>32358</v>
      </c>
      <c r="HW15">
        <f>VLOOKUP(A15,'Poverty Rate'!$1:$1048576,47,FALSE)</f>
        <v>12.6</v>
      </c>
      <c r="HX15">
        <f>VLOOKUP(A15,Murder!$1:$1048576,48,FALSE)</f>
        <v>500</v>
      </c>
      <c r="HY15">
        <f>VLOOKUP(A15,Rape!$1:$1048576,48,FALSE)</f>
        <v>1783</v>
      </c>
      <c r="HZ15">
        <f>VLOOKUP(A15,Robbery!$1:$1048576,48,FALSE)</f>
        <v>8181</v>
      </c>
      <c r="IA15">
        <f>VLOOKUP(A15,'Median Income'!$1:$1048576,49,FALSE)</f>
        <v>39211</v>
      </c>
      <c r="IB15">
        <f>VLOOKUP(A15,'Poverty Rate'!$1:$1048576,48,FALSE)</f>
        <v>12.3</v>
      </c>
      <c r="IC15">
        <f>VLOOKUP(A15,Murder!$1:$1048576,49,FALSE)</f>
        <v>255</v>
      </c>
      <c r="ID15">
        <f>VLOOKUP(A15,Rape!$1:$1048576,49,FALSE)</f>
        <v>2828</v>
      </c>
      <c r="IE15">
        <f>VLOOKUP(A15,Robbery!$1:$1048576,49,FALSE)</f>
        <v>6587</v>
      </c>
      <c r="IF15">
        <f>VLOOKUP(A15,'Median Income'!$1:$1048576,50,FALSE)</f>
        <v>36676</v>
      </c>
      <c r="IG15">
        <f>VLOOKUP(A15,'Poverty Rate'!$1:$1048576,49,FALSE)</f>
        <v>11.9</v>
      </c>
      <c r="IH15">
        <f>VLOOKUP(A15,Murder!$1:$1048576,50,FALSE)</f>
        <v>69</v>
      </c>
      <c r="II15">
        <f>VLOOKUP(A15,Rape!$1:$1048576,50,FALSE)</f>
        <v>358</v>
      </c>
      <c r="IJ15">
        <f>VLOOKUP(A15,Robbery!$1:$1048576,50,FALSE)</f>
        <v>737</v>
      </c>
      <c r="IK15">
        <f>VLOOKUP(A15,'Median Income'!$1:$1048576,51,FALSE)</f>
        <v>25247</v>
      </c>
      <c r="IL15">
        <f>VLOOKUP(A15,'Poverty Rate'!$1:$1048576,50,FALSE)</f>
        <v>18.5</v>
      </c>
      <c r="IM15">
        <f>VLOOKUP(A15,Murder!$1:$1048576,51,FALSE)</f>
        <v>204</v>
      </c>
      <c r="IN15">
        <f>VLOOKUP(A15,Rape!$1:$1048576,51,FALSE)</f>
        <v>1086</v>
      </c>
      <c r="IO15">
        <f>VLOOKUP(A15,Robbery!$1:$1048576,51,FALSE)</f>
        <v>4982</v>
      </c>
      <c r="IP15">
        <f>VLOOKUP(A15,'Median Income'!$1:$1048576,52,FALSE)</f>
        <v>40001</v>
      </c>
      <c r="IQ15">
        <f>VLOOKUP(A15,'Poverty Rate'!$1:$1048576,51,FALSE)</f>
        <v>8.8000000000000007</v>
      </c>
      <c r="IR15">
        <f>VLOOKUP(A15,Murder!$1:$1048576,52,FALSE)</f>
        <v>16</v>
      </c>
      <c r="IS15">
        <f>VLOOKUP(A15,Rape!$1:$1048576,52,FALSE)</f>
        <v>140</v>
      </c>
      <c r="IT15">
        <f>VLOOKUP(A15,Robbery!$1:$1048576,52,FALSE)</f>
        <v>98</v>
      </c>
      <c r="IU15">
        <f>VLOOKUP(A15,'Median Income'!$1:$1048576,53,FALSE)</f>
        <v>30953</v>
      </c>
      <c r="IV15">
        <f>VLOOKUP(A15,'Poverty Rate'!$1:$1048576,52,FALSE)</f>
        <v>11.9</v>
      </c>
    </row>
    <row r="16" spans="1:256" x14ac:dyDescent="0.25">
      <c r="A16">
        <v>1997</v>
      </c>
      <c r="B16">
        <v>426</v>
      </c>
      <c r="C16">
        <f>VLOOKUP(A16,Rape!A40:B94,2,FALSE)</f>
        <v>1396</v>
      </c>
      <c r="D16">
        <f>VLOOKUP(A16,Robbery!A40:B94,2,FALSE)</f>
        <v>6931</v>
      </c>
      <c r="E16">
        <f>VLOOKUP(A16,'Median Income'!A:C,3,FALSE)</f>
        <v>31939</v>
      </c>
      <c r="F16">
        <f>VLOOKUP(A16,'Poverty Rate'!A:B,2,FALSE)</f>
        <v>15.7</v>
      </c>
      <c r="G16">
        <f>VLOOKUP(A16,Murder!A:C,3,FALSE)</f>
        <v>54</v>
      </c>
      <c r="H16">
        <f>VLOOKUP(A16,Rape!A:C,3,FALSE)</f>
        <v>403</v>
      </c>
      <c r="I16">
        <f>VLOOKUP(A16,Robbery!A:C,3,FALSE)</f>
        <v>648</v>
      </c>
      <c r="J16">
        <f>VLOOKUP(A16,'Median Income'!A:D,4,FALSE)</f>
        <v>47994</v>
      </c>
      <c r="K16">
        <f>VLOOKUP(A16,'Poverty Rate'!A:C,3,FALSE)</f>
        <v>8.8000000000000007</v>
      </c>
      <c r="L16">
        <f>VLOOKUP(A16,Murder!A:D,4,FALSE)</f>
        <v>375</v>
      </c>
      <c r="M16">
        <f>VLOOKUP(A16,Rape!A:D,4,FALSE)</f>
        <v>1492</v>
      </c>
      <c r="N16">
        <f>VLOOKUP(A16,Robbery!A:D,4,FALSE)</f>
        <v>7547</v>
      </c>
      <c r="O16">
        <f>VLOOKUP(A16,'Median Income'!A:E,5,FALSE)</f>
        <v>32740</v>
      </c>
      <c r="P16">
        <f>VLOOKUP(A16,'Poverty Rate'!A:D,4,FALSE)</f>
        <v>17.2</v>
      </c>
      <c r="Q16">
        <f>VLOOKUP(A16,Murder!A:E,5,FALSE)</f>
        <v>250</v>
      </c>
      <c r="R16">
        <f>VLOOKUP(A16,Rape!A:E,5,FALSE)</f>
        <v>1098</v>
      </c>
      <c r="S16">
        <f>VLOOKUP(A16,Robbery!A:E,5,FALSE)</f>
        <v>2814</v>
      </c>
      <c r="T16">
        <f>VLOOKUP(A16,'Median Income'!A:F,6,FALSE)</f>
        <v>26162</v>
      </c>
      <c r="U16">
        <f>VLOOKUP(A16,'Poverty Rate'!A:E,5,FALSE)</f>
        <v>19.7</v>
      </c>
      <c r="V16">
        <f>VLOOKUP(A16,Murder!A:F,6,FALSE)</f>
        <v>2579</v>
      </c>
      <c r="W16">
        <f>VLOOKUP(A16,Rape!A:F,6,FALSE)</f>
        <v>10189</v>
      </c>
      <c r="X16">
        <f>VLOOKUP(A16,Robbery!A:F,6,FALSE)</f>
        <v>81468</v>
      </c>
      <c r="Y16">
        <f>VLOOKUP(A16,'Median Income'!A:G,7,FALSE)</f>
        <v>39694</v>
      </c>
      <c r="Z16">
        <f>VLOOKUP(A16,'Poverty Rate'!A:F,6,FALSE)</f>
        <v>16.600000000000001</v>
      </c>
      <c r="AA16">
        <f>VLOOKUP(A16,Murder!A:G,7,FALSE)</f>
        <v>157</v>
      </c>
      <c r="AB16">
        <f>VLOOKUP(A16,Rape!A:G,7,FALSE)</f>
        <v>1677</v>
      </c>
      <c r="AC16">
        <f>VLOOKUP(A16,Robbery!A:G,7,FALSE)</f>
        <v>3242</v>
      </c>
      <c r="AD16">
        <f>VLOOKUP(A16,'Median Income'!A:H,8,FALSE)</f>
        <v>43233</v>
      </c>
      <c r="AE16">
        <f>VLOOKUP(A16,'Poverty Rate'!A:G,7,FALSE)</f>
        <v>8.1999999999999993</v>
      </c>
      <c r="AF16">
        <f>VLOOKUP(A16,Murder!A:H,8,FALSE)</f>
        <v>124</v>
      </c>
      <c r="AG16">
        <f>VLOOKUP(A16,Rape!A:H,8,FALSE)</f>
        <v>740</v>
      </c>
      <c r="AH16">
        <f>VLOOKUP(A16,Robbery!A:H,8,FALSE)</f>
        <v>4999</v>
      </c>
      <c r="AI16">
        <f>VLOOKUP(A16,'Median Income'!A:I,9,FALSE)</f>
        <v>43985</v>
      </c>
      <c r="AJ16">
        <f>VLOOKUP(A16,'Poverty Rate'!A:H,8,FALSE)</f>
        <v>8.6</v>
      </c>
      <c r="AK16">
        <f>VLOOKUP(A16,Murder!A:I,9,FALSE)</f>
        <v>22</v>
      </c>
      <c r="AL16">
        <f>VLOOKUP(A16,Rape!A:I,9,FALSE)</f>
        <v>428</v>
      </c>
      <c r="AM16">
        <f>VLOOKUP(A16,Robbery!A:I,9,FALSE)</f>
        <v>1783</v>
      </c>
      <c r="AN16">
        <f>VLOOKUP(A16,'Median Income'!A:J,10,FALSE)</f>
        <v>43033</v>
      </c>
      <c r="AO16">
        <f>VLOOKUP(A16,'Poverty Rate'!A:I,9,FALSE)</f>
        <v>9.6</v>
      </c>
      <c r="AP16">
        <f>VLOOKUP(A16,Murder!A:J,10,FALSE)</f>
        <v>301</v>
      </c>
      <c r="AQ16">
        <f>VLOOKUP(A16,Rape!A:J,10,FALSE)</f>
        <v>218</v>
      </c>
      <c r="AR16">
        <f>VLOOKUP(A16,Robbery!A:J,10,FALSE)</f>
        <v>4501</v>
      </c>
      <c r="AS16">
        <f>VLOOKUP(A16,'Median Income'!A:K,11,FALSE)</f>
        <v>31860</v>
      </c>
      <c r="AT16">
        <f>VLOOKUP(A16,'Poverty Rate'!A:J,10,FALSE)</f>
        <v>21.8</v>
      </c>
      <c r="AU16">
        <f>VLOOKUP(A16,Murder!A:K,11,FALSE)</f>
        <v>1012</v>
      </c>
      <c r="AV16">
        <f>VLOOKUP(A16,Rape!A:K,11,FALSE)</f>
        <v>7599</v>
      </c>
      <c r="AW16">
        <f>VLOOKUP(A16,Robbery!A:K,11,FALSE)</f>
        <v>40459</v>
      </c>
      <c r="AX16">
        <f>VLOOKUP(A16,'Median Income'!A:L,12,FALSE)</f>
        <v>32455</v>
      </c>
      <c r="AY16">
        <f>VLOOKUP(A16,'Poverty Rate'!A:K,11,FALSE)</f>
        <v>14.3</v>
      </c>
      <c r="AZ16">
        <f>VLOOKUP(A16,Murder!A:L,12,FALSE)</f>
        <v>563</v>
      </c>
      <c r="BA16">
        <f>VLOOKUP(A16,Rape!A:L,12,FALSE)</f>
        <v>2328</v>
      </c>
      <c r="BB16">
        <f>VLOOKUP(A16,Robbery!A:L,12,FALSE)</f>
        <v>15473</v>
      </c>
      <c r="BC16">
        <f>VLOOKUP(A16,'Median Income'!$1:$1048576,13,FALSE)</f>
        <v>36663</v>
      </c>
      <c r="BD16">
        <f>VLOOKUP(A16,'Poverty Rate'!$1:$1048576,12,FALSE)</f>
        <v>14.5</v>
      </c>
      <c r="BE16">
        <f>VLOOKUP(A16,Murder!A:M,13,FALSE)</f>
        <v>47</v>
      </c>
      <c r="BF16">
        <f>VLOOKUP(A16,Rape!A:M,13,FALSE)</f>
        <v>371</v>
      </c>
      <c r="BG16">
        <f>VLOOKUP(A16,Robbery!A:M,13,FALSE)</f>
        <v>1403</v>
      </c>
      <c r="BH16">
        <f>VLOOKUP(A16,'Median Income'!$1:$1048576,14,FALSE)</f>
        <v>40934</v>
      </c>
      <c r="BI16">
        <f>VLOOKUP(A16,'Poverty Rate'!$1:$1048576,13,FALSE)</f>
        <v>13.9</v>
      </c>
      <c r="BJ16">
        <f>VLOOKUP(A16,Murder!A:N,14,FALSE)</f>
        <v>39</v>
      </c>
      <c r="BK16">
        <f>VLOOKUP(A16,Rape!A:N,14,FALSE)</f>
        <v>350</v>
      </c>
      <c r="BL16">
        <f>VLOOKUP(A16,Robbery!A:N,14,FALSE)</f>
        <v>237</v>
      </c>
      <c r="BM16">
        <f>VLOOKUP(A16,'Median Income'!$1:$1048576,15,FALSE)</f>
        <v>33404</v>
      </c>
      <c r="BN16">
        <f>VLOOKUP(A16,'Poverty Rate'!$1:$1048576,14,FALSE)</f>
        <v>14.7</v>
      </c>
      <c r="BO16">
        <f>VLOOKUP(A16,Murder!A:O,15,FALSE)</f>
        <v>1096</v>
      </c>
      <c r="BP16">
        <f>VLOOKUP(A16,Rape!A:O,15,FALSE)</f>
        <v>4415</v>
      </c>
      <c r="BQ16">
        <f>VLOOKUP(A16,Robbery!A:O,15,FALSE)</f>
        <v>33123</v>
      </c>
      <c r="BR16">
        <f>VLOOKUP(A16,'Median Income'!$1:$1048576,16,FALSE)</f>
        <v>41283</v>
      </c>
      <c r="BS16">
        <f>VLOOKUP(A16,'Poverty Rate'!$1:$1048576,15,FALSE)</f>
        <v>11.2</v>
      </c>
      <c r="BT16">
        <f>VLOOKUP(A16,Murder!A:P,16,FALSE)</f>
        <v>430</v>
      </c>
      <c r="BU16">
        <f>VLOOKUP(A16,Rape!A:P,16,FALSE)</f>
        <v>1928</v>
      </c>
      <c r="BV16">
        <f>VLOOKUP(A16,Robbery!A:P,16,FALSE)</f>
        <v>7763</v>
      </c>
      <c r="BW16">
        <f>VLOOKUP(A16,'Median Income'!$1:$1048576,17,FALSE)</f>
        <v>38889</v>
      </c>
      <c r="BX16">
        <f>VLOOKUP(A16,'Poverty Rate'!$1:$1048576,16,FALSE)</f>
        <v>8.8000000000000007</v>
      </c>
      <c r="BY16">
        <f>VLOOKUP(A16,Murder!A:Q,17,FALSE)</f>
        <v>52</v>
      </c>
      <c r="BZ16">
        <f>VLOOKUP(A16,Rape!A:Q,17,FALSE)</f>
        <v>579</v>
      </c>
      <c r="CA16">
        <f>VLOOKUP(A16,Robbery!A:Q,17,FALSE)</f>
        <v>1593</v>
      </c>
      <c r="CB16">
        <f>VLOOKUP(A16,'Median Income'!$1:$1048576,18,FALSE)</f>
        <v>33783</v>
      </c>
      <c r="CC16">
        <f>VLOOKUP(A16,'Poverty Rate'!$1:$1048576,17,FALSE)</f>
        <v>9.6</v>
      </c>
      <c r="CD16">
        <f>VLOOKUP(A16,Murder!A:R,18,FALSE)</f>
        <v>150</v>
      </c>
      <c r="CE16">
        <f>VLOOKUP(A16,Rape!A:R,18,FALSE)</f>
        <v>1179</v>
      </c>
      <c r="CF16">
        <f>VLOOKUP(A16,Robbery!A:R,18,FALSE)</f>
        <v>2535</v>
      </c>
      <c r="CG16">
        <f>VLOOKUP(A16,'Median Income'!$1:$1048576,19,FALSE)</f>
        <v>36471</v>
      </c>
      <c r="CH16">
        <f>VLOOKUP(A16,'Poverty Rate'!$1:$1048576,18,FALSE)</f>
        <v>9.6999999999999993</v>
      </c>
      <c r="CI16">
        <f>VLOOKUP(A16,Murder!A:S,19,FALSE)</f>
        <v>228</v>
      </c>
      <c r="CJ16">
        <f>VLOOKUP(A16,Rape!A:S,19,FALSE)</f>
        <v>1304</v>
      </c>
      <c r="CK16">
        <f>VLOOKUP(A16,Robbery!A:S,19,FALSE)</f>
        <v>3546</v>
      </c>
      <c r="CL16">
        <f>VLOOKUP(A16,'Median Income'!$1:$1048576,20,FALSE)</f>
        <v>33452</v>
      </c>
      <c r="CM16">
        <f>VLOOKUP(A16,'Poverty Rate'!$1:$1048576,19,FALSE)</f>
        <v>15.9</v>
      </c>
      <c r="CN16">
        <f>VLOOKUP(A16,Murder!A:T,20,FALSE)</f>
        <v>682</v>
      </c>
      <c r="CO16">
        <f>VLOOKUP(A16,Rape!A:T,20,FALSE)</f>
        <v>1799</v>
      </c>
      <c r="CP16">
        <f>VLOOKUP(A16,Robbery!A:T,20,FALSE)</f>
        <v>10407</v>
      </c>
      <c r="CQ16">
        <f>VLOOKUP(A16,'Median Income'!$1:$1048576,21,FALSE)</f>
        <v>33260</v>
      </c>
      <c r="CR16">
        <f>VLOOKUP(A16,'Poverty Rate'!$1:$1048576,20,FALSE)</f>
        <v>16.3</v>
      </c>
      <c r="CS16">
        <f>VLOOKUP(A16,Murder!A:U,21,)</f>
        <v>25</v>
      </c>
      <c r="CT16">
        <f>VLOOKUP(A16,Rape!A:U,21,FALSE)</f>
        <v>254</v>
      </c>
      <c r="CU16">
        <f>VLOOKUP(A16,Robbery!A:U,21,FALSE)</f>
        <v>257</v>
      </c>
      <c r="CV16">
        <f>VLOOKUP(A16,'Median Income'!$1:$1048576,22,FALSE)</f>
        <v>32772</v>
      </c>
      <c r="CW16">
        <f>VLOOKUP(A16,'Poverty Rate'!$1:$1048576,21,FALSE)</f>
        <v>10.1</v>
      </c>
      <c r="CX16">
        <f>VLOOKUP(A16,Murder!A:V,22,FALSE)</f>
        <v>502</v>
      </c>
      <c r="CY16">
        <f>VLOOKUP(A16,Rape!A:V,22,FALSE)</f>
        <v>1814</v>
      </c>
      <c r="CZ16">
        <f>VLOOKUP(A16,Robbery!A:V,22,FALSE)</f>
        <v>17157</v>
      </c>
      <c r="DA16">
        <f>VLOOKUP(A16,'Median Income'!$1:$1048576,23,FALSE)</f>
        <v>46685</v>
      </c>
      <c r="DB16">
        <f>VLOOKUP(A16,'Poverty Rate'!$1:$1048576,22,FALSE)</f>
        <v>8.4</v>
      </c>
      <c r="DC16">
        <f>VLOOKUP(A16,Murder!A:W,23,FALSE)</f>
        <v>119</v>
      </c>
      <c r="DD16">
        <f>VLOOKUP(A16,Rape!A:W,23,FALSE)</f>
        <v>1647</v>
      </c>
      <c r="DE16">
        <f>VLOOKUP(A16,Robbery!A:W,23,FALSE)</f>
        <v>6676</v>
      </c>
      <c r="DF16">
        <f>VLOOKUP(A16,'Median Income'!$1:$1048576,24,FALSE)</f>
        <v>42023</v>
      </c>
      <c r="DG16">
        <f>VLOOKUP(A16,'Poverty Rate'!$1:$1048576,23,FALSE)</f>
        <v>12.2</v>
      </c>
      <c r="DH16">
        <f>VLOOKUP(A16,Murder!A:X,24,FALSE)</f>
        <v>759</v>
      </c>
      <c r="DI16">
        <f>VLOOKUP(A16,Rape!A:X,24,FALSE)</f>
        <v>5070</v>
      </c>
      <c r="DJ16">
        <f>VLOOKUP(A16,Murder!A:X,24,FALSE)</f>
        <v>759</v>
      </c>
      <c r="DK16">
        <f>VLOOKUP(A16,'Median Income'!$1:$1048576,25,FALSE)</f>
        <v>38742</v>
      </c>
      <c r="DL16">
        <f>VLOOKUP(A16,'Poverty Rate'!$1:$1048576,24,FALSE)</f>
        <v>10.3</v>
      </c>
      <c r="DM16">
        <f>VLOOKUP(A16,Murder!A:Y,25,FALSE)</f>
        <v>129</v>
      </c>
      <c r="DN16">
        <f>VLOOKUP(A16,Rape!$1:$1048576,25,FALSE)</f>
        <v>2446</v>
      </c>
      <c r="DO16">
        <f>VLOOKUP(A16,Robbery!A:Y,25,FALSE)</f>
        <v>5373</v>
      </c>
      <c r="DP16">
        <f>VLOOKUP(A16,'Median Income'!$1:$1048576,26,FALSE)</f>
        <v>42564</v>
      </c>
      <c r="DQ16">
        <f>VLOOKUP(A16,'Poverty Rate'!$1:$1048576,25,FALSE)</f>
        <v>9.6</v>
      </c>
      <c r="DR16">
        <f>VLOOKUP(A16,Murder!A:Z,26,FALSE)</f>
        <v>358</v>
      </c>
      <c r="DS16">
        <f>VLOOKUP(A16,Rape!A:Z,26,FALSE)</f>
        <v>1065</v>
      </c>
      <c r="DT16">
        <f>VLOOKUP(A16,Robbery!A:Z,26,FALSE)</f>
        <v>3741</v>
      </c>
      <c r="DU16">
        <f>VLOOKUP(A16,'Median Income'!$1:$1048576,27,FALSE)</f>
        <v>28499</v>
      </c>
      <c r="DV16">
        <f>VLOOKUP(A16,'Poverty Rate'!$1:$1048576,26,FALSE)</f>
        <v>16.7</v>
      </c>
      <c r="DW16">
        <f>VLOOKUP(A16,Murder!A:AA,27,FALSE)</f>
        <v>426</v>
      </c>
      <c r="DX16">
        <f>VLOOKUP(A16,Rape!A:AA,27,FALSE)</f>
        <v>1525</v>
      </c>
      <c r="DY16">
        <f>VLOOKUP(A16,Robbery!A:AA,27,FALSE)</f>
        <v>8430</v>
      </c>
      <c r="DZ16">
        <f>VLOOKUP(A16,'Median Income'!$1:$1048576,28,FALSE)</f>
        <v>36553</v>
      </c>
      <c r="EA16">
        <f>VLOOKUP(A16,'Poverty Rate'!$1:$1048576,27,FALSE)</f>
        <v>11.8</v>
      </c>
      <c r="EB16">
        <f>VLOOKUP(A16,Murder!A:AB,28,FALSE)</f>
        <v>42</v>
      </c>
      <c r="EC16">
        <f>VLOOKUP(A16,Rape!A:AB,28,FALSE)</f>
        <v>171</v>
      </c>
      <c r="ED16">
        <f>VLOOKUP(A16,Robbery!A:AB,28,FALSE)</f>
        <v>179</v>
      </c>
      <c r="EE16">
        <f>VLOOKUP(A16,'Median Income'!$1:$1048576,29,FALSE)</f>
        <v>29212</v>
      </c>
      <c r="EF16">
        <f>VLOOKUP(A16,'Poverty Rate'!$1:$1048576,28,FALSE)</f>
        <v>15.6</v>
      </c>
      <c r="EG16">
        <f>VLOOKUP(A16,Murder!A:AC,29,FALSE)</f>
        <v>50</v>
      </c>
      <c r="EH16">
        <f>VLOOKUP(A16,Rape!A:AC,29,FALSE)</f>
        <v>406</v>
      </c>
      <c r="EI16">
        <f>VLOOKUP(A16,Robbery!A:AC,29,FALSE)</f>
        <v>1097</v>
      </c>
      <c r="EJ16">
        <f>VLOOKUP(A16,'Median Income'!$1:$1048576,30,FALSE)</f>
        <v>34692</v>
      </c>
      <c r="EK16">
        <f>VLOOKUP(A16,'Poverty Rate'!$1:$1048576,29,FALSE)</f>
        <v>9.8000000000000007</v>
      </c>
      <c r="EL16">
        <f>VLOOKUP(A16,Murder!A:AD,30,FALSE)</f>
        <v>187</v>
      </c>
      <c r="EM16">
        <f>VLOOKUP(A16,Rape!A:AD,30,FALSE)</f>
        <v>1005</v>
      </c>
      <c r="EN16">
        <f>VLOOKUP(A16,Robbery!A:AD,30,FALSE)</f>
        <v>5071</v>
      </c>
      <c r="EO16">
        <f>VLOOKUP(A16,'Median Income'!$1:$1048576,31,FALSE)</f>
        <v>38854</v>
      </c>
      <c r="EP16">
        <f>VLOOKUP(A16,'Poverty Rate'!$1:$1048576,30,FALSE)</f>
        <v>11</v>
      </c>
      <c r="EQ16">
        <f>VLOOKUP(A16,Murder!A:AE,31,FALSE)</f>
        <v>16</v>
      </c>
      <c r="ER16">
        <f>VLOOKUP(A16,Rape!A:AE,31,FALSE)</f>
        <v>395</v>
      </c>
      <c r="ES16">
        <f>VLOOKUP(A16,Robbery!A:AE,31,FALSE)</f>
        <v>274</v>
      </c>
      <c r="ET16">
        <f>VLOOKUP(A16,'Median Income'!$1:$1048576,32,FALSE)</f>
        <v>40998</v>
      </c>
      <c r="EU16">
        <f>VLOOKUP(A16,'Poverty Rate'!$1:$1048576,31,FALSE)</f>
        <v>9.1</v>
      </c>
      <c r="EV16">
        <f>VLOOKUP(A16,Murder!A:AF,32,FALSE)</f>
        <v>337</v>
      </c>
      <c r="EW16">
        <f>VLOOKUP(A16,Rape!A:AF,32,FALSE)</f>
        <v>1729</v>
      </c>
      <c r="EX16">
        <f>VLOOKUP(A16,Robbery!A:AF,32,FALSE)</f>
        <v>16957</v>
      </c>
      <c r="EY16">
        <f>VLOOKUP(A16,'Median Income'!$1:$1048576,33,FALSE)</f>
        <v>48021</v>
      </c>
      <c r="EZ16">
        <f>VLOOKUP(A16,'Poverty Rate'!$1:$1048576,32,FALSE)</f>
        <v>9.3000000000000007</v>
      </c>
      <c r="FA16">
        <f>VLOOKUP(A16,Murder!A:AG,33,FALSE)</f>
        <v>134</v>
      </c>
      <c r="FB16">
        <f>VLOOKUP(A16,Rape!A:AG,33,FALSE)</f>
        <v>872</v>
      </c>
      <c r="FC16">
        <f>VLOOKUP(A16,Robbery!A:AG,33,FALSE)</f>
        <v>2966</v>
      </c>
      <c r="FD16">
        <f>VLOOKUP(A16,'Median Income'!$1:$1048576,34,FALSE)</f>
        <v>30086</v>
      </c>
      <c r="FE16">
        <f>VLOOKUP(A16,'Poverty Rate'!$1:$1048576,33,FALSE)</f>
        <v>21.2</v>
      </c>
      <c r="FF16">
        <f>VLOOKUP(A16,Murder!A:AH,34,FALSE)</f>
        <v>1093</v>
      </c>
      <c r="FG16">
        <f>VLOOKUP(A16,Rape!A:AH,34,FALSE)</f>
        <v>4075</v>
      </c>
      <c r="FH16">
        <f>VLOOKUP(A16,Robbery!A:AH,34,FALSE)</f>
        <v>56094</v>
      </c>
      <c r="FI16">
        <f>VLOOKUP(A16,'Median Income'!$1:$1048576,35,FALSE)</f>
        <v>35798</v>
      </c>
      <c r="FJ16">
        <f>VLOOKUP(A16,'Poverty Rate'!$1:$1048576,34,FALSE)</f>
        <v>16.5</v>
      </c>
      <c r="FK16">
        <f>VLOOKUP(A16,Murder!A:AI,35,FALSE)</f>
        <v>614</v>
      </c>
      <c r="FL16">
        <f>VLOOKUP(A16,Rape!A:AI,35,FALSE)</f>
        <v>2348</v>
      </c>
      <c r="FM16">
        <f>VLOOKUP(A16,Robbery!A:AI,35,FALSE)</f>
        <v>12817</v>
      </c>
      <c r="FN16">
        <f>VLOOKUP(A16,'Median Income'!$1:$1048576,36,FALSE)</f>
        <v>35840</v>
      </c>
      <c r="FO16">
        <f>VLOOKUP(A16,'Poverty Rate'!$1:$1048576,35,FALSE)</f>
        <v>11.4</v>
      </c>
      <c r="FP16">
        <f>VLOOKUP(A16,Murder!A:AJ,36,FALSE)</f>
        <v>6</v>
      </c>
      <c r="FQ16">
        <f>VLOOKUP(A16,Rape!A:AJ,36,FALSE)</f>
        <v>159</v>
      </c>
      <c r="FR16">
        <f>VLOOKUP(A16,Robbery!A:AJ,36,FALSE)</f>
        <v>41</v>
      </c>
      <c r="FS16">
        <f>VLOOKUP(A16,'Median Income'!$1:$1048576,37,FALSE)</f>
        <v>31661</v>
      </c>
      <c r="FT16">
        <f>VLOOKUP(A16,'Poverty Rate'!$1:$1048576,36,FALSE)</f>
        <v>13.6</v>
      </c>
      <c r="FU16">
        <f>VLOOKUP(A16,Murder!A:AK,37,FALSE)</f>
        <v>523</v>
      </c>
      <c r="FV16">
        <f>VLOOKUP(A16,Rape!A:AK,37,FALSE)</f>
        <v>4566</v>
      </c>
      <c r="FW16">
        <f>VLOOKUP(A16,Robbery!A:AK,37,FALSE)</f>
        <v>17755</v>
      </c>
      <c r="FX16">
        <f>VLOOKUP(A16,'Median Income'!$1:$1048576,38,FALSE)</f>
        <v>36134</v>
      </c>
      <c r="FY16">
        <f>VLOOKUP(A16,'Poverty Rate'!$1:$1048576,37,FALSE)</f>
        <v>11</v>
      </c>
      <c r="FZ16">
        <f>VLOOKUP(A16,Murder!A:AL,38,FALSE)</f>
        <v>229</v>
      </c>
      <c r="GA16">
        <f>VLOOKUP(A16,Rape!A:AL,38,FALSE)</f>
        <v>1517</v>
      </c>
      <c r="GB16">
        <f>VLOOKUP(A16,Robbery!A:AL,38,FALSE)</f>
        <v>3446</v>
      </c>
      <c r="GC16">
        <f>VLOOKUP(A16,'Median Income'!$1:$1048576,39,FALSE)</f>
        <v>31351</v>
      </c>
      <c r="GD16">
        <f>VLOOKUP(A16,'Poverty Rate'!$1:$1048576,38,FALSE)</f>
        <v>13.7</v>
      </c>
      <c r="GE16">
        <f>VLOOKUP(A16,Murder!A:AM,39,FALSE)</f>
        <v>95</v>
      </c>
      <c r="GF16">
        <f>VLOOKUP(A16,Rape!A:AM,39,)</f>
        <v>1306</v>
      </c>
      <c r="GG16">
        <f>VLOOKUP(A16,Robbery!A:AM,39,FALSE)</f>
        <v>3811</v>
      </c>
      <c r="GH16">
        <f>VLOOKUP(A16,'Median Income'!$1:$1048576,40,FALSE)</f>
        <v>37247</v>
      </c>
      <c r="GI16">
        <f>VLOOKUP(A16,'Poverty Rate'!$1:$1048576,39,FALSE)</f>
        <v>11.6</v>
      </c>
      <c r="GJ16">
        <f>VLOOKUP(A16,Murder!A:AN,40,FALSE)</f>
        <v>705</v>
      </c>
      <c r="GK16">
        <f>VLOOKUP(A16,Rape!A:AN,40,FALSE)</f>
        <v>3289</v>
      </c>
      <c r="GL16">
        <f>VLOOKUP(A16,Robbery!A:AN,40,FALSE)</f>
        <v>18788</v>
      </c>
      <c r="GM16">
        <f>VLOOKUP(A16,'Median Income'!$1:$1048576,41,FALSE)</f>
        <v>37517</v>
      </c>
      <c r="GN16">
        <f>VLOOKUP(A16,'Poverty Rate'!$1:$1048576,40,FALSE)</f>
        <v>11.2</v>
      </c>
      <c r="GO16">
        <f>VLOOKUP(A16,Murder!A:AO,41,FALSE)</f>
        <v>25</v>
      </c>
      <c r="GP16">
        <f>VLOOKUP(A16,Rape!A:AO,41,FALSE)</f>
        <v>363</v>
      </c>
      <c r="GQ16">
        <f>VLOOKUP(A16,Robbery!A:AO,41,FALSE)</f>
        <v>707</v>
      </c>
      <c r="GR16">
        <f>VLOOKUP(A16,'Median Income'!$1:$1048576,42,FALSE)</f>
        <v>34797</v>
      </c>
      <c r="GS16">
        <f>VLOOKUP(A16,'Poverty Rate'!$1:$1048576,41,FALSE)</f>
        <v>12.7</v>
      </c>
      <c r="GT16">
        <f>VLOOKUP(A16,Murder!A:AP,42,FALSE)</f>
        <v>314</v>
      </c>
      <c r="GU16">
        <f>VLOOKUP(A16,Rape!A:AP,42,FALSE)</f>
        <v>1837</v>
      </c>
      <c r="GV16">
        <f>VLOOKUP(A16,Robbery!A:AP,42,FALSE)</f>
        <v>6624</v>
      </c>
      <c r="GW16">
        <f>VLOOKUP(A16,'Median Income'!$1:$1048576,43,FALSE)</f>
        <v>34262</v>
      </c>
      <c r="GX16">
        <f>VLOOKUP(A16,'Poverty Rate'!$1:$1048576,42,FALSE)</f>
        <v>13.1</v>
      </c>
      <c r="GY16">
        <f>VLOOKUP(A16,Murder!$1:$1048576,43,FALSE)</f>
        <v>10</v>
      </c>
      <c r="GZ16">
        <f>VLOOKUP(A16,Rape!$1:$1048576,43,FALSE)</f>
        <v>357</v>
      </c>
      <c r="HA16">
        <f>VLOOKUP(A16,Robbery!$1:$1048576,43,FALSE)</f>
        <v>172</v>
      </c>
      <c r="HB16">
        <f>VLOOKUP(A16,'Median Income'!$1:$1048576,44,FALSE)</f>
        <v>29694</v>
      </c>
      <c r="HC16">
        <f>VLOOKUP(A16,'Poverty Rate'!$1:$1048576,43,FALSE)</f>
        <v>16.5</v>
      </c>
      <c r="HD16">
        <f>VLOOKUP(A16,Murder!$1:$1048576,44,FALSE)</f>
        <v>511</v>
      </c>
      <c r="HE16">
        <f>VLOOKUP(A16,Rape!$1:$1048576,44,FALSE)</f>
        <v>3056</v>
      </c>
      <c r="HF16">
        <f>VLOOKUP(A16,Robbery!$1:$1048576,44,FALSE)</f>
        <v>11487</v>
      </c>
      <c r="HG16">
        <f>VLOOKUP(A16,'Median Income'!$1:$1048576,45,FALSE)</f>
        <v>30636</v>
      </c>
      <c r="HH16">
        <f>VLOOKUP(A16,'Poverty Rate'!$1:$1048576,44,FALSE)</f>
        <v>14.3</v>
      </c>
      <c r="HI16">
        <f>VLOOKUP(A16,Murder!$1:$1048576,45,FALSE)</f>
        <v>1327</v>
      </c>
      <c r="HJ16">
        <f>VLOOKUP(A16,Rape!$1:$1048576,45,FALSE)</f>
        <v>8011</v>
      </c>
      <c r="HK16">
        <f>VLOOKUP(A16,Robbery!$1:$1048576,45,FALSE)</f>
        <v>30522</v>
      </c>
      <c r="HL16">
        <f>VLOOKUP(A16,'Median Income'!$1:$1048576,46,FALSE)</f>
        <v>35075</v>
      </c>
      <c r="HM16">
        <f>VLOOKUP(A16,'Poverty Rate'!$1:$1048576,45,FALSE)</f>
        <v>16.7</v>
      </c>
      <c r="HN16">
        <f>VLOOKUP(A16,Murder!$1:$1048576,46,FALSE)</f>
        <v>50</v>
      </c>
      <c r="HO16">
        <f>VLOOKUP(A16,Rape!$1:$1048576,46,FALSE)</f>
        <v>977</v>
      </c>
      <c r="HP16">
        <f>VLOOKUP(A16,Robbery!$1:$1048576,46,FALSE)</f>
        <v>1408</v>
      </c>
      <c r="HQ16">
        <f>VLOOKUP(A16,'Median Income'!$1:$1048576,47,FALSE)</f>
        <v>42775</v>
      </c>
      <c r="HR16">
        <f>VLOOKUP(A16,'Poverty Rate'!$1:$1048576,46,FALSE)</f>
        <v>8.9</v>
      </c>
      <c r="HS16">
        <f>VLOOKUP(A16,Murder!$1:$1048576,47,FALSE)</f>
        <v>9</v>
      </c>
      <c r="HT16">
        <f>VLOOKUP(A16,Rape!$1:$1048576,47,FALSE)</f>
        <v>156</v>
      </c>
      <c r="HU16">
        <f>VLOOKUP(A16,Robbery!$1:$1048576,47,FALSE)</f>
        <v>79</v>
      </c>
      <c r="HV16">
        <f>VLOOKUP(A16,'Median Income'!$1:$1048576,48,FALSE)</f>
        <v>35053</v>
      </c>
      <c r="HW16">
        <f>VLOOKUP(A16,'Poverty Rate'!$1:$1048576,47,FALSE)</f>
        <v>9.3000000000000007</v>
      </c>
      <c r="HX16">
        <f>VLOOKUP(A16,Murder!$1:$1048576,48,FALSE)</f>
        <v>488</v>
      </c>
      <c r="HY16">
        <f>VLOOKUP(A16,Rape!$1:$1048576,48,FALSE)</f>
        <v>1819</v>
      </c>
      <c r="HZ16">
        <f>VLOOKUP(A16,Robbery!$1:$1048576,48,FALSE)</f>
        <v>8384</v>
      </c>
      <c r="IA16">
        <f>VLOOKUP(A16,'Median Income'!$1:$1048576,49,FALSE)</f>
        <v>42957</v>
      </c>
      <c r="IB16">
        <f>VLOOKUP(A16,'Poverty Rate'!$1:$1048576,48,FALSE)</f>
        <v>12.7</v>
      </c>
      <c r="IC16">
        <f>VLOOKUP(A16,Murder!$1:$1048576,49,FALSE)</f>
        <v>244</v>
      </c>
      <c r="ID16">
        <f>VLOOKUP(A16,Rape!$1:$1048576,49,FALSE)</f>
        <v>2885</v>
      </c>
      <c r="IE16">
        <f>VLOOKUP(A16,Robbery!$1:$1048576,49,FALSE)</f>
        <v>6734</v>
      </c>
      <c r="IF16">
        <f>VLOOKUP(A16,'Median Income'!$1:$1048576,50,FALSE)</f>
        <v>44562</v>
      </c>
      <c r="IG16">
        <f>VLOOKUP(A16,'Poverty Rate'!$1:$1048576,49,FALSE)</f>
        <v>9.1999999999999993</v>
      </c>
      <c r="IH16">
        <f>VLOOKUP(A16,Murder!$1:$1048576,50,FALSE)</f>
        <v>75</v>
      </c>
      <c r="II16">
        <f>VLOOKUP(A16,Rape!$1:$1048576,50,FALSE)</f>
        <v>355</v>
      </c>
      <c r="IJ16">
        <f>VLOOKUP(A16,Robbery!$1:$1048576,50,FALSE)</f>
        <v>782</v>
      </c>
      <c r="IK16">
        <f>VLOOKUP(A16,'Median Income'!$1:$1048576,51,FALSE)</f>
        <v>27488</v>
      </c>
      <c r="IL16">
        <f>VLOOKUP(A16,'Poverty Rate'!$1:$1048576,50,FALSE)</f>
        <v>16.399999999999999</v>
      </c>
      <c r="IM16">
        <f>VLOOKUP(A16,Murder!$1:$1048576,51,FALSE)</f>
        <v>205</v>
      </c>
      <c r="IN16">
        <f>VLOOKUP(A16,Rape!$1:$1048576,51,FALSE)</f>
        <v>1048</v>
      </c>
      <c r="IO16">
        <f>VLOOKUP(A16,Robbery!$1:$1048576,51,FALSE)</f>
        <v>5214</v>
      </c>
      <c r="IP16">
        <f>VLOOKUP(A16,'Median Income'!$1:$1048576,52,FALSE)</f>
        <v>39595</v>
      </c>
      <c r="IQ16">
        <f>VLOOKUP(A16,'Poverty Rate'!$1:$1048576,51,FALSE)</f>
        <v>8.1999999999999993</v>
      </c>
      <c r="IR16">
        <f>VLOOKUP(A16,Murder!$1:$1048576,52,FALSE)</f>
        <v>17</v>
      </c>
      <c r="IS16">
        <f>VLOOKUP(A16,Rape!$1:$1048576,52,FALSE)</f>
        <v>137</v>
      </c>
      <c r="IT16">
        <f>VLOOKUP(A16,Robbery!$1:$1048576,52,FALSE)</f>
        <v>85</v>
      </c>
      <c r="IU16">
        <f>VLOOKUP(A16,'Median Income'!$1:$1048576,53,FALSE)</f>
        <v>33423</v>
      </c>
      <c r="IV16">
        <f>VLOOKUP(A16,'Poverty Rate'!$1:$1048576,52,FALSE)</f>
        <v>13.5</v>
      </c>
    </row>
    <row r="17" spans="1:256" x14ac:dyDescent="0.25">
      <c r="A17">
        <v>1998</v>
      </c>
      <c r="B17">
        <v>354</v>
      </c>
      <c r="C17">
        <f>VLOOKUP(A17,Rape!A41:B95,2,FALSE)</f>
        <v>1443</v>
      </c>
      <c r="D17">
        <f>VLOOKUP(A17,Robbery!A41:B95,2,FALSE)</f>
        <v>5698</v>
      </c>
      <c r="E17">
        <f>VLOOKUP(A17,'Median Income'!A:C,3,FALSE)</f>
        <v>36266</v>
      </c>
      <c r="F17">
        <f>VLOOKUP(A17,'Poverty Rate'!A:B,2,FALSE)</f>
        <v>14.5</v>
      </c>
      <c r="G17">
        <f>VLOOKUP(A17,Murder!A:C,3,FALSE)</f>
        <v>41</v>
      </c>
      <c r="H17">
        <f>VLOOKUP(A17,Rape!A:C,3,FALSE)</f>
        <v>421</v>
      </c>
      <c r="I17">
        <f>VLOOKUP(A17,Robbery!A:C,3,FALSE)</f>
        <v>532</v>
      </c>
      <c r="J17">
        <f>VLOOKUP(A17,'Median Income'!A:D,4,FALSE)</f>
        <v>50692</v>
      </c>
      <c r="K17">
        <f>VLOOKUP(A17,'Poverty Rate'!A:C,3,FALSE)</f>
        <v>9.4</v>
      </c>
      <c r="L17">
        <f>VLOOKUP(A17,Murder!A:D,4,FALSE)</f>
        <v>376</v>
      </c>
      <c r="M17">
        <f>VLOOKUP(A17,Rape!A:D,4,FALSE)</f>
        <v>1451</v>
      </c>
      <c r="N17">
        <f>VLOOKUP(A17,Robbery!A:D,4,FALSE)</f>
        <v>7715</v>
      </c>
      <c r="O17">
        <f>VLOOKUP(A17,'Median Income'!A:E,5,FALSE)</f>
        <v>37090</v>
      </c>
      <c r="P17">
        <f>VLOOKUP(A17,'Poverty Rate'!A:D,4,FALSE)</f>
        <v>16.600000000000001</v>
      </c>
      <c r="Q17">
        <f>VLOOKUP(A17,Murder!A:E,5,FALSE)</f>
        <v>201</v>
      </c>
      <c r="R17">
        <f>VLOOKUP(A17,Rape!A:E,5,FALSE)</f>
        <v>893</v>
      </c>
      <c r="S17">
        <f>VLOOKUP(A17,Robbery!A:E,5,FALSE)</f>
        <v>2442</v>
      </c>
      <c r="T17">
        <f>VLOOKUP(A17,'Median Income'!A:F,6,FALSE)</f>
        <v>27665</v>
      </c>
      <c r="U17">
        <f>VLOOKUP(A17,'Poverty Rate'!A:E,5,FALSE)</f>
        <v>14.7</v>
      </c>
      <c r="V17">
        <f>VLOOKUP(A17,Murder!A:F,6,FALSE)</f>
        <v>2171</v>
      </c>
      <c r="W17">
        <f>VLOOKUP(A17,Rape!A:F,6,FALSE)</f>
        <v>9782</v>
      </c>
      <c r="X17">
        <f>VLOOKUP(A17,Robbery!A:F,6,FALSE)</f>
        <v>68782</v>
      </c>
      <c r="Y17">
        <f>VLOOKUP(A17,'Median Income'!A:G,7,FALSE)</f>
        <v>40934</v>
      </c>
      <c r="Z17">
        <f>VLOOKUP(A17,'Poverty Rate'!A:F,6,FALSE)</f>
        <v>15.4</v>
      </c>
      <c r="AA17">
        <f>VLOOKUP(A17,Murder!A:G,7,FALSE)</f>
        <v>183</v>
      </c>
      <c r="AB17">
        <f>VLOOKUP(A17,Rape!A:G,7,FALSE)</f>
        <v>1883</v>
      </c>
      <c r="AC17">
        <f>VLOOKUP(A17,Robbery!A:G,7,FALSE)</f>
        <v>3238</v>
      </c>
      <c r="AD17">
        <f>VLOOKUP(A17,'Median Income'!A:H,8,FALSE)</f>
        <v>46599</v>
      </c>
      <c r="AE17">
        <f>VLOOKUP(A17,'Poverty Rate'!A:G,7,FALSE)</f>
        <v>9.1999999999999993</v>
      </c>
      <c r="AF17">
        <f>VLOOKUP(A17,Murder!A:H,8,FALSE)</f>
        <v>135</v>
      </c>
      <c r="AG17">
        <f>VLOOKUP(A17,Rape!A:H,8,FALSE)</f>
        <v>728</v>
      </c>
      <c r="AH17">
        <f>VLOOKUP(A17,Robbery!A:H,8,FALSE)</f>
        <v>4379</v>
      </c>
      <c r="AI17">
        <f>VLOOKUP(A17,'Median Income'!A:I,9,FALSE)</f>
        <v>46508</v>
      </c>
      <c r="AJ17">
        <f>VLOOKUP(A17,'Poverty Rate'!A:H,8,FALSE)</f>
        <v>9.5</v>
      </c>
      <c r="AK17">
        <f>VLOOKUP(A17,Murder!A:I,9,FALSE)</f>
        <v>21</v>
      </c>
      <c r="AL17">
        <f>VLOOKUP(A17,Rape!A:I,9,FALSE)</f>
        <v>499</v>
      </c>
      <c r="AM17">
        <f>VLOOKUP(A17,Robbery!A:I,9,FALSE)</f>
        <v>1445</v>
      </c>
      <c r="AN17">
        <f>VLOOKUP(A17,'Median Income'!A:J,10,FALSE)</f>
        <v>41458</v>
      </c>
      <c r="AO17">
        <f>VLOOKUP(A17,'Poverty Rate'!A:I,9,FALSE)</f>
        <v>10.3</v>
      </c>
      <c r="AP17">
        <f>VLOOKUP(A17,Murder!A:J,10,FALSE)</f>
        <v>260</v>
      </c>
      <c r="AQ17">
        <f>VLOOKUP(A17,Rape!A:J,10,FALSE)</f>
        <v>190</v>
      </c>
      <c r="AR17">
        <f>VLOOKUP(A17,Robbery!A:J,10,FALSE)</f>
        <v>3606</v>
      </c>
      <c r="AS17">
        <f>VLOOKUP(A17,'Median Income'!A:K,11,FALSE)</f>
        <v>33433</v>
      </c>
      <c r="AT17">
        <f>VLOOKUP(A17,'Poverty Rate'!A:J,10,FALSE)</f>
        <v>22.3</v>
      </c>
      <c r="AU17">
        <f>VLOOKUP(A17,Murder!A:K,11,FALSE)</f>
        <v>967</v>
      </c>
      <c r="AV17">
        <f>VLOOKUP(A17,Rape!A:K,11,FALSE)</f>
        <v>7404</v>
      </c>
      <c r="AW17">
        <f>VLOOKUP(A17,Robbery!A:K,11,FALSE)</f>
        <v>36198</v>
      </c>
      <c r="AX17">
        <f>VLOOKUP(A17,'Median Income'!A:L,12,FALSE)</f>
        <v>34909</v>
      </c>
      <c r="AY17">
        <f>VLOOKUP(A17,'Poverty Rate'!A:K,11,FALSE)</f>
        <v>13.1</v>
      </c>
      <c r="AZ17">
        <f>VLOOKUP(A17,Murder!A:L,12,FALSE)</f>
        <v>618</v>
      </c>
      <c r="BA17">
        <f>VLOOKUP(A17,Rape!A:L,12,FALSE)</f>
        <v>2322</v>
      </c>
      <c r="BB17">
        <f>VLOOKUP(A17,Robbery!A:L,12,FALSE)</f>
        <v>14308</v>
      </c>
      <c r="BC17">
        <f>VLOOKUP(A17,'Median Income'!$1:$1048576,13,FALSE)</f>
        <v>38665</v>
      </c>
      <c r="BD17">
        <f>VLOOKUP(A17,'Poverty Rate'!$1:$1048576,12,FALSE)</f>
        <v>13.5</v>
      </c>
      <c r="BE17">
        <f>VLOOKUP(A17,Murder!A:M,13,FALSE)</f>
        <v>24</v>
      </c>
      <c r="BF17">
        <f>VLOOKUP(A17,Rape!A:M,13,FALSE)</f>
        <v>352</v>
      </c>
      <c r="BG17">
        <f>VLOOKUP(A17,Robbery!A:M,13,FALSE)</f>
        <v>1225</v>
      </c>
      <c r="BH17">
        <f>VLOOKUP(A17,'Median Income'!$1:$1048576,14,FALSE)</f>
        <v>40827</v>
      </c>
      <c r="BI17">
        <f>VLOOKUP(A17,'Poverty Rate'!$1:$1048576,13,FALSE)</f>
        <v>10.9</v>
      </c>
      <c r="BJ17">
        <f>VLOOKUP(A17,Murder!A:N,14,FALSE)</f>
        <v>36</v>
      </c>
      <c r="BK17">
        <f>VLOOKUP(A17,Rape!A:N,14,FALSE)</f>
        <v>386</v>
      </c>
      <c r="BL17">
        <f>VLOOKUP(A17,Robbery!A:N,14,FALSE)</f>
        <v>264</v>
      </c>
      <c r="BM17">
        <f>VLOOKUP(A17,'Median Income'!$1:$1048576,15,FALSE)</f>
        <v>36680</v>
      </c>
      <c r="BN17">
        <f>VLOOKUP(A17,'Poverty Rate'!$1:$1048576,14,FALSE)</f>
        <v>13</v>
      </c>
      <c r="BO17">
        <f>VLOOKUP(A17,Murder!A:O,15,FALSE)</f>
        <v>1008</v>
      </c>
      <c r="BP17">
        <f>VLOOKUP(A17,Rape!A:O,15,FALSE)</f>
        <v>4095</v>
      </c>
      <c r="BQ17">
        <f>VLOOKUP(A17,Robbery!A:O,15,FALSE)</f>
        <v>29927</v>
      </c>
      <c r="BR17">
        <f>VLOOKUP(A17,'Median Income'!$1:$1048576,16,FALSE)</f>
        <v>43178</v>
      </c>
      <c r="BS17">
        <f>VLOOKUP(A17,'Poverty Rate'!$1:$1048576,15,FALSE)</f>
        <v>10.1</v>
      </c>
      <c r="BT17">
        <f>VLOOKUP(A17,Murder!A:P,16,FALSE)</f>
        <v>454</v>
      </c>
      <c r="BU17">
        <f>VLOOKUP(A17,Rape!A:P,16,FALSE)</f>
        <v>1952</v>
      </c>
      <c r="BV17">
        <f>VLOOKUP(A17,Robbery!A:P,16,FALSE)</f>
        <v>6561</v>
      </c>
      <c r="BW17">
        <f>VLOOKUP(A17,'Median Income'!$1:$1048576,17,FALSE)</f>
        <v>39731</v>
      </c>
      <c r="BX17">
        <f>VLOOKUP(A17,'Poverty Rate'!$1:$1048576,16,FALSE)</f>
        <v>9.4</v>
      </c>
      <c r="BY17">
        <f>VLOOKUP(A17,Murder!A:Q,17,FALSE)</f>
        <v>54</v>
      </c>
      <c r="BZ17">
        <f>VLOOKUP(A17,Rape!A:Q,17,FALSE)</f>
        <v>728</v>
      </c>
      <c r="CA17">
        <f>VLOOKUP(A17,Robbery!A:Q,17,FALSE)</f>
        <v>1456</v>
      </c>
      <c r="CB17">
        <f>VLOOKUP(A17,'Median Income'!$1:$1048576,18,FALSE)</f>
        <v>37019</v>
      </c>
      <c r="CC17">
        <f>VLOOKUP(A17,'Poverty Rate'!$1:$1048576,17,FALSE)</f>
        <v>9.1</v>
      </c>
      <c r="CD17">
        <f>VLOOKUP(A17,Murder!A:R,18,FALSE)</f>
        <v>173</v>
      </c>
      <c r="CE17">
        <f>VLOOKUP(A17,Rape!A:R,18,FALSE)</f>
        <v>1128</v>
      </c>
      <c r="CF17">
        <f>VLOOKUP(A17,Robbery!A:R,18,FALSE)</f>
        <v>2287</v>
      </c>
      <c r="CG17">
        <f>VLOOKUP(A17,'Median Income'!$1:$1048576,19,FALSE)</f>
        <v>36711</v>
      </c>
      <c r="CH17">
        <f>VLOOKUP(A17,'Poverty Rate'!$1:$1048576,18,FALSE)</f>
        <v>9.6</v>
      </c>
      <c r="CI17">
        <f>VLOOKUP(A17,Murder!A:S,19,FALSE)</f>
        <v>237</v>
      </c>
      <c r="CJ17">
        <f>VLOOKUP(A17,Rape!A:S,19,FALSE)</f>
        <v>1107</v>
      </c>
      <c r="CK17">
        <f>VLOOKUP(A17,Robbery!A:S,19,FALSE)</f>
        <v>3468</v>
      </c>
      <c r="CL17">
        <f>VLOOKUP(A17,'Median Income'!$1:$1048576,20,FALSE)</f>
        <v>36252</v>
      </c>
      <c r="CM17">
        <f>VLOOKUP(A17,'Poverty Rate'!$1:$1048576,19,FALSE)</f>
        <v>13.5</v>
      </c>
      <c r="CN17">
        <f>VLOOKUP(A17,Murder!A:T,20,FALSE)</f>
        <v>560</v>
      </c>
      <c r="CO17">
        <f>VLOOKUP(A17,Rape!A:T,20,FALSE)</f>
        <v>1609</v>
      </c>
      <c r="CP17">
        <f>VLOOKUP(A17,Robbery!A:T,20,FALSE)</f>
        <v>8651</v>
      </c>
      <c r="CQ17">
        <f>VLOOKUP(A17,'Median Income'!$1:$1048576,21,FALSE)</f>
        <v>31735</v>
      </c>
      <c r="CR17">
        <f>VLOOKUP(A17,'Poverty Rate'!$1:$1048576,20,FALSE)</f>
        <v>19.100000000000001</v>
      </c>
      <c r="CS17">
        <f>VLOOKUP(A17,Murder!A:U,21,)</f>
        <v>26</v>
      </c>
      <c r="CT17">
        <f>VLOOKUP(A17,Rape!A:U,21,FALSE)</f>
        <v>225</v>
      </c>
      <c r="CU17">
        <f>VLOOKUP(A17,Robbery!A:U,21,FALSE)</f>
        <v>263</v>
      </c>
      <c r="CV17">
        <f>VLOOKUP(A17,'Median Income'!$1:$1048576,22,FALSE)</f>
        <v>35640</v>
      </c>
      <c r="CW17">
        <f>VLOOKUP(A17,'Poverty Rate'!$1:$1048576,21,FALSE)</f>
        <v>10.4</v>
      </c>
      <c r="CX17">
        <f>VLOOKUP(A17,Murder!A:V,22,FALSE)</f>
        <v>513</v>
      </c>
      <c r="CY17">
        <f>VLOOKUP(A17,Rape!A:V,22,FALSE)</f>
        <v>1714</v>
      </c>
      <c r="CZ17">
        <f>VLOOKUP(A17,Robbery!A:V,22,FALSE)</f>
        <v>15339</v>
      </c>
      <c r="DA17">
        <f>VLOOKUP(A17,'Median Income'!$1:$1048576,23,FALSE)</f>
        <v>50016</v>
      </c>
      <c r="DB17">
        <f>VLOOKUP(A17,'Poverty Rate'!$1:$1048576,22,FALSE)</f>
        <v>7.2</v>
      </c>
      <c r="DC17">
        <f>VLOOKUP(A17,Murder!A:W,23,FALSE)</f>
        <v>124</v>
      </c>
      <c r="DD17">
        <f>VLOOKUP(A17,Rape!A:W,23,FALSE)</f>
        <v>1687</v>
      </c>
      <c r="DE17">
        <f>VLOOKUP(A17,Robbery!A:W,23,FALSE)</f>
        <v>5938</v>
      </c>
      <c r="DF17">
        <f>VLOOKUP(A17,'Median Income'!$1:$1048576,24,FALSE)</f>
        <v>42345</v>
      </c>
      <c r="DG17">
        <f>VLOOKUP(A17,'Poverty Rate'!$1:$1048576,23,FALSE)</f>
        <v>8.6999999999999993</v>
      </c>
      <c r="DH17">
        <f>VLOOKUP(A17,Murder!A:X,24,FALSE)</f>
        <v>721</v>
      </c>
      <c r="DI17">
        <f>VLOOKUP(A17,Rape!A:X,24,FALSE)</f>
        <v>4946</v>
      </c>
      <c r="DJ17">
        <f>VLOOKUP(A17,Murder!A:X,24,FALSE)</f>
        <v>721</v>
      </c>
      <c r="DK17">
        <f>VLOOKUP(A17,'Median Income'!$1:$1048576,25,FALSE)</f>
        <v>41821</v>
      </c>
      <c r="DL17">
        <f>VLOOKUP(A17,'Poverty Rate'!$1:$1048576,24,FALSE)</f>
        <v>11</v>
      </c>
      <c r="DM17">
        <f>VLOOKUP(A17,Murder!A:Y,25,FALSE)</f>
        <v>121</v>
      </c>
      <c r="DN17">
        <f>VLOOKUP(A17,Rape!$1:$1048576,25,FALSE)</f>
        <v>2358</v>
      </c>
      <c r="DO17">
        <f>VLOOKUP(A17,Robbery!A:Y,25,FALSE)</f>
        <v>4371</v>
      </c>
      <c r="DP17">
        <f>VLOOKUP(A17,'Median Income'!$1:$1048576,26,FALSE)</f>
        <v>47926</v>
      </c>
      <c r="DQ17">
        <f>VLOOKUP(A17,'Poverty Rate'!$1:$1048576,25,FALSE)</f>
        <v>10.3</v>
      </c>
      <c r="DR17">
        <f>VLOOKUP(A17,Murder!A:Z,26,FALSE)</f>
        <v>315</v>
      </c>
      <c r="DS17">
        <f>VLOOKUP(A17,Rape!A:Z,26,FALSE)</f>
        <v>1026</v>
      </c>
      <c r="DT17">
        <f>VLOOKUP(A17,Robbery!A:Z,26,FALSE)</f>
        <v>3394</v>
      </c>
      <c r="DU17">
        <f>VLOOKUP(A17,'Median Income'!$1:$1048576,27,FALSE)</f>
        <v>29120</v>
      </c>
      <c r="DV17">
        <f>VLOOKUP(A17,'Poverty Rate'!$1:$1048576,26,FALSE)</f>
        <v>17.600000000000001</v>
      </c>
      <c r="DW17">
        <f>VLOOKUP(A17,Murder!A:AA,27,FALSE)</f>
        <v>399</v>
      </c>
      <c r="DX17">
        <f>VLOOKUP(A17,Rape!A:AA,27,FALSE)</f>
        <v>1463</v>
      </c>
      <c r="DY17">
        <f>VLOOKUP(A17,Robbery!A:AA,27,FALSE)</f>
        <v>8116</v>
      </c>
      <c r="DZ17">
        <f>VLOOKUP(A17,'Median Income'!$1:$1048576,28,FALSE)</f>
        <v>40201</v>
      </c>
      <c r="EA17">
        <f>VLOOKUP(A17,'Poverty Rate'!$1:$1048576,27,FALSE)</f>
        <v>9.8000000000000007</v>
      </c>
      <c r="EB17">
        <f>VLOOKUP(A17,Murder!A:AB,28,FALSE)</f>
        <v>18</v>
      </c>
      <c r="EC17">
        <f>VLOOKUP(A17,Rape!A:AB,28,FALSE)</f>
        <v>235</v>
      </c>
      <c r="ED17">
        <f>VLOOKUP(A17,Robbery!A:AB,28,FALSE)</f>
        <v>232</v>
      </c>
      <c r="EE17">
        <f>VLOOKUP(A17,'Median Income'!$1:$1048576,29,FALSE)</f>
        <v>31577</v>
      </c>
      <c r="EF17">
        <f>VLOOKUP(A17,'Poverty Rate'!$1:$1048576,28,FALSE)</f>
        <v>16.600000000000001</v>
      </c>
      <c r="EG17">
        <f>VLOOKUP(A17,Murder!A:AC,29,FALSE)</f>
        <v>51</v>
      </c>
      <c r="EH17">
        <f>VLOOKUP(A17,Rape!A:AC,29,FALSE)</f>
        <v>417</v>
      </c>
      <c r="EI17">
        <f>VLOOKUP(A17,Robbery!A:AC,29,FALSE)</f>
        <v>1290</v>
      </c>
      <c r="EJ17">
        <f>VLOOKUP(A17,'Median Income'!$1:$1048576,30,FALSE)</f>
        <v>36413</v>
      </c>
      <c r="EK17">
        <f>VLOOKUP(A17,'Poverty Rate'!$1:$1048576,29,FALSE)</f>
        <v>12.3</v>
      </c>
      <c r="EL17">
        <f>VLOOKUP(A17,Murder!A:AD,30,FALSE)</f>
        <v>170</v>
      </c>
      <c r="EM17">
        <f>VLOOKUP(A17,Rape!A:AD,30,FALSE)</f>
        <v>911</v>
      </c>
      <c r="EN17">
        <f>VLOOKUP(A17,Robbery!A:AD,30,FALSE)</f>
        <v>4453</v>
      </c>
      <c r="EO17">
        <f>VLOOKUP(A17,'Median Income'!$1:$1048576,31,FALSE)</f>
        <v>39756</v>
      </c>
      <c r="EP17">
        <f>VLOOKUP(A17,'Poverty Rate'!$1:$1048576,30,FALSE)</f>
        <v>10.6</v>
      </c>
      <c r="EQ17">
        <f>VLOOKUP(A17,Murder!A:AE,31,FALSE)</f>
        <v>18</v>
      </c>
      <c r="ER17">
        <f>VLOOKUP(A17,Rape!A:AE,31,FALSE)</f>
        <v>400</v>
      </c>
      <c r="ES17">
        <f>VLOOKUP(A17,Robbery!A:AE,31,FALSE)</f>
        <v>255</v>
      </c>
      <c r="ET17">
        <f>VLOOKUP(A17,'Median Income'!$1:$1048576,32,FALSE)</f>
        <v>44958</v>
      </c>
      <c r="EU17">
        <f>VLOOKUP(A17,'Poverty Rate'!$1:$1048576,31,FALSE)</f>
        <v>9.8000000000000007</v>
      </c>
      <c r="EV17">
        <f>VLOOKUP(A17,Murder!A:AF,32,FALSE)</f>
        <v>325</v>
      </c>
      <c r="EW17">
        <f>VLOOKUP(A17,Rape!A:AF,32,FALSE)</f>
        <v>1623</v>
      </c>
      <c r="EX17">
        <f>VLOOKUP(A17,Robbery!A:AF,32,FALSE)</f>
        <v>15109</v>
      </c>
      <c r="EY17">
        <f>VLOOKUP(A17,'Median Income'!$1:$1048576,33,FALSE)</f>
        <v>49826</v>
      </c>
      <c r="EZ17">
        <f>VLOOKUP(A17,'Poverty Rate'!$1:$1048576,32,FALSE)</f>
        <v>8.6</v>
      </c>
      <c r="FA17">
        <f>VLOOKUP(A17,Murder!A:AG,33,FALSE)</f>
        <v>190</v>
      </c>
      <c r="FB17">
        <f>VLOOKUP(A17,Rape!A:AG,33,FALSE)</f>
        <v>957</v>
      </c>
      <c r="FC17">
        <f>VLOOKUP(A17,Robbery!A:AG,33,FALSE)</f>
        <v>2839</v>
      </c>
      <c r="FD17">
        <f>VLOOKUP(A17,'Median Income'!$1:$1048576,34,FALSE)</f>
        <v>31543</v>
      </c>
      <c r="FE17">
        <f>VLOOKUP(A17,'Poverty Rate'!$1:$1048576,33,FALSE)</f>
        <v>20.399999999999999</v>
      </c>
      <c r="FF17">
        <f>VLOOKUP(A17,Murder!A:AH,34,FALSE)</f>
        <v>924</v>
      </c>
      <c r="FG17">
        <f>VLOOKUP(A17,Rape!A:AH,34,FALSE)</f>
        <v>3843</v>
      </c>
      <c r="FH17">
        <f>VLOOKUP(A17,Robbery!A:AH,34,FALSE)</f>
        <v>49125</v>
      </c>
      <c r="FI17">
        <f>VLOOKUP(A17,'Median Income'!$1:$1048576,35,FALSE)</f>
        <v>37394</v>
      </c>
      <c r="FJ17">
        <f>VLOOKUP(A17,'Poverty Rate'!$1:$1048576,34,FALSE)</f>
        <v>16.7</v>
      </c>
      <c r="FK17">
        <f>VLOOKUP(A17,Murder!A:AI,35,FALSE)</f>
        <v>612</v>
      </c>
      <c r="FL17">
        <f>VLOOKUP(A17,Rape!A:AI,35,FALSE)</f>
        <v>2311</v>
      </c>
      <c r="FM17">
        <f>VLOOKUP(A17,Robbery!A:AI,35,FALSE)</f>
        <v>12133</v>
      </c>
      <c r="FN17">
        <f>VLOOKUP(A17,'Median Income'!$1:$1048576,36,FALSE)</f>
        <v>35838</v>
      </c>
      <c r="FO17">
        <f>VLOOKUP(A17,'Poverty Rate'!$1:$1048576,35,FALSE)</f>
        <v>14</v>
      </c>
      <c r="FP17">
        <f>VLOOKUP(A17,Murder!A:AJ,36,FALSE)</f>
        <v>7</v>
      </c>
      <c r="FQ17">
        <f>VLOOKUP(A17,Rape!A:AJ,36,FALSE)</f>
        <v>212</v>
      </c>
      <c r="FR17">
        <f>VLOOKUP(A17,Robbery!A:AJ,36,FALSE)</f>
        <v>65</v>
      </c>
      <c r="FS17">
        <f>VLOOKUP(A17,'Median Income'!$1:$1048576,37,FALSE)</f>
        <v>30304</v>
      </c>
      <c r="FT17">
        <f>VLOOKUP(A17,'Poverty Rate'!$1:$1048576,36,FALSE)</f>
        <v>15.1</v>
      </c>
      <c r="FU17">
        <f>VLOOKUP(A17,Murder!A:AK,37,FALSE)</f>
        <v>443</v>
      </c>
      <c r="FV17">
        <f>VLOOKUP(A17,Rape!A:AK,37,FALSE)</f>
        <v>4543</v>
      </c>
      <c r="FW17">
        <f>VLOOKUP(A17,Robbery!A:AK,37,FALSE)</f>
        <v>14960</v>
      </c>
      <c r="FX17">
        <f>VLOOKUP(A17,'Median Income'!$1:$1048576,38,FALSE)</f>
        <v>38925</v>
      </c>
      <c r="FY17">
        <f>VLOOKUP(A17,'Poverty Rate'!$1:$1048576,37,FALSE)</f>
        <v>11.2</v>
      </c>
      <c r="FZ17">
        <f>VLOOKUP(A17,Murder!A:AL,38,FALSE)</f>
        <v>204</v>
      </c>
      <c r="GA17">
        <f>VLOOKUP(A17,Rape!A:AL,38,FALSE)</f>
        <v>1513</v>
      </c>
      <c r="GB17">
        <f>VLOOKUP(A17,Robbery!A:AL,38,FALSE)</f>
        <v>3078</v>
      </c>
      <c r="GC17">
        <f>VLOOKUP(A17,'Median Income'!$1:$1048576,39,FALSE)</f>
        <v>33727</v>
      </c>
      <c r="GD17">
        <f>VLOOKUP(A17,'Poverty Rate'!$1:$1048576,38,FALSE)</f>
        <v>14.1</v>
      </c>
      <c r="GE17">
        <f>VLOOKUP(A17,Murder!A:AM,39,FALSE)</f>
        <v>126</v>
      </c>
      <c r="GF17">
        <f>VLOOKUP(A17,Rape!A:AM,39,)</f>
        <v>1307</v>
      </c>
      <c r="GG17">
        <f>VLOOKUP(A17,Robbery!A:AM,39,FALSE)</f>
        <v>3452</v>
      </c>
      <c r="GH17">
        <f>VLOOKUP(A17,'Median Income'!$1:$1048576,40,FALSE)</f>
        <v>39067</v>
      </c>
      <c r="GI17">
        <f>VLOOKUP(A17,'Poverty Rate'!$1:$1048576,39,FALSE)</f>
        <v>15</v>
      </c>
      <c r="GJ17">
        <f>VLOOKUP(A17,Murder!A:AN,40,FALSE)</f>
        <v>633</v>
      </c>
      <c r="GK17">
        <f>VLOOKUP(A17,Rape!A:AN,40,FALSE)</f>
        <v>3223</v>
      </c>
      <c r="GL17">
        <f>VLOOKUP(A17,Robbery!A:AN,40,FALSE)</f>
        <v>19787</v>
      </c>
      <c r="GM17">
        <f>VLOOKUP(A17,'Median Income'!$1:$1048576,41,FALSE)</f>
        <v>39015</v>
      </c>
      <c r="GN17">
        <f>VLOOKUP(A17,'Poverty Rate'!$1:$1048576,40,FALSE)</f>
        <v>11.3</v>
      </c>
      <c r="GO17">
        <f>VLOOKUP(A17,Murder!A:AO,41,FALSE)</f>
        <v>24</v>
      </c>
      <c r="GP17">
        <f>VLOOKUP(A17,Rape!A:AO,41,FALSE)</f>
        <v>351</v>
      </c>
      <c r="GQ17">
        <f>VLOOKUP(A17,Robbery!A:AO,41,FALSE)</f>
        <v>659</v>
      </c>
      <c r="GR17">
        <f>VLOOKUP(A17,'Median Income'!$1:$1048576,42,FALSE)</f>
        <v>40686</v>
      </c>
      <c r="GS17">
        <f>VLOOKUP(A17,'Poverty Rate'!$1:$1048576,41,FALSE)</f>
        <v>11.6</v>
      </c>
      <c r="GT17">
        <f>VLOOKUP(A17,Murder!A:AP,42,FALSE)</f>
        <v>306</v>
      </c>
      <c r="GU17">
        <f>VLOOKUP(A17,Rape!A:AP,42,FALSE)</f>
        <v>1753</v>
      </c>
      <c r="GV17">
        <f>VLOOKUP(A17,Robbery!A:AP,42,FALSE)</f>
        <v>5943</v>
      </c>
      <c r="GW17">
        <f>VLOOKUP(A17,'Median Income'!$1:$1048576,43,FALSE)</f>
        <v>33267</v>
      </c>
      <c r="GX17">
        <f>VLOOKUP(A17,'Poverty Rate'!$1:$1048576,42,FALSE)</f>
        <v>13.7</v>
      </c>
      <c r="GY17">
        <f>VLOOKUP(A17,Murder!$1:$1048576,43,FALSE)</f>
        <v>10</v>
      </c>
      <c r="GZ17">
        <f>VLOOKUP(A17,Rape!$1:$1048576,43,FALSE)</f>
        <v>258</v>
      </c>
      <c r="HA17">
        <f>VLOOKUP(A17,Robbery!$1:$1048576,43,FALSE)</f>
        <v>149</v>
      </c>
      <c r="HB17">
        <f>VLOOKUP(A17,'Median Income'!$1:$1048576,44,FALSE)</f>
        <v>32786</v>
      </c>
      <c r="HC17">
        <f>VLOOKUP(A17,'Poverty Rate'!$1:$1048576,43,FALSE)</f>
        <v>10.8</v>
      </c>
      <c r="HD17">
        <f>VLOOKUP(A17,Murder!$1:$1048576,44,FALSE)</f>
        <v>460</v>
      </c>
      <c r="HE17">
        <f>VLOOKUP(A17,Rape!$1:$1048576,44,FALSE)</f>
        <v>2485</v>
      </c>
      <c r="HF17">
        <f>VLOOKUP(A17,Robbery!$1:$1048576,44,FALSE)</f>
        <v>9667</v>
      </c>
      <c r="HG17">
        <f>VLOOKUP(A17,'Median Income'!$1:$1048576,45,FALSE)</f>
        <v>34091</v>
      </c>
      <c r="HH17">
        <f>VLOOKUP(A17,'Poverty Rate'!$1:$1048576,44,FALSE)</f>
        <v>13.4</v>
      </c>
      <c r="HI17">
        <f>VLOOKUP(A17,Murder!$1:$1048576,45,FALSE)</f>
        <v>1346</v>
      </c>
      <c r="HJ17">
        <f>VLOOKUP(A17,Rape!$1:$1048576,45,FALSE)</f>
        <v>7913</v>
      </c>
      <c r="HK17">
        <f>VLOOKUP(A17,Robbery!$1:$1048576,45,FALSE)</f>
        <v>28677</v>
      </c>
      <c r="HL17">
        <f>VLOOKUP(A17,'Median Income'!$1:$1048576,46,FALSE)</f>
        <v>35783</v>
      </c>
      <c r="HM17">
        <f>VLOOKUP(A17,'Poverty Rate'!$1:$1048576,45,FALSE)</f>
        <v>15.1</v>
      </c>
      <c r="HN17">
        <f>VLOOKUP(A17,Murder!$1:$1048576,46,FALSE)</f>
        <v>65</v>
      </c>
      <c r="HO17">
        <f>VLOOKUP(A17,Rape!$1:$1048576,46,FALSE)</f>
        <v>875</v>
      </c>
      <c r="HP17">
        <f>VLOOKUP(A17,Robbery!$1:$1048576,46,FALSE)</f>
        <v>1385</v>
      </c>
      <c r="HQ17">
        <f>VLOOKUP(A17,'Median Income'!$1:$1048576,47,FALSE)</f>
        <v>44299</v>
      </c>
      <c r="HR17">
        <f>VLOOKUP(A17,'Poverty Rate'!$1:$1048576,46,FALSE)</f>
        <v>9</v>
      </c>
      <c r="HS17">
        <f>VLOOKUP(A17,Murder!$1:$1048576,47,FALSE)</f>
        <v>13</v>
      </c>
      <c r="HT17">
        <f>VLOOKUP(A17,Rape!$1:$1048576,47,FALSE)</f>
        <v>163</v>
      </c>
      <c r="HU17">
        <f>VLOOKUP(A17,Robbery!$1:$1048576,47,FALSE)</f>
        <v>56</v>
      </c>
      <c r="HV17">
        <f>VLOOKUP(A17,'Median Income'!$1:$1048576,48,FALSE)</f>
        <v>39372</v>
      </c>
      <c r="HW17">
        <f>VLOOKUP(A17,'Poverty Rate'!$1:$1048576,47,FALSE)</f>
        <v>9.9</v>
      </c>
      <c r="HX17">
        <f>VLOOKUP(A17,Murder!$1:$1048576,48,FALSE)</f>
        <v>422</v>
      </c>
      <c r="HY17">
        <f>VLOOKUP(A17,Rape!$1:$1048576,48,FALSE)</f>
        <v>1810</v>
      </c>
      <c r="HZ17">
        <f>VLOOKUP(A17,Robbery!$1:$1048576,48,FALSE)</f>
        <v>7171</v>
      </c>
      <c r="IA17">
        <f>VLOOKUP(A17,'Median Income'!$1:$1048576,49,FALSE)</f>
        <v>43354</v>
      </c>
      <c r="IB17">
        <f>VLOOKUP(A17,'Poverty Rate'!$1:$1048576,48,FALSE)</f>
        <v>8.8000000000000007</v>
      </c>
      <c r="IC17">
        <f>VLOOKUP(A17,Murder!$1:$1048576,49,FALSE)</f>
        <v>224</v>
      </c>
      <c r="ID17">
        <f>VLOOKUP(A17,Rape!$1:$1048576,49,FALSE)</f>
        <v>2740</v>
      </c>
      <c r="IE17">
        <f>VLOOKUP(A17,Robbery!$1:$1048576,49,FALSE)</f>
        <v>6577</v>
      </c>
      <c r="IF17">
        <f>VLOOKUP(A17,'Median Income'!$1:$1048576,50,FALSE)</f>
        <v>47421</v>
      </c>
      <c r="IG17">
        <f>VLOOKUP(A17,'Poverty Rate'!$1:$1048576,49,FALSE)</f>
        <v>8.9</v>
      </c>
      <c r="IH17">
        <f>VLOOKUP(A17,Murder!$1:$1048576,50,FALSE)</f>
        <v>78</v>
      </c>
      <c r="II17">
        <f>VLOOKUP(A17,Rape!$1:$1048576,50,FALSE)</f>
        <v>339</v>
      </c>
      <c r="IJ17">
        <f>VLOOKUP(A17,Robbery!$1:$1048576,50,FALSE)</f>
        <v>676</v>
      </c>
      <c r="IK17">
        <f>VLOOKUP(A17,'Median Income'!$1:$1048576,51,FALSE)</f>
        <v>26704</v>
      </c>
      <c r="IL17">
        <f>VLOOKUP(A17,'Poverty Rate'!$1:$1048576,50,FALSE)</f>
        <v>17.8</v>
      </c>
      <c r="IM17">
        <f>VLOOKUP(A17,Murder!$1:$1048576,51,FALSE)</f>
        <v>190</v>
      </c>
      <c r="IN17">
        <f>VLOOKUP(A17,Rape!$1:$1048576,51,FALSE)</f>
        <v>1037</v>
      </c>
      <c r="IO17">
        <f>VLOOKUP(A17,Robbery!$1:$1048576,51,FALSE)</f>
        <v>4474</v>
      </c>
      <c r="IP17">
        <f>VLOOKUP(A17,'Median Income'!$1:$1048576,52,FALSE)</f>
        <v>41327</v>
      </c>
      <c r="IQ17">
        <f>VLOOKUP(A17,'Poverty Rate'!$1:$1048576,51,FALSE)</f>
        <v>8.8000000000000007</v>
      </c>
      <c r="IR17">
        <f>VLOOKUP(A17,Murder!$1:$1048576,52,FALSE)</f>
        <v>23</v>
      </c>
      <c r="IS17">
        <f>VLOOKUP(A17,Rape!$1:$1048576,52,FALSE)</f>
        <v>133</v>
      </c>
      <c r="IT17">
        <f>VLOOKUP(A17,Robbery!$1:$1048576,52,FALSE)</f>
        <v>78</v>
      </c>
      <c r="IU17">
        <f>VLOOKUP(A17,'Median Income'!$1:$1048576,53,FALSE)</f>
        <v>35250</v>
      </c>
      <c r="IV17">
        <f>VLOOKUP(A17,'Poverty Rate'!$1:$1048576,52,FALSE)</f>
        <v>10.6</v>
      </c>
    </row>
    <row r="18" spans="1:256" x14ac:dyDescent="0.25">
      <c r="A18">
        <v>1999</v>
      </c>
      <c r="B18">
        <v>345</v>
      </c>
      <c r="C18">
        <f>VLOOKUP(A18,Rape!A42:B96,2,FALSE)</f>
        <v>1513</v>
      </c>
      <c r="D18">
        <f>VLOOKUP(A18,Robbery!A42:B96,2,FALSE)</f>
        <v>5297</v>
      </c>
      <c r="E18">
        <f>VLOOKUP(A18,'Median Income'!A:C,3,FALSE)</f>
        <v>36251</v>
      </c>
      <c r="F18">
        <f>VLOOKUP(A18,'Poverty Rate'!A:B,2,FALSE)</f>
        <v>15.2</v>
      </c>
      <c r="G18">
        <f>VLOOKUP(A18,Murder!A:C,3,FALSE)</f>
        <v>52</v>
      </c>
      <c r="H18">
        <f>VLOOKUP(A18,Rape!A:C,3,FALSE)</f>
        <v>517</v>
      </c>
      <c r="I18">
        <f>VLOOKUP(A18,Robbery!A:C,3,FALSE)</f>
        <v>566</v>
      </c>
      <c r="J18">
        <f>VLOOKUP(A18,'Median Income'!A:D,4,FALSE)</f>
        <v>51396</v>
      </c>
      <c r="K18">
        <f>VLOOKUP(A18,'Poverty Rate'!A:C,3,FALSE)</f>
        <v>7.6</v>
      </c>
      <c r="L18">
        <f>VLOOKUP(A18,Murder!A:D,4,FALSE)</f>
        <v>384</v>
      </c>
      <c r="M18">
        <f>VLOOKUP(A18,Rape!A:D,4,FALSE)</f>
        <v>1383</v>
      </c>
      <c r="N18">
        <f>VLOOKUP(A18,Robbery!A:D,4,FALSE)</f>
        <v>7288</v>
      </c>
      <c r="O18">
        <f>VLOOKUP(A18,'Median Income'!A:E,5,FALSE)</f>
        <v>36995</v>
      </c>
      <c r="P18">
        <f>VLOOKUP(A18,'Poverty Rate'!A:D,4,FALSE)</f>
        <v>12.2</v>
      </c>
      <c r="Q18">
        <f>VLOOKUP(A18,Murder!A:E,5,FALSE)</f>
        <v>143</v>
      </c>
      <c r="R18">
        <f>VLOOKUP(A18,Rape!A:E,5,FALSE)</f>
        <v>710</v>
      </c>
      <c r="S18">
        <f>VLOOKUP(A18,Robbery!A:E,5,FALSE)</f>
        <v>2024</v>
      </c>
      <c r="T18">
        <f>VLOOKUP(A18,'Median Income'!A:F,6,FALSE)</f>
        <v>29682</v>
      </c>
      <c r="U18">
        <f>VLOOKUP(A18,'Poverty Rate'!A:E,5,FALSE)</f>
        <v>14.7</v>
      </c>
      <c r="V18">
        <f>VLOOKUP(A18,Murder!A:F,6,FALSE)</f>
        <v>2005</v>
      </c>
      <c r="W18">
        <f>VLOOKUP(A18,Rape!A:F,6,FALSE)</f>
        <v>9363</v>
      </c>
      <c r="X18">
        <f>VLOOKUP(A18,Robbery!A:F,6,FALSE)</f>
        <v>60039</v>
      </c>
      <c r="Y18">
        <f>VLOOKUP(A18,'Median Income'!A:G,7,FALSE)</f>
        <v>43629</v>
      </c>
      <c r="Z18">
        <f>VLOOKUP(A18,'Poverty Rate'!A:F,6,FALSE)</f>
        <v>14</v>
      </c>
      <c r="AA18">
        <f>VLOOKUP(A18,Murder!A:G,7,FALSE)</f>
        <v>185</v>
      </c>
      <c r="AB18">
        <f>VLOOKUP(A18,Rape!A:G,7,FALSE)</f>
        <v>1679</v>
      </c>
      <c r="AC18">
        <f>VLOOKUP(A18,Robbery!A:G,7,FALSE)</f>
        <v>3056</v>
      </c>
      <c r="AD18">
        <f>VLOOKUP(A18,'Median Income'!A:H,8,FALSE)</f>
        <v>48177</v>
      </c>
      <c r="AE18">
        <f>VLOOKUP(A18,'Poverty Rate'!A:G,7,FALSE)</f>
        <v>8.5</v>
      </c>
      <c r="AF18">
        <f>VLOOKUP(A18,Murder!A:H,8,FALSE)</f>
        <v>107</v>
      </c>
      <c r="AG18">
        <f>VLOOKUP(A18,Rape!A:H,8,FALSE)</f>
        <v>654</v>
      </c>
      <c r="AH18">
        <f>VLOOKUP(A18,Robbery!A:H,8,FALSE)</f>
        <v>4054</v>
      </c>
      <c r="AI18">
        <f>VLOOKUP(A18,'Median Income'!A:I,9,FALSE)</f>
        <v>50593</v>
      </c>
      <c r="AJ18">
        <f>VLOOKUP(A18,'Poverty Rate'!A:H,8,FALSE)</f>
        <v>7.2</v>
      </c>
      <c r="AK18">
        <f>VLOOKUP(A18,Murder!A:I,9,FALSE)</f>
        <v>24</v>
      </c>
      <c r="AL18">
        <f>VLOOKUP(A18,Rape!A:I,9,FALSE)</f>
        <v>529</v>
      </c>
      <c r="AM18">
        <f>VLOOKUP(A18,Robbery!A:I,9,FALSE)</f>
        <v>1492</v>
      </c>
      <c r="AN18">
        <f>VLOOKUP(A18,'Median Income'!A:J,10,FALSE)</f>
        <v>46628</v>
      </c>
      <c r="AO18">
        <f>VLOOKUP(A18,'Poverty Rate'!A:I,9,FALSE)</f>
        <v>10.4</v>
      </c>
      <c r="AP18">
        <f>VLOOKUP(A18,Murder!A:J,10,FALSE)</f>
        <v>241</v>
      </c>
      <c r="AQ18">
        <f>VLOOKUP(A18,Rape!A:J,10,FALSE)</f>
        <v>248</v>
      </c>
      <c r="AR18">
        <f>VLOOKUP(A18,Robbery!A:J,10,FALSE)</f>
        <v>3344</v>
      </c>
      <c r="AS18">
        <f>VLOOKUP(A18,'Median Income'!A:K,11,FALSE)</f>
        <v>38670</v>
      </c>
      <c r="AT18">
        <f>VLOOKUP(A18,'Poverty Rate'!A:J,10,FALSE)</f>
        <v>14.7</v>
      </c>
      <c r="AU18">
        <f>VLOOKUP(A18,Murder!A:K,11,FALSE)</f>
        <v>859</v>
      </c>
      <c r="AV18">
        <f>VLOOKUP(A18,Rape!A:K,11,FALSE)</f>
        <v>6990</v>
      </c>
      <c r="AW18">
        <f>VLOOKUP(A18,Robbery!A:K,11,FALSE)</f>
        <v>31969</v>
      </c>
      <c r="AX18">
        <f>VLOOKUP(A18,'Median Income'!A:L,12,FALSE)</f>
        <v>35831</v>
      </c>
      <c r="AY18">
        <f>VLOOKUP(A18,'Poverty Rate'!A:K,11,FALSE)</f>
        <v>12.4</v>
      </c>
      <c r="AZ18">
        <f>VLOOKUP(A18,Murder!A:L,12,FALSE)</f>
        <v>583</v>
      </c>
      <c r="BA18">
        <f>VLOOKUP(A18,Rape!A:L,12,FALSE)</f>
        <v>2319</v>
      </c>
      <c r="BB18">
        <f>VLOOKUP(A18,Robbery!A:L,12,FALSE)</f>
        <v>12962</v>
      </c>
      <c r="BC18">
        <f>VLOOKUP(A18,'Median Income'!$1:$1048576,13,FALSE)</f>
        <v>39425</v>
      </c>
      <c r="BD18">
        <f>VLOOKUP(A18,'Poverty Rate'!$1:$1048576,12,FALSE)</f>
        <v>12.8</v>
      </c>
      <c r="BE18">
        <f>VLOOKUP(A18,Murder!A:M,13,FALSE)</f>
        <v>44</v>
      </c>
      <c r="BF18">
        <f>VLOOKUP(A18,Rape!A:M,13,FALSE)</f>
        <v>354</v>
      </c>
      <c r="BG18">
        <f>VLOOKUP(A18,Robbery!A:M,13,FALSE)</f>
        <v>1044</v>
      </c>
      <c r="BH18">
        <f>VLOOKUP(A18,'Median Income'!$1:$1048576,14,FALSE)</f>
        <v>44504</v>
      </c>
      <c r="BI18">
        <f>VLOOKUP(A18,'Poverty Rate'!$1:$1048576,13,FALSE)</f>
        <v>10.8</v>
      </c>
      <c r="BJ18">
        <f>VLOOKUP(A18,Murder!A:N,14,FALSE)</f>
        <v>25</v>
      </c>
      <c r="BK18">
        <f>VLOOKUP(A18,Rape!A:N,14,FALSE)</f>
        <v>417</v>
      </c>
      <c r="BL18">
        <f>VLOOKUP(A18,Robbery!A:N,14,FALSE)</f>
        <v>223</v>
      </c>
      <c r="BM18">
        <f>VLOOKUP(A18,'Median Income'!$1:$1048576,15,FALSE)</f>
        <v>35800</v>
      </c>
      <c r="BN18">
        <f>VLOOKUP(A18,'Poverty Rate'!$1:$1048576,14,FALSE)</f>
        <v>14.1</v>
      </c>
      <c r="BO18">
        <f>VLOOKUP(A18,Murder!A:O,15,FALSE)</f>
        <v>939</v>
      </c>
      <c r="BP18">
        <f>VLOOKUP(A18,Rape!A:O,15,FALSE)</f>
        <v>4297</v>
      </c>
      <c r="BQ18">
        <f>VLOOKUP(A18,Robbery!A:O,15,FALSE)</f>
        <v>26365</v>
      </c>
      <c r="BR18">
        <f>VLOOKUP(A18,'Median Income'!$1:$1048576,16,FALSE)</f>
        <v>46330</v>
      </c>
      <c r="BS18">
        <f>VLOOKUP(A18,'Poverty Rate'!$1:$1048576,15,FALSE)</f>
        <v>9.9</v>
      </c>
      <c r="BT18">
        <f>VLOOKUP(A18,Murder!A:P,16,FALSE)</f>
        <v>391</v>
      </c>
      <c r="BU18">
        <f>VLOOKUP(A18,Rape!A:P,16,FALSE)</f>
        <v>1607</v>
      </c>
      <c r="BV18">
        <f>VLOOKUP(A18,Robbery!A:P,16,FALSE)</f>
        <v>6496</v>
      </c>
      <c r="BW18">
        <f>VLOOKUP(A18,'Median Income'!$1:$1048576,17,FALSE)</f>
        <v>40838</v>
      </c>
      <c r="BX18">
        <f>VLOOKUP(A18,'Poverty Rate'!$1:$1048576,16,FALSE)</f>
        <v>6.7</v>
      </c>
      <c r="BY18">
        <f>VLOOKUP(A18,Murder!A:Q,17,FALSE)</f>
        <v>43</v>
      </c>
      <c r="BZ18">
        <f>VLOOKUP(A18,Rape!A:Q,17,FALSE)</f>
        <v>780</v>
      </c>
      <c r="CA18">
        <f>VLOOKUP(A18,Robbery!A:Q,17,FALSE)</f>
        <v>1051</v>
      </c>
      <c r="CB18">
        <f>VLOOKUP(A18,'Median Income'!$1:$1048576,18,FALSE)</f>
        <v>41098</v>
      </c>
      <c r="CC18">
        <f>VLOOKUP(A18,'Poverty Rate'!$1:$1048576,17,FALSE)</f>
        <v>7.4</v>
      </c>
      <c r="CD18">
        <f>VLOOKUP(A18,Murder!A:R,18,FALSE)</f>
        <v>160</v>
      </c>
      <c r="CE18">
        <f>VLOOKUP(A18,Rape!A:R,18,FALSE)</f>
        <v>1065</v>
      </c>
      <c r="CF18">
        <f>VLOOKUP(A18,Robbery!A:R,18,FALSE)</f>
        <v>2047</v>
      </c>
      <c r="CG18">
        <f>VLOOKUP(A18,'Median Income'!$1:$1048576,19,FALSE)</f>
        <v>37348</v>
      </c>
      <c r="CH18">
        <f>VLOOKUP(A18,'Poverty Rate'!$1:$1048576,18,FALSE)</f>
        <v>12.3</v>
      </c>
      <c r="CI18">
        <f>VLOOKUP(A18,Murder!A:S,19,FALSE)</f>
        <v>203</v>
      </c>
      <c r="CJ18">
        <f>VLOOKUP(A18,Rape!A:S,19,FALSE)</f>
        <v>1148</v>
      </c>
      <c r="CK18">
        <f>VLOOKUP(A18,Robbery!A:S,19,FALSE)</f>
        <v>3104</v>
      </c>
      <c r="CL18">
        <f>VLOOKUP(A18,'Median Income'!$1:$1048576,20,FALSE)</f>
        <v>33738</v>
      </c>
      <c r="CM18">
        <f>VLOOKUP(A18,'Poverty Rate'!$1:$1048576,19,FALSE)</f>
        <v>12.1</v>
      </c>
      <c r="CN18">
        <f>VLOOKUP(A18,Murder!A:T,20,FALSE)</f>
        <v>468</v>
      </c>
      <c r="CO18">
        <f>VLOOKUP(A18,Rape!A:T,20,FALSE)</f>
        <v>1448</v>
      </c>
      <c r="CP18">
        <f>VLOOKUP(A18,Robbery!A:T,20,FALSE)</f>
        <v>7591</v>
      </c>
      <c r="CQ18">
        <f>VLOOKUP(A18,'Median Income'!$1:$1048576,21,FALSE)</f>
        <v>32654</v>
      </c>
      <c r="CR18">
        <f>VLOOKUP(A18,'Poverty Rate'!$1:$1048576,20,FALSE)</f>
        <v>19.2</v>
      </c>
      <c r="CS18">
        <f>VLOOKUP(A18,Murder!A:U,21,)</f>
        <v>25</v>
      </c>
      <c r="CT18">
        <f>VLOOKUP(A18,Rape!A:U,21,FALSE)</f>
        <v>239</v>
      </c>
      <c r="CU18">
        <f>VLOOKUP(A18,Robbery!A:U,21,FALSE)</f>
        <v>243</v>
      </c>
      <c r="CV18">
        <f>VLOOKUP(A18,'Median Income'!$1:$1048576,22,FALSE)</f>
        <v>38862</v>
      </c>
      <c r="CW18">
        <f>VLOOKUP(A18,'Poverty Rate'!$1:$1048576,21,FALSE)</f>
        <v>10.6</v>
      </c>
      <c r="CX18">
        <f>VLOOKUP(A18,Murder!A:V,22,FALSE)</f>
        <v>465</v>
      </c>
      <c r="CY18">
        <f>VLOOKUP(A18,Rape!A:V,22,FALSE)</f>
        <v>1551</v>
      </c>
      <c r="CZ18">
        <f>VLOOKUP(A18,Robbery!A:V,22,FALSE)</f>
        <v>13636</v>
      </c>
      <c r="DA18">
        <f>VLOOKUP(A18,'Median Income'!$1:$1048576,23,FALSE)</f>
        <v>52205</v>
      </c>
      <c r="DB18">
        <f>VLOOKUP(A18,'Poverty Rate'!$1:$1048576,22,FALSE)</f>
        <v>7.3</v>
      </c>
      <c r="DC18">
        <f>VLOOKUP(A18,Murder!A:W,23,FALSE)</f>
        <v>122</v>
      </c>
      <c r="DD18">
        <f>VLOOKUP(A18,Rape!A:W,23,FALSE)</f>
        <v>1663</v>
      </c>
      <c r="DE18">
        <f>VLOOKUP(A18,Robbery!A:W,23,FALSE)</f>
        <v>5931</v>
      </c>
      <c r="DF18">
        <f>VLOOKUP(A18,'Median Income'!$1:$1048576,24,FALSE)</f>
        <v>44005</v>
      </c>
      <c r="DG18">
        <f>VLOOKUP(A18,'Poverty Rate'!$1:$1048576,23,FALSE)</f>
        <v>11.8</v>
      </c>
      <c r="DH18">
        <f>VLOOKUP(A18,Murder!A:X,24,FALSE)</f>
        <v>695</v>
      </c>
      <c r="DI18">
        <f>VLOOKUP(A18,Rape!A:X,24,FALSE)</f>
        <v>4849</v>
      </c>
      <c r="DJ18">
        <f>VLOOKUP(A18,Murder!A:X,24,FALSE)</f>
        <v>695</v>
      </c>
      <c r="DK18">
        <f>VLOOKUP(A18,'Median Income'!$1:$1048576,25,FALSE)</f>
        <v>46089</v>
      </c>
      <c r="DL18">
        <f>VLOOKUP(A18,'Poverty Rate'!$1:$1048576,24,FALSE)</f>
        <v>9.6999999999999993</v>
      </c>
      <c r="DM18">
        <f>VLOOKUP(A18,Murder!A:Y,25,FALSE)</f>
        <v>134</v>
      </c>
      <c r="DN18">
        <f>VLOOKUP(A18,Rape!$1:$1048576,25,FALSE)</f>
        <v>2038</v>
      </c>
      <c r="DO18">
        <f>VLOOKUP(A18,Robbery!A:Y,25,FALSE)</f>
        <v>3917</v>
      </c>
      <c r="DP18">
        <f>VLOOKUP(A18,'Median Income'!$1:$1048576,26,FALSE)</f>
        <v>47038</v>
      </c>
      <c r="DQ18">
        <f>VLOOKUP(A18,'Poverty Rate'!$1:$1048576,25,FALSE)</f>
        <v>7.3</v>
      </c>
      <c r="DR18">
        <f>VLOOKUP(A18,Murder!A:Z,26,FALSE)</f>
        <v>213</v>
      </c>
      <c r="DS18">
        <f>VLOOKUP(A18,Rape!A:Z,26,FALSE)</f>
        <v>1156</v>
      </c>
      <c r="DT18">
        <f>VLOOKUP(A18,Robbery!A:Z,26,FALSE)</f>
        <v>3091</v>
      </c>
      <c r="DU18">
        <f>VLOOKUP(A18,'Median Income'!$1:$1048576,27,FALSE)</f>
        <v>32478</v>
      </c>
      <c r="DV18">
        <f>VLOOKUP(A18,'Poverty Rate'!$1:$1048576,26,FALSE)</f>
        <v>16.2</v>
      </c>
      <c r="DW18">
        <f>VLOOKUP(A18,Murder!A:AA,27,FALSE)</f>
        <v>359</v>
      </c>
      <c r="DX18">
        <f>VLOOKUP(A18,Rape!A:AA,27,FALSE)</f>
        <v>1439</v>
      </c>
      <c r="DY18">
        <f>VLOOKUP(A18,Robbery!A:AA,27,FALSE)</f>
        <v>7149</v>
      </c>
      <c r="DZ18">
        <f>VLOOKUP(A18,'Median Income'!$1:$1048576,28,FALSE)</f>
        <v>41383</v>
      </c>
      <c r="EA18">
        <f>VLOOKUP(A18,'Poverty Rate'!$1:$1048576,27,FALSE)</f>
        <v>11.7</v>
      </c>
      <c r="EB18">
        <f>VLOOKUP(A18,Murder!A:AB,28,FALSE)</f>
        <v>22</v>
      </c>
      <c r="EC18">
        <f>VLOOKUP(A18,Rape!A:AB,28,FALSE)</f>
        <v>293</v>
      </c>
      <c r="ED18">
        <f>VLOOKUP(A18,Robbery!A:AB,28,FALSE)</f>
        <v>239</v>
      </c>
      <c r="EE18">
        <f>VLOOKUP(A18,'Median Income'!$1:$1048576,29,FALSE)</f>
        <v>31038</v>
      </c>
      <c r="EF18">
        <f>VLOOKUP(A18,'Poverty Rate'!$1:$1048576,28,FALSE)</f>
        <v>15.8</v>
      </c>
      <c r="EG18">
        <f>VLOOKUP(A18,Murder!A:AC,29,FALSE)</f>
        <v>60</v>
      </c>
      <c r="EH18">
        <f>VLOOKUP(A18,Rape!A:AC,29,FALSE)</f>
        <v>414</v>
      </c>
      <c r="EI18">
        <f>VLOOKUP(A18,Robbery!A:AC,29,FALSE)</f>
        <v>1264</v>
      </c>
      <c r="EJ18">
        <f>VLOOKUP(A18,'Median Income'!$1:$1048576,30,FALSE)</f>
        <v>38626</v>
      </c>
      <c r="EK18">
        <f>VLOOKUP(A18,'Poverty Rate'!$1:$1048576,29,FALSE)</f>
        <v>11</v>
      </c>
      <c r="EL18">
        <f>VLOOKUP(A18,Murder!A:AD,30,FALSE)</f>
        <v>165</v>
      </c>
      <c r="EM18">
        <f>VLOOKUP(A18,Rape!A:AD,30,FALSE)</f>
        <v>943</v>
      </c>
      <c r="EN18">
        <f>VLOOKUP(A18,Robbery!A:AD,30,FALSE)</f>
        <v>4209</v>
      </c>
      <c r="EO18">
        <f>VLOOKUP(A18,'Median Income'!$1:$1048576,31,FALSE)</f>
        <v>41461</v>
      </c>
      <c r="EP18">
        <f>VLOOKUP(A18,'Poverty Rate'!$1:$1048576,30,FALSE)</f>
        <v>11.3</v>
      </c>
      <c r="EQ18">
        <f>VLOOKUP(A18,Murder!A:AE,31,FALSE)</f>
        <v>18</v>
      </c>
      <c r="ER18">
        <f>VLOOKUP(A18,Rape!A:AE,31,FALSE)</f>
        <v>345</v>
      </c>
      <c r="ES18">
        <f>VLOOKUP(A18,Robbery!A:AE,31,FALSE)</f>
        <v>257</v>
      </c>
      <c r="ET18">
        <f>VLOOKUP(A18,'Median Income'!$1:$1048576,32,FALSE)</f>
        <v>46055</v>
      </c>
      <c r="EU18">
        <f>VLOOKUP(A18,'Poverty Rate'!$1:$1048576,31,FALSE)</f>
        <v>7.6</v>
      </c>
      <c r="EV18">
        <f>VLOOKUP(A18,Murder!A:AF,32,FALSE)</f>
        <v>287</v>
      </c>
      <c r="EW18">
        <f>VLOOKUP(A18,Rape!A:AF,32,FALSE)</f>
        <v>1409</v>
      </c>
      <c r="EX18">
        <f>VLOOKUP(A18,Robbery!A:AF,32,FALSE)</f>
        <v>14243</v>
      </c>
      <c r="EY18">
        <f>VLOOKUP(A18,'Median Income'!$1:$1048576,33,FALSE)</f>
        <v>49734</v>
      </c>
      <c r="EZ18">
        <f>VLOOKUP(A18,'Poverty Rate'!$1:$1048576,32,FALSE)</f>
        <v>7.8</v>
      </c>
      <c r="FA18">
        <f>VLOOKUP(A18,Murder!A:AG,33,FALSE)</f>
        <v>170</v>
      </c>
      <c r="FB18">
        <f>VLOOKUP(A18,Rape!A:AG,33,FALSE)</f>
        <v>944</v>
      </c>
      <c r="FC18">
        <f>VLOOKUP(A18,Robbery!A:AG,33,FALSE)</f>
        <v>2579</v>
      </c>
      <c r="FD18">
        <f>VLOOKUP(A18,'Median Income'!$1:$1048576,34,FALSE)</f>
        <v>32574</v>
      </c>
      <c r="FE18">
        <f>VLOOKUP(A18,'Poverty Rate'!$1:$1048576,33,FALSE)</f>
        <v>20.9</v>
      </c>
      <c r="FF18">
        <f>VLOOKUP(A18,Murder!A:AH,34,FALSE)</f>
        <v>903</v>
      </c>
      <c r="FG18">
        <f>VLOOKUP(A18,Rape!A:AH,34,FALSE)</f>
        <v>3563</v>
      </c>
      <c r="FH18">
        <f>VLOOKUP(A18,Robbery!A:AH,34,FALSE)</f>
        <v>43821</v>
      </c>
      <c r="FI18">
        <f>VLOOKUP(A18,'Median Income'!$1:$1048576,35,FALSE)</f>
        <v>39989</v>
      </c>
      <c r="FJ18">
        <f>VLOOKUP(A18,'Poverty Rate'!$1:$1048576,34,FALSE)</f>
        <v>14.2</v>
      </c>
      <c r="FK18">
        <f>VLOOKUP(A18,Murder!A:AI,35,FALSE)</f>
        <v>552</v>
      </c>
      <c r="FL18">
        <f>VLOOKUP(A18,Rape!A:AI,35,FALSE)</f>
        <v>2155</v>
      </c>
      <c r="FM18">
        <f>VLOOKUP(A18,Robbery!A:AI,35,FALSE)</f>
        <v>12087</v>
      </c>
      <c r="FN18">
        <f>VLOOKUP(A18,'Median Income'!$1:$1048576,36,FALSE)</f>
        <v>37254</v>
      </c>
      <c r="FO18">
        <f>VLOOKUP(A18,'Poverty Rate'!$1:$1048576,35,FALSE)</f>
        <v>13.8</v>
      </c>
      <c r="FP18">
        <f>VLOOKUP(A18,Murder!A:AJ,36,FALSE)</f>
        <v>10</v>
      </c>
      <c r="FQ18">
        <f>VLOOKUP(A18,Rape!A:AJ,36,FALSE)</f>
        <v>142</v>
      </c>
      <c r="FR18">
        <f>VLOOKUP(A18,Robbery!A:AJ,36,FALSE)</f>
        <v>56</v>
      </c>
      <c r="FS18">
        <f>VLOOKUP(A18,'Median Income'!$1:$1048576,37,FALSE)</f>
        <v>32663</v>
      </c>
      <c r="FT18">
        <f>VLOOKUP(A18,'Poverty Rate'!$1:$1048576,36,FALSE)</f>
        <v>13.1</v>
      </c>
      <c r="FU18">
        <f>VLOOKUP(A18,Murder!A:AK,37,FALSE)</f>
        <v>397</v>
      </c>
      <c r="FV18">
        <f>VLOOKUP(A18,Rape!A:AK,37,FALSE)</f>
        <v>4129</v>
      </c>
      <c r="FW18">
        <f>VLOOKUP(A18,Robbery!A:AK,37,FALSE)</f>
        <v>14405</v>
      </c>
      <c r="FX18">
        <f>VLOOKUP(A18,'Median Income'!$1:$1048576,38,FALSE)</f>
        <v>39489</v>
      </c>
      <c r="FY18">
        <f>VLOOKUP(A18,'Poverty Rate'!$1:$1048576,37,FALSE)</f>
        <v>12</v>
      </c>
      <c r="FZ18">
        <f>VLOOKUP(A18,Murder!A:AL,38,FALSE)</f>
        <v>231</v>
      </c>
      <c r="GA18">
        <f>VLOOKUP(A18,Rape!A:AL,38,FALSE)</f>
        <v>1375</v>
      </c>
      <c r="GB18">
        <f>VLOOKUP(A18,Robbery!A:AL,38,FALSE)</f>
        <v>2785</v>
      </c>
      <c r="GC18">
        <f>VLOOKUP(A18,'Median Income'!$1:$1048576,39,FALSE)</f>
        <v>32683</v>
      </c>
      <c r="GD18">
        <f>VLOOKUP(A18,'Poverty Rate'!$1:$1048576,38,FALSE)</f>
        <v>12.8</v>
      </c>
      <c r="GE18">
        <f>VLOOKUP(A18,Murder!A:AM,39,FALSE)</f>
        <v>88</v>
      </c>
      <c r="GF18">
        <f>VLOOKUP(A18,Rape!A:AM,39,)</f>
        <v>1219</v>
      </c>
      <c r="GG18">
        <f>VLOOKUP(A18,Robbery!A:AM,39,FALSE)</f>
        <v>2858</v>
      </c>
      <c r="GH18">
        <f>VLOOKUP(A18,'Median Income'!$1:$1048576,40,FALSE)</f>
        <v>40619</v>
      </c>
      <c r="GI18">
        <f>VLOOKUP(A18,'Poverty Rate'!$1:$1048576,39,FALSE)</f>
        <v>12.6</v>
      </c>
      <c r="GJ18">
        <f>VLOOKUP(A18,Murder!A:AN,40,FALSE)</f>
        <v>592</v>
      </c>
      <c r="GK18">
        <f>VLOOKUP(A18,Rape!A:AN,40,FALSE)</f>
        <v>3279</v>
      </c>
      <c r="GL18">
        <f>VLOOKUP(A18,Robbery!A:AN,40,FALSE)</f>
        <v>18670</v>
      </c>
      <c r="GM18">
        <f>VLOOKUP(A18,'Median Income'!$1:$1048576,41,FALSE)</f>
        <v>37758</v>
      </c>
      <c r="GN18">
        <f>VLOOKUP(A18,'Poverty Rate'!$1:$1048576,40,FALSE)</f>
        <v>9.3000000000000007</v>
      </c>
      <c r="GO18">
        <f>VLOOKUP(A18,Murder!A:AO,41,FALSE)</f>
        <v>36</v>
      </c>
      <c r="GP18">
        <f>VLOOKUP(A18,Rape!A:AO,41,FALSE)</f>
        <v>391</v>
      </c>
      <c r="GQ18">
        <f>VLOOKUP(A18,Robbery!A:AO,41,FALSE)</f>
        <v>788</v>
      </c>
      <c r="GR18">
        <f>VLOOKUP(A18,'Median Income'!$1:$1048576,42,FALSE)</f>
        <v>42719</v>
      </c>
      <c r="GS18">
        <f>VLOOKUP(A18,'Poverty Rate'!$1:$1048576,41,FALSE)</f>
        <v>10</v>
      </c>
      <c r="GT18">
        <f>VLOOKUP(A18,Murder!A:AP,42,FALSE)</f>
        <v>258</v>
      </c>
      <c r="GU18">
        <f>VLOOKUP(A18,Rape!A:AP,42,FALSE)</f>
        <v>1587</v>
      </c>
      <c r="GV18">
        <f>VLOOKUP(A18,Robbery!A:AP,42,FALSE)</f>
        <v>5760</v>
      </c>
      <c r="GW18">
        <f>VLOOKUP(A18,'Median Income'!$1:$1048576,43,FALSE)</f>
        <v>36462</v>
      </c>
      <c r="GX18">
        <f>VLOOKUP(A18,'Poverty Rate'!$1:$1048576,42,FALSE)</f>
        <v>11.7</v>
      </c>
      <c r="GY18">
        <f>VLOOKUP(A18,Murder!$1:$1048576,43,FALSE)</f>
        <v>18</v>
      </c>
      <c r="GZ18">
        <f>VLOOKUP(A18,Rape!$1:$1048576,43,FALSE)</f>
        <v>336</v>
      </c>
      <c r="HA18">
        <f>VLOOKUP(A18,Robbery!$1:$1048576,43,FALSE)</f>
        <v>103</v>
      </c>
      <c r="HB18">
        <f>VLOOKUP(A18,'Median Income'!$1:$1048576,44,FALSE)</f>
        <v>35828</v>
      </c>
      <c r="HC18">
        <f>VLOOKUP(A18,'Poverty Rate'!$1:$1048576,43,FALSE)</f>
        <v>7.7</v>
      </c>
      <c r="HD18">
        <f>VLOOKUP(A18,Murder!$1:$1048576,44,FALSE)</f>
        <v>391</v>
      </c>
      <c r="HE18">
        <f>VLOOKUP(A18,Rape!$1:$1048576,44,FALSE)</f>
        <v>2415</v>
      </c>
      <c r="HF18">
        <f>VLOOKUP(A18,Robbery!$1:$1048576,44,FALSE)</f>
        <v>8598</v>
      </c>
      <c r="HG18">
        <f>VLOOKUP(A18,'Median Income'!$1:$1048576,45,FALSE)</f>
        <v>36522</v>
      </c>
      <c r="HH18">
        <f>VLOOKUP(A18,'Poverty Rate'!$1:$1048576,44,FALSE)</f>
        <v>11.9</v>
      </c>
      <c r="HI18">
        <f>VLOOKUP(A18,Murder!$1:$1048576,45,FALSE)</f>
        <v>1217</v>
      </c>
      <c r="HJ18">
        <f>VLOOKUP(A18,Rape!$1:$1048576,45,FALSE)</f>
        <v>7614</v>
      </c>
      <c r="HK18">
        <f>VLOOKUP(A18,Robbery!$1:$1048576,45,FALSE)</f>
        <v>29405</v>
      </c>
      <c r="HL18">
        <f>VLOOKUP(A18,'Median Income'!$1:$1048576,46,FALSE)</f>
        <v>38688</v>
      </c>
      <c r="HM18">
        <f>VLOOKUP(A18,'Poverty Rate'!$1:$1048576,45,FALSE)</f>
        <v>15.2</v>
      </c>
      <c r="HN18">
        <f>VLOOKUP(A18,Murder!$1:$1048576,46,FALSE)</f>
        <v>44</v>
      </c>
      <c r="HO18">
        <f>VLOOKUP(A18,Rape!$1:$1048576,46,FALSE)</f>
        <v>806</v>
      </c>
      <c r="HP18">
        <f>VLOOKUP(A18,Robbery!$1:$1048576,46,FALSE)</f>
        <v>1158</v>
      </c>
      <c r="HQ18">
        <f>VLOOKUP(A18,'Median Income'!$1:$1048576,47,FALSE)</f>
        <v>46050</v>
      </c>
      <c r="HR18">
        <f>VLOOKUP(A18,'Poverty Rate'!$1:$1048576,46,FALSE)</f>
        <v>5.7</v>
      </c>
      <c r="HS18">
        <f>VLOOKUP(A18,Murder!$1:$1048576,47,FALSE)</f>
        <v>17</v>
      </c>
      <c r="HT18">
        <f>VLOOKUP(A18,Rape!$1:$1048576,47,FALSE)</f>
        <v>136</v>
      </c>
      <c r="HU18">
        <f>VLOOKUP(A18,Robbery!$1:$1048576,47,FALSE)</f>
        <v>65</v>
      </c>
      <c r="HV18">
        <f>VLOOKUP(A18,'Median Income'!$1:$1048576,48,FALSE)</f>
        <v>41584</v>
      </c>
      <c r="HW18">
        <f>VLOOKUP(A18,'Poverty Rate'!$1:$1048576,47,FALSE)</f>
        <v>9.6</v>
      </c>
      <c r="HX18">
        <f>VLOOKUP(A18,Murder!$1:$1048576,48,FALSE)</f>
        <v>392</v>
      </c>
      <c r="HY18">
        <f>VLOOKUP(A18,Rape!$1:$1048576,48,FALSE)</f>
        <v>1720</v>
      </c>
      <c r="HZ18">
        <f>VLOOKUP(A18,Robbery!$1:$1048576,48,FALSE)</f>
        <v>6947</v>
      </c>
      <c r="IA18">
        <f>VLOOKUP(A18,'Median Income'!$1:$1048576,49,FALSE)</f>
        <v>45693</v>
      </c>
      <c r="IB18">
        <f>VLOOKUP(A18,'Poverty Rate'!$1:$1048576,48,FALSE)</f>
        <v>7.9</v>
      </c>
      <c r="IC18">
        <f>VLOOKUP(A18,Murder!$1:$1048576,49,FALSE)</f>
        <v>171</v>
      </c>
      <c r="ID18">
        <f>VLOOKUP(A18,Rape!$1:$1048576,49,FALSE)</f>
        <v>2711</v>
      </c>
      <c r="IE18">
        <f>VLOOKUP(A18,Robbery!$1:$1048576,49,FALSE)</f>
        <v>5808</v>
      </c>
      <c r="IF18">
        <f>VLOOKUP(A18,'Median Income'!$1:$1048576,50,FALSE)</f>
        <v>45473</v>
      </c>
      <c r="IG18">
        <f>VLOOKUP(A18,'Poverty Rate'!$1:$1048576,49,FALSE)</f>
        <v>9.6</v>
      </c>
      <c r="IH18">
        <f>VLOOKUP(A18,Murder!$1:$1048576,50,FALSE)</f>
        <v>79</v>
      </c>
      <c r="II18">
        <f>VLOOKUP(A18,Rape!$1:$1048576,50,FALSE)</f>
        <v>337</v>
      </c>
      <c r="IJ18">
        <f>VLOOKUP(A18,Robbery!$1:$1048576,50,FALSE)</f>
        <v>661</v>
      </c>
      <c r="IK18">
        <f>VLOOKUP(A18,'Median Income'!$1:$1048576,51,FALSE)</f>
        <v>29297</v>
      </c>
      <c r="IL18">
        <f>VLOOKUP(A18,'Poverty Rate'!$1:$1048576,50,FALSE)</f>
        <v>15.7</v>
      </c>
      <c r="IM18">
        <f>VLOOKUP(A18,Murder!$1:$1048576,51,FALSE)</f>
        <v>179</v>
      </c>
      <c r="IN18">
        <f>VLOOKUP(A18,Rape!$1:$1048576,51,FALSE)</f>
        <v>1055</v>
      </c>
      <c r="IO18">
        <f>VLOOKUP(A18,Robbery!$1:$1048576,51,FALSE)</f>
        <v>4449</v>
      </c>
      <c r="IP18">
        <f>VLOOKUP(A18,'Median Income'!$1:$1048576,52,FALSE)</f>
        <v>45667</v>
      </c>
      <c r="IQ18">
        <f>VLOOKUP(A18,'Poverty Rate'!$1:$1048576,51,FALSE)</f>
        <v>8.6</v>
      </c>
      <c r="IR18">
        <f>VLOOKUP(A18,Murder!$1:$1048576,52,FALSE)</f>
        <v>11</v>
      </c>
      <c r="IS18">
        <f>VLOOKUP(A18,Rape!$1:$1048576,52,FALSE)</f>
        <v>137</v>
      </c>
      <c r="IT18">
        <f>VLOOKUP(A18,Robbery!$1:$1048576,52,FALSE)</f>
        <v>74</v>
      </c>
      <c r="IU18">
        <f>VLOOKUP(A18,'Median Income'!$1:$1048576,53,FALSE)</f>
        <v>37248</v>
      </c>
      <c r="IV18">
        <f>VLOOKUP(A18,'Poverty Rate'!$1:$1048576,52,FALSE)</f>
        <v>11.6</v>
      </c>
    </row>
    <row r="19" spans="1:256" s="12" customFormat="1" x14ac:dyDescent="0.25">
      <c r="A19" s="12">
        <v>2000</v>
      </c>
      <c r="B19" s="12">
        <v>329</v>
      </c>
      <c r="C19" s="12">
        <f>VLOOKUP(A19,Rape!A43:B97,2,FALSE)</f>
        <v>1482</v>
      </c>
      <c r="D19" s="12">
        <f>VLOOKUP(A19,Robbery!A43:B97,2,FALSE)</f>
        <v>5702</v>
      </c>
      <c r="E19" s="12">
        <f>VLOOKUP(A19,'Median Income'!A:C,3,FALSE)</f>
        <v>35424</v>
      </c>
      <c r="F19" s="12">
        <f>VLOOKUP(A19,'Poverty Rate'!A:B,2,FALSE)</f>
        <v>13.3</v>
      </c>
      <c r="G19" s="12">
        <f>VLOOKUP(A19,Murder!A:C,3,FALSE)</f>
        <v>27</v>
      </c>
      <c r="H19" s="12">
        <f>VLOOKUP(A19,Rape!A:C,3,FALSE)</f>
        <v>497</v>
      </c>
      <c r="I19" s="12">
        <f>VLOOKUP(A19,Robbery!A:C,3,FALSE)</f>
        <v>490</v>
      </c>
      <c r="J19" s="12">
        <f>VLOOKUP(A19,'Median Income'!A:D,4,FALSE)</f>
        <v>52847</v>
      </c>
      <c r="K19" s="12">
        <f>VLOOKUP(A19,'Poverty Rate'!A:C,3,FALSE)</f>
        <v>7.6</v>
      </c>
      <c r="L19" s="12">
        <f>VLOOKUP(A19,Murder!A:D,4,FALSE)</f>
        <v>359</v>
      </c>
      <c r="M19" s="12">
        <f>VLOOKUP(A19,Rape!A:D,4,FALSE)</f>
        <v>1577</v>
      </c>
      <c r="N19" s="12">
        <f>VLOOKUP(A19,Robbery!A:D,4,FALSE)</f>
        <v>7504</v>
      </c>
      <c r="O19" s="12">
        <f>VLOOKUP(A19,'Median Income'!A:E,5,FALSE)</f>
        <v>39783</v>
      </c>
      <c r="P19" s="12">
        <f>VLOOKUP(A19,'Poverty Rate'!A:D,4,FALSE)</f>
        <v>11.7</v>
      </c>
      <c r="Q19" s="12">
        <f>VLOOKUP(A19,Murder!A:E,5,FALSE)</f>
        <v>168</v>
      </c>
      <c r="R19" s="12">
        <f>VLOOKUP(A19,Rape!A:E,5,FALSE)</f>
        <v>848</v>
      </c>
      <c r="S19" s="12">
        <f>VLOOKUP(A19,Robbery!A:E,5,FALSE)</f>
        <v>2001</v>
      </c>
      <c r="T19" s="12">
        <f>VLOOKUP(A19,'Median Income'!A:F,6,FALSE)</f>
        <v>29697</v>
      </c>
      <c r="U19" s="12">
        <f>VLOOKUP(A19,'Poverty Rate'!A:E,5,FALSE)</f>
        <v>16.5</v>
      </c>
      <c r="V19" s="12">
        <f>VLOOKUP(A19,Murder!A:F,6,FALSE)</f>
        <v>2079</v>
      </c>
      <c r="W19" s="12">
        <f>VLOOKUP(A19,Rape!A:F,6,FALSE)</f>
        <v>9785</v>
      </c>
      <c r="X19" s="12">
        <f>VLOOKUP(A19,Robbery!A:F,6,FALSE)</f>
        <v>60249</v>
      </c>
      <c r="Y19" s="12">
        <f>VLOOKUP(A19,'Median Income'!A:G,7,FALSE)</f>
        <v>46816</v>
      </c>
      <c r="Z19" s="12">
        <f>VLOOKUP(A19,'Poverty Rate'!A:F,6,FALSE)</f>
        <v>12.7</v>
      </c>
      <c r="AA19" s="12">
        <f>VLOOKUP(A19,Murder!A:G,7,FALSE)</f>
        <v>134</v>
      </c>
      <c r="AB19" s="12">
        <f>VLOOKUP(A19,Rape!A:G,7,FALSE)</f>
        <v>1774</v>
      </c>
      <c r="AC19" s="12">
        <f>VLOOKUP(A19,Robbery!A:G,7,FALSE)</f>
        <v>3034</v>
      </c>
      <c r="AD19" s="12">
        <f>VLOOKUP(A19,'Median Income'!A:H,8,FALSE)</f>
        <v>48240</v>
      </c>
      <c r="AE19" s="12">
        <f>VLOOKUP(A19,'Poverty Rate'!A:G,7,FALSE)</f>
        <v>9.8000000000000007</v>
      </c>
      <c r="AF19" s="12">
        <f>VLOOKUP(A19,Murder!A:H,8,FALSE)</f>
        <v>98</v>
      </c>
      <c r="AG19" s="12">
        <f>VLOOKUP(A19,Rape!A:H,8,FALSE)</f>
        <v>678</v>
      </c>
      <c r="AH19" s="12">
        <f>VLOOKUP(A19,Robbery!A:H,8,FALSE)</f>
        <v>3832</v>
      </c>
      <c r="AI19" s="12">
        <f>VLOOKUP(A19,'Median Income'!A:I,9,FALSE)</f>
        <v>50172</v>
      </c>
      <c r="AJ19" s="12">
        <f>VLOOKUP(A19,'Poverty Rate'!A:H,8,FALSE)</f>
        <v>7.7</v>
      </c>
      <c r="AK19" s="12">
        <f>VLOOKUP(A19,Murder!A:I,9,FALSE)</f>
        <v>25</v>
      </c>
      <c r="AL19" s="12">
        <f>VLOOKUP(A19,Rape!A:I,9,FALSE)</f>
        <v>424</v>
      </c>
      <c r="AM19" s="12">
        <f>VLOOKUP(A19,Robbery!A:I,9,FALSE)</f>
        <v>1394</v>
      </c>
      <c r="AN19" s="12">
        <f>VLOOKUP(A19,'Median Income'!A:J,10,FALSE)</f>
        <v>50365</v>
      </c>
      <c r="AO19" s="12">
        <f>VLOOKUP(A19,'Poverty Rate'!A:I,9,FALSE)</f>
        <v>8.4</v>
      </c>
      <c r="AP19" s="12">
        <f>VLOOKUP(A19,Murder!A:J,10,FALSE)</f>
        <v>239</v>
      </c>
      <c r="AQ19" s="12">
        <f>VLOOKUP(A19,Rape!A:J,10,FALSE)</f>
        <v>251</v>
      </c>
      <c r="AR19" s="12">
        <f>VLOOKUP(A19,Robbery!A:J,10,FALSE)</f>
        <v>3554</v>
      </c>
      <c r="AS19" s="12">
        <f>VLOOKUP(A19,'Median Income'!A:K,11,FALSE)</f>
        <v>41222</v>
      </c>
      <c r="AT19" s="12">
        <f>VLOOKUP(A19,'Poverty Rate'!A:J,10,FALSE)</f>
        <v>15.2</v>
      </c>
      <c r="AU19" s="12">
        <f>VLOOKUP(A19,Murder!A:K,11,FALSE)</f>
        <v>903</v>
      </c>
      <c r="AV19" s="12">
        <f>VLOOKUP(A19,Rape!A:K,11,FALSE)</f>
        <v>7057</v>
      </c>
      <c r="AW19" s="12">
        <f>VLOOKUP(A19,Robbery!A:K,11,FALSE)</f>
        <v>31809</v>
      </c>
      <c r="AX19" s="12">
        <f>VLOOKUP(A19,'Median Income'!A:L,12,FALSE)</f>
        <v>38856</v>
      </c>
      <c r="AY19" s="12">
        <f>VLOOKUP(A19,'Poverty Rate'!A:K,11,FALSE)</f>
        <v>11</v>
      </c>
      <c r="AZ19" s="12">
        <f>VLOOKUP(A19,Murder!A:L,12,FALSE)</f>
        <v>651</v>
      </c>
      <c r="BA19" s="12">
        <f>VLOOKUP(A19,Rape!A:L,12,FALSE)</f>
        <v>1968</v>
      </c>
      <c r="BB19" s="12">
        <f>VLOOKUP(A19,Robbery!A:L,12,FALSE)</f>
        <v>13250</v>
      </c>
      <c r="BC19" s="12">
        <f>VLOOKUP(A19,'Median Income'!$1:$1048576,13,FALSE)</f>
        <v>41901</v>
      </c>
      <c r="BD19" s="12">
        <f>VLOOKUP(A19,'Poverty Rate'!$1:$1048576,12,FALSE)</f>
        <v>12.1</v>
      </c>
      <c r="BE19" s="12">
        <f>VLOOKUP(A19,Murder!A:M,13,FALSE)</f>
        <v>35</v>
      </c>
      <c r="BF19" s="12">
        <f>VLOOKUP(A19,Rape!A:M,13,FALSE)</f>
        <v>346</v>
      </c>
      <c r="BG19" s="12">
        <f>VLOOKUP(A19,Robbery!A:M,13,FALSE)</f>
        <v>1123</v>
      </c>
      <c r="BH19" s="12">
        <f>VLOOKUP(A19,'Median Income'!$1:$1048576,14,FALSE)</f>
        <v>51546</v>
      </c>
      <c r="BI19" s="12">
        <f>VLOOKUP(A19,'Poverty Rate'!$1:$1048576,13,FALSE)</f>
        <v>8.9</v>
      </c>
      <c r="BJ19" s="12">
        <f>VLOOKUP(A19,Murder!A:N,14,FALSE)</f>
        <v>16</v>
      </c>
      <c r="BK19" s="12">
        <f>VLOOKUP(A19,Rape!A:N,14,FALSE)</f>
        <v>384</v>
      </c>
      <c r="BL19" s="12">
        <f>VLOOKUP(A19,Robbery!A:N,14,FALSE)</f>
        <v>223</v>
      </c>
      <c r="BM19" s="12">
        <f>VLOOKUP(A19,'Median Income'!$1:$1048576,15,FALSE)</f>
        <v>37611</v>
      </c>
      <c r="BN19" s="12">
        <f>VLOOKUP(A19,'Poverty Rate'!$1:$1048576,14,FALSE)</f>
        <v>12.5</v>
      </c>
      <c r="BO19" s="12">
        <f>VLOOKUP(A19,Murder!A:O,15,FALSE)</f>
        <v>898</v>
      </c>
      <c r="BP19" s="12">
        <f>VLOOKUP(A19,Rape!A:O,15,FALSE)</f>
        <v>3926</v>
      </c>
      <c r="BQ19" s="12">
        <f>VLOOKUP(A19,Robbery!A:O,15,FALSE)</f>
        <v>25641</v>
      </c>
      <c r="BR19" s="12">
        <f>VLOOKUP(A19,'Median Income'!$1:$1048576,16,FALSE)</f>
        <v>46064</v>
      </c>
      <c r="BS19" s="12">
        <f>VLOOKUP(A19,'Poverty Rate'!$1:$1048576,15,FALSE)</f>
        <v>10.7</v>
      </c>
      <c r="BT19" s="12">
        <f>VLOOKUP(A19,Murder!A:P,16,FALSE)</f>
        <v>352</v>
      </c>
      <c r="BU19" s="12">
        <f>VLOOKUP(A19,Rape!A:P,16,FALSE)</f>
        <v>1759</v>
      </c>
      <c r="BV19" s="12">
        <f>VLOOKUP(A19,Robbery!A:P,16,FALSE)</f>
        <v>6282</v>
      </c>
      <c r="BW19" s="12">
        <f>VLOOKUP(A19,'Median Income'!$1:$1048576,17,FALSE)</f>
        <v>40865</v>
      </c>
      <c r="BX19" s="12">
        <f>VLOOKUP(A19,'Poverty Rate'!$1:$1048576,16,FALSE)</f>
        <v>8.5</v>
      </c>
      <c r="BY19" s="12">
        <f>VLOOKUP(A19,Murder!A:Q,17,FALSE)</f>
        <v>46</v>
      </c>
      <c r="BZ19" s="12">
        <f>VLOOKUP(A19,Rape!A:Q,17,FALSE)</f>
        <v>676</v>
      </c>
      <c r="CA19" s="12">
        <f>VLOOKUP(A19,Robbery!A:Q,17,FALSE)</f>
        <v>1071</v>
      </c>
      <c r="CB19" s="12">
        <f>VLOOKUP(A19,'Median Income'!$1:$1048576,18,FALSE)</f>
        <v>40991</v>
      </c>
      <c r="CC19" s="12">
        <f>VLOOKUP(A19,'Poverty Rate'!$1:$1048576,17,FALSE)</f>
        <v>8.3000000000000007</v>
      </c>
      <c r="CD19" s="12">
        <f>VLOOKUP(A19,Murder!A:R,18,FALSE)</f>
        <v>169</v>
      </c>
      <c r="CE19" s="12">
        <f>VLOOKUP(A19,Rape!A:R,18,FALSE)</f>
        <v>1022</v>
      </c>
      <c r="CF19" s="12">
        <f>VLOOKUP(A19,Robbery!A:R,18,FALSE)</f>
        <v>2048</v>
      </c>
      <c r="CG19" s="12">
        <f>VLOOKUP(A19,'Median Income'!$1:$1048576,19,FALSE)</f>
        <v>41059</v>
      </c>
      <c r="CH19" s="12">
        <f>VLOOKUP(A19,'Poverty Rate'!$1:$1048576,18,FALSE)</f>
        <v>8</v>
      </c>
      <c r="CI19" s="12">
        <f>VLOOKUP(A19,Murder!A:S,19,FALSE)</f>
        <v>193</v>
      </c>
      <c r="CJ19" s="12">
        <f>VLOOKUP(A19,Rape!A:S,19,FALSE)</f>
        <v>1091</v>
      </c>
      <c r="CK19" s="12">
        <f>VLOOKUP(A19,Robbery!A:S,19,FALSE)</f>
        <v>3256</v>
      </c>
      <c r="CL19" s="12">
        <f>VLOOKUP(A19,'Median Income'!$1:$1048576,20,FALSE)</f>
        <v>36265</v>
      </c>
      <c r="CM19" s="12">
        <f>VLOOKUP(A19,'Poverty Rate'!$1:$1048576,19,FALSE)</f>
        <v>12.6</v>
      </c>
      <c r="CN19" s="12">
        <f>VLOOKUP(A19,Murder!A:T,20,FALSE)</f>
        <v>560</v>
      </c>
      <c r="CO19" s="12">
        <f>VLOOKUP(A19,Rape!A:T,20,FALSE)</f>
        <v>1497</v>
      </c>
      <c r="CP19" s="12">
        <f>VLOOKUP(A19,Robbery!A:T,20,FALSE)</f>
        <v>7532</v>
      </c>
      <c r="CQ19" s="12">
        <f>VLOOKUP(A19,'Median Income'!$1:$1048576,21,FALSE)</f>
        <v>30718</v>
      </c>
      <c r="CR19" s="12">
        <f>VLOOKUP(A19,'Poverty Rate'!$1:$1048576,20,FALSE)</f>
        <v>17.2</v>
      </c>
      <c r="CS19" s="12">
        <f>VLOOKUP(A19,Murder!A:U,21,)</f>
        <v>15</v>
      </c>
      <c r="CT19" s="12">
        <f>VLOOKUP(A19,Rape!A:U,21,FALSE)</f>
        <v>320</v>
      </c>
      <c r="CU19" s="12">
        <f>VLOOKUP(A19,Robbery!A:U,21,FALSE)</f>
        <v>247</v>
      </c>
      <c r="CV19" s="12">
        <f>VLOOKUP(A19,'Median Income'!$1:$1048576,22,FALSE)</f>
        <v>37266</v>
      </c>
      <c r="CW19" s="12">
        <f>VLOOKUP(A19,'Poverty Rate'!$1:$1048576,21,FALSE)</f>
        <v>10.1</v>
      </c>
      <c r="CX19" s="12">
        <f>VLOOKUP(A19,Murder!A:V,22,FALSE)</f>
        <v>430</v>
      </c>
      <c r="CY19" s="12">
        <f>VLOOKUP(A19,Rape!A:V,22,FALSE)</f>
        <v>1543</v>
      </c>
      <c r="CZ19" s="12">
        <f>VLOOKUP(A19,Robbery!A:V,22,FALSE)</f>
        <v>13560</v>
      </c>
      <c r="DA19" s="12">
        <f>VLOOKUP(A19,'Median Income'!$1:$1048576,23,FALSE)</f>
        <v>54535</v>
      </c>
      <c r="DB19" s="12">
        <f>VLOOKUP(A19,'Poverty Rate'!$1:$1048576,22,FALSE)</f>
        <v>7.4</v>
      </c>
      <c r="DC19" s="12">
        <f>VLOOKUP(A19,Murder!A:W,23,FALSE)</f>
        <v>125</v>
      </c>
      <c r="DD19" s="12">
        <f>VLOOKUP(A19,Rape!A:W,23,FALSE)</f>
        <v>1696</v>
      </c>
      <c r="DE19" s="12">
        <f>VLOOKUP(A19,Robbery!A:W,23,FALSE)</f>
        <v>5815</v>
      </c>
      <c r="DF19" s="12">
        <f>VLOOKUP(A19,'Median Income'!$1:$1048576,24,FALSE)</f>
        <v>46753</v>
      </c>
      <c r="DG19" s="12">
        <f>VLOOKUP(A19,'Poverty Rate'!$1:$1048576,23,FALSE)</f>
        <v>9.8000000000000007</v>
      </c>
      <c r="DH19" s="12">
        <f>VLOOKUP(A19,Murder!A:X,24,FALSE)</f>
        <v>669</v>
      </c>
      <c r="DI19" s="12">
        <f>VLOOKUP(A19,Rape!A:X,24,FALSE)</f>
        <v>5025</v>
      </c>
      <c r="DJ19" s="12">
        <f>VLOOKUP(A19,Murder!A:X,24,FALSE)</f>
        <v>669</v>
      </c>
      <c r="DK19" s="12">
        <f>VLOOKUP(A19,'Median Income'!$1:$1048576,25,FALSE)</f>
        <v>45512</v>
      </c>
      <c r="DL19" s="12">
        <f>VLOOKUP(A19,'Poverty Rate'!$1:$1048576,24,FALSE)</f>
        <v>9.9</v>
      </c>
      <c r="DM19" s="12">
        <f>VLOOKUP(A19,Murder!A:Y,25,FALSE)</f>
        <v>151</v>
      </c>
      <c r="DN19" s="12">
        <f>VLOOKUP(A19,Rape!$1:$1048576,25,FALSE)</f>
        <v>2240</v>
      </c>
      <c r="DO19" s="12">
        <f>VLOOKUP(A19,Robbery!A:Y,25,FALSE)</f>
        <v>3713</v>
      </c>
      <c r="DP19" s="12">
        <f>VLOOKUP(A19,'Median Income'!$1:$1048576,26,FALSE)</f>
        <v>54251</v>
      </c>
      <c r="DQ19" s="12">
        <f>VLOOKUP(A19,'Poverty Rate'!$1:$1048576,25,FALSE)</f>
        <v>5.7</v>
      </c>
      <c r="DR19" s="12">
        <f>VLOOKUP(A19,Murder!A:Z,26,FALSE)</f>
        <v>255</v>
      </c>
      <c r="DS19" s="12">
        <f>VLOOKUP(A19,Rape!A:Z,26,FALSE)</f>
        <v>1019</v>
      </c>
      <c r="DT19" s="12">
        <f>VLOOKUP(A19,Robbery!A:Z,26,FALSE)</f>
        <v>2703</v>
      </c>
      <c r="DU19" s="12">
        <f>VLOOKUP(A19,'Median Income'!$1:$1048576,27,FALSE)</f>
        <v>34299</v>
      </c>
      <c r="DV19" s="12">
        <f>VLOOKUP(A19,'Poverty Rate'!$1:$1048576,26,FALSE)</f>
        <v>14.9</v>
      </c>
      <c r="DW19" s="12">
        <f>VLOOKUP(A19,Murder!A:AA,27,FALSE)</f>
        <v>347</v>
      </c>
      <c r="DX19" s="12">
        <f>VLOOKUP(A19,Rape!A:AA,27,FALSE)</f>
        <v>1351</v>
      </c>
      <c r="DY19" s="12">
        <f>VLOOKUP(A19,Robbery!A:AA,27,FALSE)</f>
        <v>7598</v>
      </c>
      <c r="DZ19" s="12">
        <f>VLOOKUP(A19,'Median Income'!$1:$1048576,28,FALSE)</f>
        <v>45097</v>
      </c>
      <c r="EA19" s="12">
        <f>VLOOKUP(A19,'Poverty Rate'!$1:$1048576,27,FALSE)</f>
        <v>9.1999999999999993</v>
      </c>
      <c r="EB19" s="12">
        <f>VLOOKUP(A19,Murder!A:AB,28,FALSE)</f>
        <v>20</v>
      </c>
      <c r="EC19" s="12">
        <f>VLOOKUP(A19,Rape!A:AB,28,FALSE)</f>
        <v>308</v>
      </c>
      <c r="ED19" s="12">
        <f>VLOOKUP(A19,Robbery!A:AB,28,FALSE)</f>
        <v>203</v>
      </c>
      <c r="EE19" s="12">
        <f>VLOOKUP(A19,'Median Income'!$1:$1048576,29,FALSE)</f>
        <v>32777</v>
      </c>
      <c r="EF19" s="12">
        <f>VLOOKUP(A19,'Poverty Rate'!$1:$1048576,28,FALSE)</f>
        <v>14.1</v>
      </c>
      <c r="EG19" s="12">
        <f>VLOOKUP(A19,Murder!A:AC,29,FALSE)</f>
        <v>63</v>
      </c>
      <c r="EH19" s="12">
        <f>VLOOKUP(A19,Rape!A:AC,29,FALSE)</f>
        <v>436</v>
      </c>
      <c r="EI19" s="12">
        <f>VLOOKUP(A19,Robbery!A:AC,29,FALSE)</f>
        <v>1147</v>
      </c>
      <c r="EJ19" s="12">
        <f>VLOOKUP(A19,'Median Income'!$1:$1048576,30,FALSE)</f>
        <v>41750</v>
      </c>
      <c r="EK19" s="12">
        <f>VLOOKUP(A19,'Poverty Rate'!$1:$1048576,29,FALSE)</f>
        <v>8.6</v>
      </c>
      <c r="EL19" s="12">
        <f>VLOOKUP(A19,Murder!A:AD,30,FALSE)</f>
        <v>129</v>
      </c>
      <c r="EM19" s="12">
        <f>VLOOKUP(A19,Rape!A:AD,30,FALSE)</f>
        <v>860</v>
      </c>
      <c r="EN19" s="12">
        <f>VLOOKUP(A19,Robbery!A:AD,30,FALSE)</f>
        <v>4543</v>
      </c>
      <c r="EO19" s="12">
        <f>VLOOKUP(A19,'Median Income'!$1:$1048576,31,FALSE)</f>
        <v>45758</v>
      </c>
      <c r="EP19" s="12">
        <f>VLOOKUP(A19,'Poverty Rate'!$1:$1048576,30,FALSE)</f>
        <v>8.8000000000000007</v>
      </c>
      <c r="EQ19" s="12">
        <f>VLOOKUP(A19,Murder!A:AE,31,FALSE)</f>
        <v>22</v>
      </c>
      <c r="ER19" s="12">
        <f>VLOOKUP(A19,Rape!A:AE,31,FALSE)</f>
        <v>522</v>
      </c>
      <c r="ES19" s="12">
        <f>VLOOKUP(A19,Robbery!A:AE,31,FALSE)</f>
        <v>453</v>
      </c>
      <c r="ET19" s="12">
        <f>VLOOKUP(A19,'Median Income'!$1:$1048576,32,FALSE)</f>
        <v>50926</v>
      </c>
      <c r="EU19" s="12">
        <f>VLOOKUP(A19,'Poverty Rate'!$1:$1048576,31,FALSE)</f>
        <v>4.5</v>
      </c>
      <c r="EV19" s="12">
        <f>VLOOKUP(A19,Murder!A:AF,32,FALSE)</f>
        <v>289</v>
      </c>
      <c r="EW19" s="12">
        <f>VLOOKUP(A19,Rape!A:AF,32,FALSE)</f>
        <v>1357</v>
      </c>
      <c r="EX19" s="12">
        <f>VLOOKUP(A19,Robbery!A:AF,32,FALSE)</f>
        <v>13553</v>
      </c>
      <c r="EY19" s="12">
        <f>VLOOKUP(A19,'Median Income'!$1:$1048576,33,FALSE)</f>
        <v>50405</v>
      </c>
      <c r="EZ19" s="12">
        <f>VLOOKUP(A19,'Poverty Rate'!$1:$1048576,32,FALSE)</f>
        <v>7.3</v>
      </c>
      <c r="FA19" s="12">
        <f>VLOOKUP(A19,Murder!A:AG,33,FALSE)</f>
        <v>135</v>
      </c>
      <c r="FB19" s="12">
        <f>VLOOKUP(A19,Rape!A:AG,33,FALSE)</f>
        <v>922</v>
      </c>
      <c r="FC19" s="12">
        <f>VLOOKUP(A19,Robbery!A:AG,33,FALSE)</f>
        <v>2499</v>
      </c>
      <c r="FD19" s="12">
        <f>VLOOKUP(A19,'Median Income'!$1:$1048576,34,FALSE)</f>
        <v>35093</v>
      </c>
      <c r="FE19" s="12">
        <f>VLOOKUP(A19,'Poverty Rate'!$1:$1048576,33,FALSE)</f>
        <v>17.5</v>
      </c>
      <c r="FF19" s="12">
        <f>VLOOKUP(A19,Murder!A:AH,34,FALSE)</f>
        <v>952</v>
      </c>
      <c r="FG19" s="12">
        <f>VLOOKUP(A19,Rape!A:AH,34,FALSE)</f>
        <v>3530</v>
      </c>
      <c r="FH19" s="12">
        <f>VLOOKUP(A19,Robbery!A:AH,34,FALSE)</f>
        <v>40539</v>
      </c>
      <c r="FI19" s="12">
        <f>VLOOKUP(A19,'Median Income'!$1:$1048576,35,FALSE)</f>
        <v>40744</v>
      </c>
      <c r="FJ19" s="12">
        <f>VLOOKUP(A19,'Poverty Rate'!$1:$1048576,34,FALSE)</f>
        <v>13.9</v>
      </c>
      <c r="FK19" s="12">
        <f>VLOOKUP(A19,Murder!A:AI,35,FALSE)</f>
        <v>560</v>
      </c>
      <c r="FL19" s="12">
        <f>VLOOKUP(A19,Rape!A:AI,35,FALSE)</f>
        <v>2181</v>
      </c>
      <c r="FM19" s="12">
        <f>VLOOKUP(A19,Robbery!A:AI,35,FALSE)</f>
        <v>12595</v>
      </c>
      <c r="FN19" s="12">
        <f>VLOOKUP(A19,'Median Income'!$1:$1048576,36,FALSE)</f>
        <v>38317</v>
      </c>
      <c r="FO19" s="12">
        <f>VLOOKUP(A19,'Poverty Rate'!$1:$1048576,35,FALSE)</f>
        <v>12.5</v>
      </c>
      <c r="FP19" s="12">
        <f>VLOOKUP(A19,Murder!A:AJ,36,FALSE)</f>
        <v>4</v>
      </c>
      <c r="FQ19" s="12">
        <f>VLOOKUP(A19,Rape!A:AJ,36,FALSE)</f>
        <v>169</v>
      </c>
      <c r="FR19" s="12">
        <f>VLOOKUP(A19,Robbery!A:AJ,36,FALSE)</f>
        <v>56</v>
      </c>
      <c r="FS19" s="12">
        <f>VLOOKUP(A19,'Median Income'!$1:$1048576,37,FALSE)</f>
        <v>35996</v>
      </c>
      <c r="FT19" s="12">
        <f>VLOOKUP(A19,'Poverty Rate'!$1:$1048576,36,FALSE)</f>
        <v>10.4</v>
      </c>
      <c r="FU19" s="12">
        <f>VLOOKUP(A19,Murder!A:AK,37,FALSE)</f>
        <v>418</v>
      </c>
      <c r="FV19" s="12">
        <f>VLOOKUP(A19,Rape!A:AK,37,FALSE)</f>
        <v>4271</v>
      </c>
      <c r="FW19" s="12">
        <f>VLOOKUP(A19,Robbery!A:AK,37,FALSE)</f>
        <v>15610</v>
      </c>
      <c r="FX19" s="12">
        <f>VLOOKUP(A19,'Median Income'!$1:$1048576,38,FALSE)</f>
        <v>42962</v>
      </c>
      <c r="FY19" s="12">
        <f>VLOOKUP(A19,'Poverty Rate'!$1:$1048576,37,FALSE)</f>
        <v>10</v>
      </c>
      <c r="FZ19" s="12">
        <f>VLOOKUP(A19,Murder!A:AL,38,FALSE)</f>
        <v>182</v>
      </c>
      <c r="GA19" s="12">
        <f>VLOOKUP(A19,Rape!A:AL,38,FALSE)</f>
        <v>1422</v>
      </c>
      <c r="GB19" s="12">
        <f>VLOOKUP(A19,Robbery!A:AL,38,FALSE)</f>
        <v>2615</v>
      </c>
      <c r="GC19" s="12">
        <f>VLOOKUP(A19,'Median Income'!$1:$1048576,39,FALSE)</f>
        <v>32432</v>
      </c>
      <c r="GD19" s="12">
        <f>VLOOKUP(A19,'Poverty Rate'!$1:$1048576,38,FALSE)</f>
        <v>14.9</v>
      </c>
      <c r="GE19" s="12">
        <f>VLOOKUP(A19,Murder!A:AM,39,FALSE)</f>
        <v>70</v>
      </c>
      <c r="GF19" s="12">
        <f>VLOOKUP(A19,Rape!A:AM,39,)</f>
        <v>1286</v>
      </c>
      <c r="GG19" s="12">
        <f>VLOOKUP(A19,Robbery!A:AM,39,FALSE)</f>
        <v>2888</v>
      </c>
      <c r="GH19" s="12">
        <f>VLOOKUP(A19,'Median Income'!$1:$1048576,40,FALSE)</f>
        <v>42499</v>
      </c>
      <c r="GI19" s="12">
        <f>VLOOKUP(A19,'Poverty Rate'!$1:$1048576,39,FALSE)</f>
        <v>10.9</v>
      </c>
      <c r="GJ19" s="12">
        <f>VLOOKUP(A19,Murder!A:AN,40,FALSE)</f>
        <v>602</v>
      </c>
      <c r="GK19" s="12">
        <f>VLOOKUP(A19,Rape!A:AN,40,FALSE)</f>
        <v>3247</v>
      </c>
      <c r="GL19" s="12">
        <f>VLOOKUP(A19,Robbery!A:AN,40,FALSE)</f>
        <v>18155</v>
      </c>
      <c r="GM19" s="12">
        <f>VLOOKUP(A19,'Median Income'!$1:$1048576,41,FALSE)</f>
        <v>42176</v>
      </c>
      <c r="GN19" s="12">
        <f>VLOOKUP(A19,'Poverty Rate'!$1:$1048576,40,FALSE)</f>
        <v>8.6</v>
      </c>
      <c r="GO19" s="12">
        <f>VLOOKUP(A19,Murder!A:AO,41,FALSE)</f>
        <v>45</v>
      </c>
      <c r="GP19" s="12">
        <f>VLOOKUP(A19,Rape!A:AO,41,FALSE)</f>
        <v>412</v>
      </c>
      <c r="GQ19" s="12">
        <f>VLOOKUP(A19,Robbery!A:AO,41,FALSE)</f>
        <v>922</v>
      </c>
      <c r="GR19" s="12">
        <f>VLOOKUP(A19,'Median Income'!$1:$1048576,42,FALSE)</f>
        <v>42197</v>
      </c>
      <c r="GS19" s="12">
        <f>VLOOKUP(A19,'Poverty Rate'!$1:$1048576,41,FALSE)</f>
        <v>10.199999999999999</v>
      </c>
      <c r="GT19" s="12">
        <f>VLOOKUP(A19,Murder!A:AP,42,FALSE)</f>
        <v>291</v>
      </c>
      <c r="GU19" s="12">
        <f>VLOOKUP(A19,Rape!A:AP,42,FALSE)</f>
        <v>1660</v>
      </c>
      <c r="GV19" s="12">
        <f>VLOOKUP(A19,Robbery!A:AP,42,FALSE)</f>
        <v>6220</v>
      </c>
      <c r="GW19" s="12">
        <f>VLOOKUP(A19,'Median Income'!$1:$1048576,43,FALSE)</f>
        <v>37570</v>
      </c>
      <c r="GX19" s="12">
        <f>VLOOKUP(A19,'Poverty Rate'!$1:$1048576,42,FALSE)</f>
        <v>11.1</v>
      </c>
      <c r="GY19" s="12">
        <f>VLOOKUP(A19,Murder!$1:$1048576,43,FALSE)</f>
        <v>7</v>
      </c>
      <c r="GZ19" s="12">
        <f>VLOOKUP(A19,Rape!$1:$1048576,43,FALSE)</f>
        <v>305</v>
      </c>
      <c r="HA19" s="12">
        <f>VLOOKUP(A19,Robbery!$1:$1048576,43,FALSE)</f>
        <v>131</v>
      </c>
      <c r="HB19" s="12">
        <f>VLOOKUP(A19,'Median Income'!$1:$1048576,44,FALSE)</f>
        <v>36475</v>
      </c>
      <c r="HC19" s="12">
        <f>VLOOKUP(A19,'Poverty Rate'!$1:$1048576,43,FALSE)</f>
        <v>10.7</v>
      </c>
      <c r="HD19" s="12">
        <f>VLOOKUP(A19,Murder!$1:$1048576,44,FALSE)</f>
        <v>410</v>
      </c>
      <c r="HE19" s="12">
        <f>VLOOKUP(A19,Rape!$1:$1048576,44,FALSE)</f>
        <v>2186</v>
      </c>
      <c r="HF19" s="12">
        <f>VLOOKUP(A19,Robbery!$1:$1048576,44,FALSE)</f>
        <v>9465</v>
      </c>
      <c r="HG19" s="12">
        <f>VLOOKUP(A19,'Median Income'!$1:$1048576,45,FALSE)</f>
        <v>34096</v>
      </c>
      <c r="HH19" s="12">
        <f>VLOOKUP(A19,'Poverty Rate'!$1:$1048576,44,FALSE)</f>
        <v>13.5</v>
      </c>
      <c r="HI19" s="12">
        <f>VLOOKUP(A19,Murder!$1:$1048576,45,FALSE)</f>
        <v>1238</v>
      </c>
      <c r="HJ19" s="12">
        <f>VLOOKUP(A19,Rape!$1:$1048576,45,FALSE)</f>
        <v>7856</v>
      </c>
      <c r="HK19" s="12">
        <f>VLOOKUP(A19,Robbery!$1:$1048576,45,FALSE)</f>
        <v>30257</v>
      </c>
      <c r="HL19" s="12">
        <f>VLOOKUP(A19,'Median Income'!$1:$1048576,46,FALSE)</f>
        <v>38609</v>
      </c>
      <c r="HM19" s="12">
        <f>VLOOKUP(A19,'Poverty Rate'!$1:$1048576,45,FALSE)</f>
        <v>15.5</v>
      </c>
      <c r="HN19" s="12">
        <f>VLOOKUP(A19,Murder!$1:$1048576,46,FALSE)</f>
        <v>43</v>
      </c>
      <c r="HO19" s="12">
        <f>VLOOKUP(A19,Rape!$1:$1048576,46,FALSE)</f>
        <v>863</v>
      </c>
      <c r="HP19" s="12">
        <f>VLOOKUP(A19,Robbery!$1:$1048576,46,FALSE)</f>
        <v>1242</v>
      </c>
      <c r="HQ19" s="12">
        <f>VLOOKUP(A19,'Median Income'!$1:$1048576,47,FALSE)</f>
        <v>47550</v>
      </c>
      <c r="HR19" s="12">
        <f>VLOOKUP(A19,'Poverty Rate'!$1:$1048576,46,FALSE)</f>
        <v>7.6</v>
      </c>
      <c r="HS19" s="12">
        <f>VLOOKUP(A19,Murder!$1:$1048576,47,FALSE)</f>
        <v>9</v>
      </c>
      <c r="HT19" s="12">
        <f>VLOOKUP(A19,Rape!$1:$1048576,47,FALSE)</f>
        <v>140</v>
      </c>
      <c r="HU19" s="12">
        <f>VLOOKUP(A19,Robbery!$1:$1048576,47,FALSE)</f>
        <v>117</v>
      </c>
      <c r="HV19" s="12">
        <f>VLOOKUP(A19,'Median Income'!$1:$1048576,48,FALSE)</f>
        <v>39594</v>
      </c>
      <c r="HW19" s="12">
        <f>VLOOKUP(A19,'Poverty Rate'!$1:$1048576,47,FALSE)</f>
        <v>10</v>
      </c>
      <c r="HX19" s="12">
        <f>VLOOKUP(A19,Murder!$1:$1048576,48,FALSE)</f>
        <v>401</v>
      </c>
      <c r="HY19" s="12">
        <f>VLOOKUP(A19,Rape!$1:$1048576,48,FALSE)</f>
        <v>1616</v>
      </c>
      <c r="HZ19" s="12">
        <f>VLOOKUP(A19,Robbery!$1:$1048576,48,FALSE)</f>
        <v>6295</v>
      </c>
      <c r="IA19" s="12">
        <f>VLOOKUP(A19,'Median Income'!$1:$1048576,49,FALSE)</f>
        <v>47163</v>
      </c>
      <c r="IB19" s="12">
        <f>VLOOKUP(A19,'Poverty Rate'!$1:$1048576,48,FALSE)</f>
        <v>8.3000000000000007</v>
      </c>
      <c r="IC19" s="12">
        <f>VLOOKUP(A19,Murder!$1:$1048576,49,FALSE)</f>
        <v>196</v>
      </c>
      <c r="ID19" s="12">
        <f>VLOOKUP(A19,Rape!$1:$1048576,49,FALSE)</f>
        <v>2737</v>
      </c>
      <c r="IE19" s="12">
        <f>VLOOKUP(A19,Robbery!$1:$1048576,49,FALSE)</f>
        <v>5812</v>
      </c>
      <c r="IF19" s="12">
        <f>VLOOKUP(A19,'Median Income'!$1:$1048576,50,FALSE)</f>
        <v>42525</v>
      </c>
      <c r="IG19" s="12">
        <f>VLOOKUP(A19,'Poverty Rate'!$1:$1048576,49,FALSE)</f>
        <v>10.8</v>
      </c>
      <c r="IH19" s="12">
        <f>VLOOKUP(A19,Murder!$1:$1048576,50,FALSE)</f>
        <v>46</v>
      </c>
      <c r="II19" s="12">
        <f>VLOOKUP(A19,Rape!$1:$1048576,50,FALSE)</f>
        <v>331</v>
      </c>
      <c r="IJ19" s="12">
        <f>VLOOKUP(A19,Robbery!$1:$1048576,50,FALSE)</f>
        <v>749</v>
      </c>
      <c r="IK19" s="12">
        <f>VLOOKUP(A19,'Median Income'!$1:$1048576,51,FALSE)</f>
        <v>29411</v>
      </c>
      <c r="IL19" s="12">
        <f>VLOOKUP(A19,'Poverty Rate'!$1:$1048576,50,FALSE)</f>
        <v>14.7</v>
      </c>
      <c r="IM19" s="12">
        <f>VLOOKUP(A19,Murder!$1:$1048576,51,FALSE)</f>
        <v>169</v>
      </c>
      <c r="IN19" s="12">
        <f>VLOOKUP(A19,Rape!$1:$1048576,51,FALSE)</f>
        <v>1165</v>
      </c>
      <c r="IO19" s="12">
        <f>VLOOKUP(A19,Robbery!$1:$1048576,51,FALSE)</f>
        <v>4537</v>
      </c>
      <c r="IP19" s="12">
        <f>VLOOKUP(A19,'Median Income'!$1:$1048576,52,FALSE)</f>
        <v>45088</v>
      </c>
      <c r="IQ19" s="12">
        <f>VLOOKUP(A19,'Poverty Rate'!$1:$1048576,51,FALSE)</f>
        <v>9.3000000000000007</v>
      </c>
      <c r="IR19" s="12">
        <f>VLOOKUP(A19,Murder!$1:$1048576,52,FALSE)</f>
        <v>12</v>
      </c>
      <c r="IS19" s="12">
        <f>VLOOKUP(A19,Rape!$1:$1048576,52,FALSE)</f>
        <v>160</v>
      </c>
      <c r="IT19" s="12">
        <f>VLOOKUP(A19,Robbery!$1:$1048576,52,FALSE)</f>
        <v>70</v>
      </c>
      <c r="IU19" s="12">
        <f>VLOOKUP(A19,'Median Income'!$1:$1048576,53,FALSE)</f>
        <v>39629</v>
      </c>
      <c r="IV19" s="12">
        <f>VLOOKUP(A19,'Poverty Rate'!$1:$1048576,52,FALSE)</f>
        <v>10.8</v>
      </c>
    </row>
    <row r="20" spans="1:256" x14ac:dyDescent="0.25">
      <c r="A20">
        <v>2001</v>
      </c>
      <c r="B20">
        <v>379</v>
      </c>
      <c r="C20">
        <f>VLOOKUP(A20,Rape!A44:B98,2,FALSE)</f>
        <v>1369</v>
      </c>
      <c r="D20">
        <f>VLOOKUP(A20,Robbery!A44:B98,2,FALSE)</f>
        <v>5584</v>
      </c>
      <c r="E20">
        <f>VLOOKUP(A20,'Median Income'!A:C,3,FALSE)</f>
        <v>35160</v>
      </c>
      <c r="F20">
        <f>VLOOKUP(A20,'Poverty Rate'!A:B,2,FALSE)</f>
        <v>15.9</v>
      </c>
      <c r="G20">
        <f>VLOOKUP(A20,Murder!A:C,3,FALSE)</f>
        <v>39</v>
      </c>
      <c r="H20">
        <f>VLOOKUP(A20,Rape!A:C,3,FALSE)</f>
        <v>501</v>
      </c>
      <c r="I20">
        <f>VLOOKUP(A20,Robbery!A:C,3,FALSE)</f>
        <v>514</v>
      </c>
      <c r="J20">
        <f>VLOOKUP(A20,'Median Income'!A:D,4,FALSE)</f>
        <v>57363</v>
      </c>
      <c r="K20">
        <f>VLOOKUP(A20,'Poverty Rate'!A:C,3,FALSE)</f>
        <v>8.5</v>
      </c>
      <c r="L20">
        <f>VLOOKUP(A20,Murder!A:D,4,FALSE)</f>
        <v>400</v>
      </c>
      <c r="M20">
        <f>VLOOKUP(A20,Rape!A:D,4,FALSE)</f>
        <v>1518</v>
      </c>
      <c r="N20">
        <f>VLOOKUP(A20,Robbery!A:D,4,FALSE)</f>
        <v>8868</v>
      </c>
      <c r="O20">
        <f>VLOOKUP(A20,'Median Income'!A:E,5,FALSE)</f>
        <v>42704</v>
      </c>
      <c r="P20">
        <f>VLOOKUP(A20,'Poverty Rate'!A:D,4,FALSE)</f>
        <v>14.6</v>
      </c>
      <c r="Q20">
        <f>VLOOKUP(A20,Murder!A:E,5,FALSE)</f>
        <v>148</v>
      </c>
      <c r="R20">
        <f>VLOOKUP(A20,Rape!A:E,5,FALSE)</f>
        <v>892</v>
      </c>
      <c r="S20">
        <f>VLOOKUP(A20,Robbery!A:E,5,FALSE)</f>
        <v>2181</v>
      </c>
      <c r="T20">
        <f>VLOOKUP(A20,'Median Income'!A:F,6,FALSE)</f>
        <v>33339</v>
      </c>
      <c r="U20">
        <f>VLOOKUP(A20,'Poverty Rate'!A:E,5,FALSE)</f>
        <v>17.8</v>
      </c>
      <c r="V20">
        <f>VLOOKUP(A20,Murder!A:F,6,FALSE)</f>
        <v>2206</v>
      </c>
      <c r="W20">
        <f>VLOOKUP(A20,Rape!A:F,6,FALSE)</f>
        <v>9960</v>
      </c>
      <c r="X20">
        <f>VLOOKUP(A20,Robbery!A:F,6,FALSE)</f>
        <v>64614</v>
      </c>
      <c r="Y20">
        <f>VLOOKUP(A20,'Median Income'!A:G,7,FALSE)</f>
        <v>47262</v>
      </c>
      <c r="Z20">
        <f>VLOOKUP(A20,'Poverty Rate'!A:F,6,FALSE)</f>
        <v>12.6</v>
      </c>
      <c r="AA20">
        <f>VLOOKUP(A20,Murder!A:G,7,FALSE)</f>
        <v>158</v>
      </c>
      <c r="AB20">
        <f>VLOOKUP(A20,Rape!A:G,7,FALSE)</f>
        <v>1930</v>
      </c>
      <c r="AC20">
        <f>VLOOKUP(A20,Robbery!A:G,7,FALSE)</f>
        <v>3555</v>
      </c>
      <c r="AD20">
        <f>VLOOKUP(A20,'Median Income'!A:H,8,FALSE)</f>
        <v>49397</v>
      </c>
      <c r="AE20">
        <f>VLOOKUP(A20,'Poverty Rate'!A:G,7,FALSE)</f>
        <v>8.6999999999999993</v>
      </c>
      <c r="AF20">
        <f>VLOOKUP(A20,Murder!A:H,8,FALSE)</f>
        <v>105</v>
      </c>
      <c r="AG20">
        <f>VLOOKUP(A20,Rape!A:H,8,FALSE)</f>
        <v>639</v>
      </c>
      <c r="AH20">
        <f>VLOOKUP(A20,Robbery!A:H,8,FALSE)</f>
        <v>4183</v>
      </c>
      <c r="AI20">
        <f>VLOOKUP(A20,'Median Income'!A:I,9,FALSE)</f>
        <v>53347</v>
      </c>
      <c r="AJ20">
        <f>VLOOKUP(A20,'Poverty Rate'!A:H,8,FALSE)</f>
        <v>7.3</v>
      </c>
      <c r="AK20">
        <f>VLOOKUP(A20,Murder!A:I,9,FALSE)</f>
        <v>23</v>
      </c>
      <c r="AL20">
        <f>VLOOKUP(A20,Rape!A:I,9,FALSE)</f>
        <v>420</v>
      </c>
      <c r="AM20">
        <f>VLOOKUP(A20,Robbery!A:I,9,FALSE)</f>
        <v>1156</v>
      </c>
      <c r="AN20">
        <f>VLOOKUP(A20,'Median Income'!A:J,10,FALSE)</f>
        <v>49602</v>
      </c>
      <c r="AO20">
        <f>VLOOKUP(A20,'Poverty Rate'!A:I,9,FALSE)</f>
        <v>6.7</v>
      </c>
      <c r="AP20">
        <f>VLOOKUP(A20,Murder!A:J,10,FALSE)</f>
        <v>231</v>
      </c>
      <c r="AQ20">
        <f>VLOOKUP(A20,Rape!A:J,10,FALSE)</f>
        <v>181</v>
      </c>
      <c r="AR20">
        <f>VLOOKUP(A20,Robbery!A:J,10,FALSE)</f>
        <v>3780</v>
      </c>
      <c r="AS20">
        <f>VLOOKUP(A20,'Median Income'!A:K,11,FALSE)</f>
        <v>41169</v>
      </c>
      <c r="AT20">
        <f>VLOOKUP(A20,'Poverty Rate'!A:J,10,FALSE)</f>
        <v>18.2</v>
      </c>
      <c r="AU20">
        <f>VLOOKUP(A20,Murder!A:K,11,FALSE)</f>
        <v>874</v>
      </c>
      <c r="AV20">
        <f>VLOOKUP(A20,Rape!A:K,11,FALSE)</f>
        <v>6641</v>
      </c>
      <c r="AW20">
        <f>VLOOKUP(A20,Robbery!A:K,11,FALSE)</f>
        <v>32867</v>
      </c>
      <c r="AX20">
        <f>VLOOKUP(A20,'Median Income'!A:L,12,FALSE)</f>
        <v>36421</v>
      </c>
      <c r="AY20">
        <f>VLOOKUP(A20,'Poverty Rate'!A:K,11,FALSE)</f>
        <v>12.7</v>
      </c>
      <c r="AZ20">
        <f>VLOOKUP(A20,Murder!A:L,12,FALSE)</f>
        <v>598</v>
      </c>
      <c r="BA20">
        <f>VLOOKUP(A20,Rape!A:L,12,FALSE)</f>
        <v>2180</v>
      </c>
      <c r="BB20">
        <f>VLOOKUP(A20,Robbery!A:L,12,FALSE)</f>
        <v>14402</v>
      </c>
      <c r="BC20">
        <f>VLOOKUP(A20,'Median Income'!$1:$1048576,13,FALSE)</f>
        <v>42576</v>
      </c>
      <c r="BD20">
        <f>VLOOKUP(A20,'Poverty Rate'!$1:$1048576,12,FALSE)</f>
        <v>12.9</v>
      </c>
      <c r="BE20">
        <f>VLOOKUP(A20,Murder!A:M,13,FALSE)</f>
        <v>32</v>
      </c>
      <c r="BF20">
        <f>VLOOKUP(A20,Rape!A:M,13,FALSE)</f>
        <v>409</v>
      </c>
      <c r="BG20">
        <f>VLOOKUP(A20,Robbery!A:M,13,FALSE)</f>
        <v>1142</v>
      </c>
      <c r="BH20">
        <f>VLOOKUP(A20,'Median Income'!$1:$1048576,14,FALSE)</f>
        <v>47439</v>
      </c>
      <c r="BI20">
        <f>VLOOKUP(A20,'Poverty Rate'!$1:$1048576,13,FALSE)</f>
        <v>11.4</v>
      </c>
      <c r="BJ20">
        <f>VLOOKUP(A20,Murder!A:N,14,FALSE)</f>
        <v>30</v>
      </c>
      <c r="BK20">
        <f>VLOOKUP(A20,Rape!A:N,14,FALSE)</f>
        <v>425</v>
      </c>
      <c r="BL20">
        <f>VLOOKUP(A20,Robbery!A:N,14,FALSE)</f>
        <v>245</v>
      </c>
      <c r="BM20">
        <f>VLOOKUP(A20,'Median Income'!$1:$1048576,15,FALSE)</f>
        <v>38241</v>
      </c>
      <c r="BN20">
        <f>VLOOKUP(A20,'Poverty Rate'!$1:$1048576,14,FALSE)</f>
        <v>11.5</v>
      </c>
      <c r="BO20">
        <f>VLOOKUP(A20,Murder!A:O,15,FALSE)</f>
        <v>982</v>
      </c>
      <c r="BP20">
        <f>VLOOKUP(A20,Rape!A:O,15,FALSE)</f>
        <v>4010</v>
      </c>
      <c r="BQ20">
        <f>VLOOKUP(A20,Robbery!A:O,15,FALSE)</f>
        <v>24931</v>
      </c>
      <c r="BR20">
        <f>VLOOKUP(A20,'Median Income'!$1:$1048576,16,FALSE)</f>
        <v>46171</v>
      </c>
      <c r="BS20">
        <f>VLOOKUP(A20,'Poverty Rate'!$1:$1048576,15,FALSE)</f>
        <v>10.1</v>
      </c>
      <c r="BT20">
        <f>VLOOKUP(A20,Murder!A:P,16,FALSE)</f>
        <v>413</v>
      </c>
      <c r="BU20">
        <f>VLOOKUP(A20,Rape!A:P,16,FALSE)</f>
        <v>1716</v>
      </c>
      <c r="BV20">
        <f>VLOOKUP(A20,Robbery!A:P,16,FALSE)</f>
        <v>7171</v>
      </c>
      <c r="BW20">
        <f>VLOOKUP(A20,'Median Income'!$1:$1048576,17,FALSE)</f>
        <v>40379</v>
      </c>
      <c r="BX20">
        <f>VLOOKUP(A20,'Poverty Rate'!$1:$1048576,16,FALSE)</f>
        <v>8.5</v>
      </c>
      <c r="BY20">
        <f>VLOOKUP(A20,Murder!A:Q,17,FALSE)</f>
        <v>50</v>
      </c>
      <c r="BZ20">
        <f>VLOOKUP(A20,Rape!A:Q,17,FALSE)</f>
        <v>649</v>
      </c>
      <c r="CA20">
        <f>VLOOKUP(A20,Robbery!A:Q,17,FALSE)</f>
        <v>1154</v>
      </c>
      <c r="CB20">
        <f>VLOOKUP(A20,'Median Income'!$1:$1048576,18,FALSE)</f>
        <v>40976</v>
      </c>
      <c r="CC20">
        <f>VLOOKUP(A20,'Poverty Rate'!$1:$1048576,17,FALSE)</f>
        <v>7.4</v>
      </c>
      <c r="CD20">
        <f>VLOOKUP(A20,Murder!A:R,18,FALSE)</f>
        <v>92</v>
      </c>
      <c r="CE20">
        <f>VLOOKUP(A20,Rape!A:R,18,FALSE)</f>
        <v>945</v>
      </c>
      <c r="CF20">
        <f>VLOOKUP(A20,Robbery!A:R,18,FALSE)</f>
        <v>2423</v>
      </c>
      <c r="CG20">
        <f>VLOOKUP(A20,'Median Income'!$1:$1048576,19,FALSE)</f>
        <v>41415</v>
      </c>
      <c r="CH20">
        <f>VLOOKUP(A20,'Poverty Rate'!$1:$1048576,18,FALSE)</f>
        <v>10.1</v>
      </c>
      <c r="CI20">
        <f>VLOOKUP(A20,Murder!A:S,19,FALSE)</f>
        <v>181</v>
      </c>
      <c r="CJ20">
        <f>VLOOKUP(A20,Rape!A:S,19,FALSE)</f>
        <v>1051</v>
      </c>
      <c r="CK20">
        <f>VLOOKUP(A20,Robbery!A:S,19,FALSE)</f>
        <v>3269</v>
      </c>
      <c r="CL20">
        <f>VLOOKUP(A20,'Median Income'!$1:$1048576,20,FALSE)</f>
        <v>38437</v>
      </c>
      <c r="CM20">
        <f>VLOOKUP(A20,'Poverty Rate'!$1:$1048576,19,FALSE)</f>
        <v>12.6</v>
      </c>
      <c r="CN20">
        <f>VLOOKUP(A20,Murder!A:T,20,FALSE)</f>
        <v>501</v>
      </c>
      <c r="CO20">
        <f>VLOOKUP(A20,Rape!A:T,20,FALSE)</f>
        <v>1403</v>
      </c>
      <c r="CP20">
        <f>VLOOKUP(A20,Robbery!A:T,20,FALSE)</f>
        <v>7864</v>
      </c>
      <c r="CQ20">
        <f>VLOOKUP(A20,'Median Income'!$1:$1048576,21,FALSE)</f>
        <v>33322</v>
      </c>
      <c r="CR20">
        <f>VLOOKUP(A20,'Poverty Rate'!$1:$1048576,20,FALSE)</f>
        <v>16.2</v>
      </c>
      <c r="CS20">
        <f>VLOOKUP(A20,Murder!A:U,21,)</f>
        <v>19</v>
      </c>
      <c r="CT20">
        <f>VLOOKUP(A20,Rape!A:U,21,FALSE)</f>
        <v>326</v>
      </c>
      <c r="CU20">
        <f>VLOOKUP(A20,Robbery!A:U,21,FALSE)</f>
        <v>264</v>
      </c>
      <c r="CV20">
        <f>VLOOKUP(A20,'Median Income'!$1:$1048576,22,FALSE)</f>
        <v>36612</v>
      </c>
      <c r="CW20">
        <f>VLOOKUP(A20,'Poverty Rate'!$1:$1048576,21,FALSE)</f>
        <v>10.3</v>
      </c>
      <c r="CX20">
        <f>VLOOKUP(A20,Murder!A:V,22,FALSE)</f>
        <v>446</v>
      </c>
      <c r="CY20">
        <f>VLOOKUP(A20,Rape!A:V,22,FALSE)</f>
        <v>1449</v>
      </c>
      <c r="CZ20">
        <f>VLOOKUP(A20,Robbery!A:V,22,FALSE)</f>
        <v>13525</v>
      </c>
      <c r="DA20">
        <f>VLOOKUP(A20,'Median Income'!$1:$1048576,23,FALSE)</f>
        <v>53530</v>
      </c>
      <c r="DB20">
        <f>VLOOKUP(A20,'Poverty Rate'!$1:$1048576,22,FALSE)</f>
        <v>7.2</v>
      </c>
      <c r="DC20">
        <f>VLOOKUP(A20,Murder!A:W,23,FALSE)</f>
        <v>143</v>
      </c>
      <c r="DD20">
        <f>VLOOKUP(A20,Rape!A:W,23,FALSE)</f>
        <v>1856</v>
      </c>
      <c r="DE20">
        <f>VLOOKUP(A20,Robbery!A:W,23,FALSE)</f>
        <v>6476</v>
      </c>
      <c r="DF20">
        <f>VLOOKUP(A20,'Median Income'!$1:$1048576,24,FALSE)</f>
        <v>52253</v>
      </c>
      <c r="DG20">
        <f>VLOOKUP(A20,'Poverty Rate'!$1:$1048576,23,FALSE)</f>
        <v>8.9</v>
      </c>
      <c r="DH20">
        <f>VLOOKUP(A20,Murder!A:X,24,FALSE)</f>
        <v>672</v>
      </c>
      <c r="DI20">
        <f>VLOOKUP(A20,Rape!A:X,24,FALSE)</f>
        <v>5264</v>
      </c>
      <c r="DJ20">
        <f>VLOOKUP(A20,Murder!A:X,24,FALSE)</f>
        <v>672</v>
      </c>
      <c r="DK20">
        <f>VLOOKUP(A20,'Median Income'!$1:$1048576,25,FALSE)</f>
        <v>45047</v>
      </c>
      <c r="DL20">
        <f>VLOOKUP(A20,'Poverty Rate'!$1:$1048576,24,FALSE)</f>
        <v>9.4</v>
      </c>
      <c r="DM20">
        <f>VLOOKUP(A20,Murder!A:Y,25,FALSE)</f>
        <v>119</v>
      </c>
      <c r="DN20">
        <f>VLOOKUP(A20,Rape!$1:$1048576,25,FALSE)</f>
        <v>2236</v>
      </c>
      <c r="DO20">
        <f>VLOOKUP(A20,Robbery!A:Y,25,FALSE)</f>
        <v>3758</v>
      </c>
      <c r="DP20">
        <f>VLOOKUP(A20,'Median Income'!$1:$1048576,26,FALSE)</f>
        <v>52681</v>
      </c>
      <c r="DQ20">
        <f>VLOOKUP(A20,'Poverty Rate'!$1:$1048576,25,FALSE)</f>
        <v>7.4</v>
      </c>
      <c r="DR20">
        <f>VLOOKUP(A20,Murder!A:Z,26,FALSE)</f>
        <v>282</v>
      </c>
      <c r="DS20">
        <f>VLOOKUP(A20,Rape!A:Z,26,FALSE)</f>
        <v>1147</v>
      </c>
      <c r="DT20">
        <f>VLOOKUP(A20,Robbery!A:Z,26,FALSE)</f>
        <v>3294</v>
      </c>
      <c r="DU20">
        <f>VLOOKUP(A20,'Median Income'!$1:$1048576,27,FALSE)</f>
        <v>30161</v>
      </c>
      <c r="DV20">
        <f>VLOOKUP(A20,'Poverty Rate'!$1:$1048576,26,FALSE)</f>
        <v>19.3</v>
      </c>
      <c r="DW20">
        <f>VLOOKUP(A20,Murder!A:AA,27,FALSE)</f>
        <v>372</v>
      </c>
      <c r="DX20">
        <f>VLOOKUP(A20,Rape!A:AA,27,FALSE)</f>
        <v>1383</v>
      </c>
      <c r="DY20">
        <f>VLOOKUP(A20,Robbery!A:AA,27,FALSE)</f>
        <v>7771</v>
      </c>
      <c r="DZ20">
        <f>VLOOKUP(A20,'Median Income'!$1:$1048576,28,FALSE)</f>
        <v>41339</v>
      </c>
      <c r="EA20">
        <f>VLOOKUP(A20,'Poverty Rate'!$1:$1048576,27,FALSE)</f>
        <v>9.6999999999999993</v>
      </c>
      <c r="EB20">
        <f>VLOOKUP(A20,Murder!A:AB,28,FALSE)</f>
        <v>34</v>
      </c>
      <c r="EC20">
        <f>VLOOKUP(A20,Rape!A:AB,28,FALSE)</f>
        <v>188</v>
      </c>
      <c r="ED20">
        <f>VLOOKUP(A20,Robbery!A:AB,28,FALSE)</f>
        <v>230</v>
      </c>
      <c r="EE20">
        <f>VLOOKUP(A20,'Median Income'!$1:$1048576,29,FALSE)</f>
        <v>32126</v>
      </c>
      <c r="EF20">
        <f>VLOOKUP(A20,'Poverty Rate'!$1:$1048576,28,FALSE)</f>
        <v>13.3</v>
      </c>
      <c r="EG20">
        <f>VLOOKUP(A20,Murder!A:AC,29,FALSE)</f>
        <v>43</v>
      </c>
      <c r="EH20">
        <f>VLOOKUP(A20,Rape!A:AC,29,FALSE)</f>
        <v>431</v>
      </c>
      <c r="EI20">
        <f>VLOOKUP(A20,Robbery!A:AC,29,FALSE)</f>
        <v>1128</v>
      </c>
      <c r="EJ20">
        <f>VLOOKUP(A20,'Median Income'!$1:$1048576,30,FALSE)</f>
        <v>43611</v>
      </c>
      <c r="EK20">
        <f>VLOOKUP(A20,'Poverty Rate'!$1:$1048576,29,FALSE)</f>
        <v>9.4</v>
      </c>
      <c r="EL20">
        <f>VLOOKUP(A20,Murder!A:AD,30,FALSE)</f>
        <v>180</v>
      </c>
      <c r="EM20">
        <f>VLOOKUP(A20,Rape!A:AD,30,FALSE)</f>
        <v>883</v>
      </c>
      <c r="EN20">
        <f>VLOOKUP(A20,Robbery!A:AD,30,FALSE)</f>
        <v>4932</v>
      </c>
      <c r="EO20">
        <f>VLOOKUP(A20,'Median Income'!$1:$1048576,31,FALSE)</f>
        <v>45403</v>
      </c>
      <c r="EP20">
        <f>VLOOKUP(A20,'Poverty Rate'!$1:$1048576,30,FALSE)</f>
        <v>7.1</v>
      </c>
      <c r="EQ20">
        <f>VLOOKUP(A20,Murder!A:AE,31,FALSE)</f>
        <v>17</v>
      </c>
      <c r="ER20">
        <f>VLOOKUP(A20,Rape!A:AE,31,FALSE)</f>
        <v>458</v>
      </c>
      <c r="ES20">
        <f>VLOOKUP(A20,Robbery!A:AE,31,FALSE)</f>
        <v>445</v>
      </c>
      <c r="ET20">
        <f>VLOOKUP(A20,'Median Income'!$1:$1048576,32,FALSE)</f>
        <v>51331</v>
      </c>
      <c r="EU20">
        <f>VLOOKUP(A20,'Poverty Rate'!$1:$1048576,31,FALSE)</f>
        <v>6.5</v>
      </c>
      <c r="EV20">
        <f>VLOOKUP(A20,Murder!A:AF,32,FALSE)</f>
        <v>336</v>
      </c>
      <c r="EW20">
        <f>VLOOKUP(A20,Rape!A:AF,32,FALSE)</f>
        <v>1278</v>
      </c>
      <c r="EX20">
        <f>VLOOKUP(A20,Robbery!A:AF,32,FALSE)</f>
        <v>14110</v>
      </c>
      <c r="EY20">
        <f>VLOOKUP(A20,'Median Income'!$1:$1048576,33,FALSE)</f>
        <v>51771</v>
      </c>
      <c r="EZ20">
        <f>VLOOKUP(A20,'Poverty Rate'!$1:$1048576,32,FALSE)</f>
        <v>8.1</v>
      </c>
      <c r="FA20">
        <f>VLOOKUP(A20,Murder!A:AG,33,FALSE)</f>
        <v>99</v>
      </c>
      <c r="FB20">
        <f>VLOOKUP(A20,Rape!A:AG,33,FALSE)</f>
        <v>850</v>
      </c>
      <c r="FC20">
        <f>VLOOKUP(A20,Robbery!A:AG,33,FALSE)</f>
        <v>2695</v>
      </c>
      <c r="FD20">
        <f>VLOOKUP(A20,'Median Income'!$1:$1048576,34,FALSE)</f>
        <v>33124</v>
      </c>
      <c r="FE20">
        <f>VLOOKUP(A20,'Poverty Rate'!$1:$1048576,33,FALSE)</f>
        <v>18</v>
      </c>
      <c r="FF20">
        <f>VLOOKUP(A20,Murder!A:AH,34,FALSE)</f>
        <v>960</v>
      </c>
      <c r="FG20">
        <f>VLOOKUP(A20,Rape!A:AH,34,FALSE)</f>
        <v>3546</v>
      </c>
      <c r="FH20">
        <f>VLOOKUP(A20,Robbery!A:AH,34,FALSE)</f>
        <v>36555</v>
      </c>
      <c r="FI20">
        <f>VLOOKUP(A20,'Median Income'!$1:$1048576,35,FALSE)</f>
        <v>42114</v>
      </c>
      <c r="FJ20">
        <f>VLOOKUP(A20,'Poverty Rate'!$1:$1048576,34,FALSE)</f>
        <v>14.2</v>
      </c>
      <c r="FK20">
        <f>VLOOKUP(A20,Murder!A:AI,35,FALSE)</f>
        <v>505</v>
      </c>
      <c r="FL20">
        <f>VLOOKUP(A20,Rape!A:AI,35,FALSE)</f>
        <v>2083</v>
      </c>
      <c r="FM20">
        <f>VLOOKUP(A20,Robbery!A:AI,35,FALSE)</f>
        <v>13304</v>
      </c>
      <c r="FN20">
        <f>VLOOKUP(A20,'Median Income'!$1:$1048576,36,FALSE)</f>
        <v>38162</v>
      </c>
      <c r="FO20">
        <f>VLOOKUP(A20,'Poverty Rate'!$1:$1048576,35,FALSE)</f>
        <v>12.5</v>
      </c>
      <c r="FP20">
        <f>VLOOKUP(A20,Murder!A:AJ,36,FALSE)</f>
        <v>7</v>
      </c>
      <c r="FQ20">
        <f>VLOOKUP(A20,Rape!A:AJ,36,FALSE)</f>
        <v>164</v>
      </c>
      <c r="FR20">
        <f>VLOOKUP(A20,Robbery!A:AJ,36,FALSE)</f>
        <v>60</v>
      </c>
      <c r="FS20">
        <f>VLOOKUP(A20,'Median Income'!$1:$1048576,37,FALSE)</f>
        <v>35793</v>
      </c>
      <c r="FT20">
        <f>VLOOKUP(A20,'Poverty Rate'!$1:$1048576,36,FALSE)</f>
        <v>13.8</v>
      </c>
      <c r="FU20">
        <f>VLOOKUP(A20,Murder!A:AK,37,FALSE)</f>
        <v>452</v>
      </c>
      <c r="FV20">
        <f>VLOOKUP(A20,Rape!A:AK,37,FALSE)</f>
        <v>4466</v>
      </c>
      <c r="FW20">
        <f>VLOOKUP(A20,Robbery!A:AK,37,FALSE)</f>
        <v>17199</v>
      </c>
      <c r="FX20">
        <f>VLOOKUP(A20,'Median Income'!$1:$1048576,38,FALSE)</f>
        <v>41785</v>
      </c>
      <c r="FY20">
        <f>VLOOKUP(A20,'Poverty Rate'!$1:$1048576,37,FALSE)</f>
        <v>10.5</v>
      </c>
      <c r="FZ20">
        <f>VLOOKUP(A20,Murder!A:AL,38,FALSE)</f>
        <v>185</v>
      </c>
      <c r="GA20">
        <f>VLOOKUP(A20,Rape!A:AL,38,FALSE)</f>
        <v>1486</v>
      </c>
      <c r="GB20">
        <f>VLOOKUP(A20,Robbery!A:AL,38,FALSE)</f>
        <v>2746</v>
      </c>
      <c r="GC20">
        <f>VLOOKUP(A20,'Median Income'!$1:$1048576,39,FALSE)</f>
        <v>35609</v>
      </c>
      <c r="GD20">
        <f>VLOOKUP(A20,'Poverty Rate'!$1:$1048576,38,FALSE)</f>
        <v>15.1</v>
      </c>
      <c r="GE20">
        <f>VLOOKUP(A20,Murder!A:AM,39,FALSE)</f>
        <v>84</v>
      </c>
      <c r="GF20">
        <f>VLOOKUP(A20,Rape!A:AM,39,)</f>
        <v>1174</v>
      </c>
      <c r="GG20">
        <f>VLOOKUP(A20,Robbery!A:AM,39,FALSE)</f>
        <v>2749</v>
      </c>
      <c r="GH20">
        <f>VLOOKUP(A20,'Median Income'!$1:$1048576,40,FALSE)</f>
        <v>41273</v>
      </c>
      <c r="GI20">
        <f>VLOOKUP(A20,'Poverty Rate'!$1:$1048576,39,FALSE)</f>
        <v>11.8</v>
      </c>
      <c r="GJ20">
        <f>VLOOKUP(A20,Murder!A:AN,40,FALSE)</f>
        <v>651</v>
      </c>
      <c r="GK20">
        <f>VLOOKUP(A20,Rape!A:AN,40,FALSE)</f>
        <v>3467</v>
      </c>
      <c r="GL20">
        <f>VLOOKUP(A20,Robbery!A:AN,40,FALSE)</f>
        <v>17500</v>
      </c>
      <c r="GM20">
        <f>VLOOKUP(A20,'Median Income'!$1:$1048576,41,FALSE)</f>
        <v>43499</v>
      </c>
      <c r="GN20">
        <f>VLOOKUP(A20,'Poverty Rate'!$1:$1048576,40,FALSE)</f>
        <v>9.6</v>
      </c>
      <c r="GO20">
        <f>VLOOKUP(A20,Murder!A:AO,41,FALSE)</f>
        <v>39</v>
      </c>
      <c r="GP20">
        <f>VLOOKUP(A20,Rape!A:AO,41,FALSE)</f>
        <v>416</v>
      </c>
      <c r="GQ20">
        <f>VLOOKUP(A20,Robbery!A:AO,41,FALSE)</f>
        <v>986</v>
      </c>
      <c r="GR20">
        <f>VLOOKUP(A20,'Median Income'!$1:$1048576,42,FALSE)</f>
        <v>45723</v>
      </c>
      <c r="GS20">
        <f>VLOOKUP(A20,'Poverty Rate'!$1:$1048576,41,FALSE)</f>
        <v>9.6</v>
      </c>
      <c r="GT20">
        <f>VLOOKUP(A20,Murder!A:AP,42,FALSE)</f>
        <v>330</v>
      </c>
      <c r="GU20">
        <f>VLOOKUP(A20,Rape!A:AP,42,FALSE)</f>
        <v>1769</v>
      </c>
      <c r="GV20">
        <f>VLOOKUP(A20,Robbery!A:AP,42,FALSE)</f>
        <v>5987</v>
      </c>
      <c r="GW20">
        <f>VLOOKUP(A20,'Median Income'!$1:$1048576,43,FALSE)</f>
        <v>37736</v>
      </c>
      <c r="GX20">
        <f>VLOOKUP(A20,'Poverty Rate'!$1:$1048576,42,FALSE)</f>
        <v>15.1</v>
      </c>
      <c r="GY20">
        <f>VLOOKUP(A20,Murder!$1:$1048576,43,FALSE)</f>
        <v>7</v>
      </c>
      <c r="GZ20">
        <f>VLOOKUP(A20,Rape!$1:$1048576,43,FALSE)</f>
        <v>351</v>
      </c>
      <c r="HA20">
        <f>VLOOKUP(A20,Robbery!$1:$1048576,43,FALSE)</f>
        <v>103</v>
      </c>
      <c r="HB20">
        <f>VLOOKUP(A20,'Median Income'!$1:$1048576,44,FALSE)</f>
        <v>39671</v>
      </c>
      <c r="HC20">
        <f>VLOOKUP(A20,'Poverty Rate'!$1:$1048576,43,FALSE)</f>
        <v>8.4</v>
      </c>
      <c r="HD20">
        <f>VLOOKUP(A20,Murder!$1:$1048576,44,FALSE)</f>
        <v>423</v>
      </c>
      <c r="HE20">
        <f>VLOOKUP(A20,Rape!$1:$1048576,44,FALSE)</f>
        <v>2196</v>
      </c>
      <c r="HF20">
        <f>VLOOKUP(A20,Robbery!$1:$1048576,44,FALSE)</f>
        <v>10219</v>
      </c>
      <c r="HG20">
        <f>VLOOKUP(A20,'Median Income'!$1:$1048576,45,FALSE)</f>
        <v>35783</v>
      </c>
      <c r="HH20">
        <f>VLOOKUP(A20,'Poverty Rate'!$1:$1048576,44,FALSE)</f>
        <v>14.1</v>
      </c>
      <c r="HI20">
        <f>VLOOKUP(A20,Murder!$1:$1048576,45,FALSE)</f>
        <v>1332</v>
      </c>
      <c r="HJ20">
        <f>VLOOKUP(A20,Rape!$1:$1048576,45,FALSE)</f>
        <v>8169</v>
      </c>
      <c r="HK20">
        <f>VLOOKUP(A20,Robbery!$1:$1048576,45,FALSE)</f>
        <v>35348</v>
      </c>
      <c r="HL20">
        <f>VLOOKUP(A20,'Median Income'!$1:$1048576,46,FALSE)</f>
        <v>40860</v>
      </c>
      <c r="HM20">
        <f>VLOOKUP(A20,'Poverty Rate'!$1:$1048576,45,FALSE)</f>
        <v>14.9</v>
      </c>
      <c r="HN20">
        <f>VLOOKUP(A20,Murder!$1:$1048576,46,FALSE)</f>
        <v>67</v>
      </c>
      <c r="HO20">
        <f>VLOOKUP(A20,Rape!$1:$1048576,46,FALSE)</f>
        <v>896</v>
      </c>
      <c r="HP20">
        <f>VLOOKUP(A20,Robbery!$1:$1048576,46,FALSE)</f>
        <v>1197</v>
      </c>
      <c r="HQ20">
        <f>VLOOKUP(A20,'Median Income'!$1:$1048576,47,FALSE)</f>
        <v>47342</v>
      </c>
      <c r="HR20">
        <f>VLOOKUP(A20,'Poverty Rate'!$1:$1048576,46,FALSE)</f>
        <v>10.5</v>
      </c>
      <c r="HS20">
        <f>VLOOKUP(A20,Murder!$1:$1048576,47,FALSE)</f>
        <v>7</v>
      </c>
      <c r="HT20">
        <f>VLOOKUP(A20,Rape!$1:$1048576,47,FALSE)</f>
        <v>107</v>
      </c>
      <c r="HU20">
        <f>VLOOKUP(A20,Robbery!$1:$1048576,47,FALSE)</f>
        <v>107</v>
      </c>
      <c r="HV20">
        <f>VLOOKUP(A20,'Median Income'!$1:$1048576,48,FALSE)</f>
        <v>40794</v>
      </c>
      <c r="HW20">
        <f>VLOOKUP(A20,'Poverty Rate'!$1:$1048576,47,FALSE)</f>
        <v>9.6999999999999993</v>
      </c>
      <c r="HX20">
        <f>VLOOKUP(A20,Murder!$1:$1048576,48,FALSE)</f>
        <v>364</v>
      </c>
      <c r="HY20">
        <f>VLOOKUP(A20,Rape!$1:$1048576,48,FALSE)</f>
        <v>1770</v>
      </c>
      <c r="HZ20">
        <f>VLOOKUP(A20,Robbery!$1:$1048576,48,FALSE)</f>
        <v>6860</v>
      </c>
      <c r="IA20">
        <f>VLOOKUP(A20,'Median Income'!$1:$1048576,49,FALSE)</f>
        <v>50241</v>
      </c>
      <c r="IB20">
        <f>VLOOKUP(A20,'Poverty Rate'!$1:$1048576,48,FALSE)</f>
        <v>8</v>
      </c>
      <c r="IC20">
        <f>VLOOKUP(A20,Murder!$1:$1048576,49,FALSE)</f>
        <v>179</v>
      </c>
      <c r="ID20">
        <f>VLOOKUP(A20,Rape!$1:$1048576,49,FALSE)</f>
        <v>2600</v>
      </c>
      <c r="IE20">
        <f>VLOOKUP(A20,Robbery!$1:$1048576,49,FALSE)</f>
        <v>5934</v>
      </c>
      <c r="IF20">
        <f>VLOOKUP(A20,'Median Income'!$1:$1048576,50,FALSE)</f>
        <v>42490</v>
      </c>
      <c r="IG20">
        <f>VLOOKUP(A20,'Poverty Rate'!$1:$1048576,49,FALSE)</f>
        <v>10.7</v>
      </c>
      <c r="IH20">
        <f>VLOOKUP(A20,Murder!$1:$1048576,50,FALSE)</f>
        <v>40</v>
      </c>
      <c r="II20">
        <f>VLOOKUP(A20,Rape!$1:$1048576,50,FALSE)</f>
        <v>320</v>
      </c>
      <c r="IJ20">
        <f>VLOOKUP(A20,Robbery!$1:$1048576,50,FALSE)</f>
        <v>707</v>
      </c>
      <c r="IK20">
        <f>VLOOKUP(A20,'Median Income'!$1:$1048576,51,FALSE)</f>
        <v>29673</v>
      </c>
      <c r="IL20">
        <f>VLOOKUP(A20,'Poverty Rate'!$1:$1048576,50,FALSE)</f>
        <v>16.399999999999999</v>
      </c>
      <c r="IM20">
        <f>VLOOKUP(A20,Murder!$1:$1048576,51,FALSE)</f>
        <v>192</v>
      </c>
      <c r="IN20">
        <f>VLOOKUP(A20,Rape!$1:$1048576,51,FALSE)</f>
        <v>1142</v>
      </c>
      <c r="IO20">
        <f>VLOOKUP(A20,Robbery!$1:$1048576,51,FALSE)</f>
        <v>4444</v>
      </c>
      <c r="IP20">
        <f>VLOOKUP(A20,'Median Income'!$1:$1048576,52,FALSE)</f>
        <v>45346</v>
      </c>
      <c r="IQ20">
        <f>VLOOKUP(A20,'Poverty Rate'!$1:$1048576,51,FALSE)</f>
        <v>7.9</v>
      </c>
      <c r="IR20">
        <f>VLOOKUP(A20,Murder!$1:$1048576,52,FALSE)</f>
        <v>9</v>
      </c>
      <c r="IS20">
        <f>VLOOKUP(A20,Rape!$1:$1048576,52,FALSE)</f>
        <v>153</v>
      </c>
      <c r="IT20">
        <f>VLOOKUP(A20,Robbery!$1:$1048576,52,FALSE)</f>
        <v>84</v>
      </c>
      <c r="IU20">
        <f>VLOOKUP(A20,'Median Income'!$1:$1048576,53,FALSE)</f>
        <v>39719</v>
      </c>
      <c r="IV20">
        <f>VLOOKUP(A20,'Poverty Rate'!$1:$1048576,52,FALSE)</f>
        <v>8.6999999999999993</v>
      </c>
    </row>
    <row r="21" spans="1:256" x14ac:dyDescent="0.25">
      <c r="A21">
        <v>2002</v>
      </c>
      <c r="B21">
        <v>303</v>
      </c>
      <c r="C21">
        <f>VLOOKUP(A21,Rape!A45:B99,2,FALSE)</f>
        <v>1664</v>
      </c>
      <c r="D21">
        <f>VLOOKUP(A21,Robbery!A45:B99,2,FALSE)</f>
        <v>5962</v>
      </c>
      <c r="E21">
        <f>VLOOKUP(A21,'Median Income'!A:C,3,FALSE)</f>
        <v>37603</v>
      </c>
      <c r="F21">
        <f>VLOOKUP(A21,'Poverty Rate'!A:B,2,FALSE)</f>
        <v>14.5</v>
      </c>
      <c r="G21">
        <f>VLOOKUP(A21,Murder!A:C,3,FALSE)</f>
        <v>33</v>
      </c>
      <c r="H21">
        <f>VLOOKUP(A21,Rape!A:C,3,FALSE)</f>
        <v>511</v>
      </c>
      <c r="I21">
        <f>VLOOKUP(A21,Robbery!A:C,3,FALSE)</f>
        <v>489</v>
      </c>
      <c r="J21">
        <f>VLOOKUP(A21,'Median Income'!A:D,4,FALSE)</f>
        <v>52774</v>
      </c>
      <c r="K21">
        <f>VLOOKUP(A21,'Poverty Rate'!A:C,3,FALSE)</f>
        <v>8.8000000000000007</v>
      </c>
      <c r="L21">
        <f>VLOOKUP(A21,Murder!A:D,4,FALSE)</f>
        <v>387</v>
      </c>
      <c r="M21">
        <f>VLOOKUP(A21,Rape!A:D,4,FALSE)</f>
        <v>1608</v>
      </c>
      <c r="N21">
        <f>VLOOKUP(A21,Robbery!A:D,4,FALSE)</f>
        <v>8000</v>
      </c>
      <c r="O21">
        <f>VLOOKUP(A21,'Median Income'!A:E,5,FALSE)</f>
        <v>39734</v>
      </c>
      <c r="P21">
        <f>VLOOKUP(A21,'Poverty Rate'!A:D,4,FALSE)</f>
        <v>13.5</v>
      </c>
      <c r="Q21">
        <f>VLOOKUP(A21,Murder!A:E,5,FALSE)</f>
        <v>142</v>
      </c>
      <c r="R21">
        <f>VLOOKUP(A21,Rape!A:E,5,FALSE)</f>
        <v>754</v>
      </c>
      <c r="S21">
        <f>VLOOKUP(A21,Robbery!A:E,5,FALSE)</f>
        <v>2524</v>
      </c>
      <c r="T21">
        <f>VLOOKUP(A21,'Median Income'!A:F,6,FALSE)</f>
        <v>32387</v>
      </c>
      <c r="U21">
        <f>VLOOKUP(A21,'Poverty Rate'!A:E,5,FALSE)</f>
        <v>19.8</v>
      </c>
      <c r="V21">
        <f>VLOOKUP(A21,Murder!A:F,6,FALSE)</f>
        <v>2395</v>
      </c>
      <c r="W21">
        <f>VLOOKUP(A21,Rape!A:F,6,FALSE)</f>
        <v>10198</v>
      </c>
      <c r="X21">
        <f>VLOOKUP(A21,Robbery!A:F,6,FALSE)</f>
        <v>64968</v>
      </c>
      <c r="Y21">
        <f>VLOOKUP(A21,'Median Income'!A:G,7,FALSE)</f>
        <v>47437</v>
      </c>
      <c r="Z21">
        <f>VLOOKUP(A21,'Poverty Rate'!A:F,6,FALSE)</f>
        <v>13.1</v>
      </c>
      <c r="AA21">
        <f>VLOOKUP(A21,Murder!A:G,7,FALSE)</f>
        <v>179</v>
      </c>
      <c r="AB21">
        <f>VLOOKUP(A21,Rape!A:G,7,FALSE)</f>
        <v>2066</v>
      </c>
      <c r="AC21">
        <f>VLOOKUP(A21,Robbery!A:G,7,FALSE)</f>
        <v>3579</v>
      </c>
      <c r="AD21">
        <f>VLOOKUP(A21,'Median Income'!A:H,8,FALSE)</f>
        <v>48294</v>
      </c>
      <c r="AE21">
        <f>VLOOKUP(A21,'Poverty Rate'!A:G,7,FALSE)</f>
        <v>9.8000000000000007</v>
      </c>
      <c r="AF21">
        <f>VLOOKUP(A21,Murder!A:H,8,FALSE)</f>
        <v>84</v>
      </c>
      <c r="AG21">
        <f>VLOOKUP(A21,Rape!A:H,8,FALSE)</f>
        <v>740</v>
      </c>
      <c r="AH21">
        <f>VLOOKUP(A21,Robbery!A:H,8,FALSE)</f>
        <v>4069</v>
      </c>
      <c r="AI21">
        <f>VLOOKUP(A21,'Median Income'!A:I,9,FALSE)</f>
        <v>53387</v>
      </c>
      <c r="AJ21">
        <f>VLOOKUP(A21,'Poverty Rate'!A:H,8,FALSE)</f>
        <v>8.3000000000000007</v>
      </c>
      <c r="AK21">
        <f>VLOOKUP(A21,Murder!A:I,9,FALSE)</f>
        <v>26</v>
      </c>
      <c r="AL21">
        <f>VLOOKUP(A21,Rape!A:I,9,FALSE)</f>
        <v>358</v>
      </c>
      <c r="AM21">
        <f>VLOOKUP(A21,Robbery!A:I,9,FALSE)</f>
        <v>1154</v>
      </c>
      <c r="AN21">
        <f>VLOOKUP(A21,'Median Income'!A:J,10,FALSE)</f>
        <v>49650</v>
      </c>
      <c r="AO21">
        <f>VLOOKUP(A21,'Poverty Rate'!A:I,9,FALSE)</f>
        <v>9.1</v>
      </c>
      <c r="AP21">
        <f>VLOOKUP(A21,Murder!A:J,10,FALSE)</f>
        <v>264</v>
      </c>
      <c r="AQ21">
        <f>VLOOKUP(A21,Rape!A:J,10,FALSE)</f>
        <v>262</v>
      </c>
      <c r="AR21">
        <f>VLOOKUP(A21,Robbery!A:J,10,FALSE)</f>
        <v>3834</v>
      </c>
      <c r="AS21">
        <f>VLOOKUP(A21,'Median Income'!A:K,11,FALSE)</f>
        <v>39070</v>
      </c>
      <c r="AT21">
        <f>VLOOKUP(A21,'Poverty Rate'!A:J,10,FALSE)</f>
        <v>17</v>
      </c>
      <c r="AU21">
        <f>VLOOKUP(A21,Murder!A:K,11,FALSE)</f>
        <v>911</v>
      </c>
      <c r="AV21">
        <f>VLOOKUP(A21,Rape!A:K,11,FALSE)</f>
        <v>6753</v>
      </c>
      <c r="AW21">
        <f>VLOOKUP(A21,Robbery!A:K,11,FALSE)</f>
        <v>32581</v>
      </c>
      <c r="AX21">
        <f>VLOOKUP(A21,'Median Income'!A:L,12,FALSE)</f>
        <v>38024</v>
      </c>
      <c r="AY21">
        <f>VLOOKUP(A21,'Poverty Rate'!A:K,11,FALSE)</f>
        <v>12.6</v>
      </c>
      <c r="AZ21">
        <f>VLOOKUP(A21,Murder!A:L,12,FALSE)</f>
        <v>606</v>
      </c>
      <c r="BA21">
        <f>VLOOKUP(A21,Rape!A:L,12,FALSE)</f>
        <v>2108</v>
      </c>
      <c r="BB21">
        <f>VLOOKUP(A21,Robbery!A:L,12,FALSE)</f>
        <v>13432</v>
      </c>
      <c r="BC21">
        <f>VLOOKUP(A21,'Median Income'!$1:$1048576,13,FALSE)</f>
        <v>42939</v>
      </c>
      <c r="BD21">
        <f>VLOOKUP(A21,'Poverty Rate'!$1:$1048576,12,FALSE)</f>
        <v>11.2</v>
      </c>
      <c r="BE21">
        <f>VLOOKUP(A21,Murder!A:M,13,FALSE)</f>
        <v>24</v>
      </c>
      <c r="BF21">
        <f>VLOOKUP(A21,Rape!A:M,13,FALSE)</f>
        <v>372</v>
      </c>
      <c r="BG21">
        <f>VLOOKUP(A21,Robbery!A:M,13,FALSE)</f>
        <v>1210</v>
      </c>
      <c r="BH21">
        <f>VLOOKUP(A21,'Median Income'!$1:$1048576,14,FALSE)</f>
        <v>47303</v>
      </c>
      <c r="BI21">
        <f>VLOOKUP(A21,'Poverty Rate'!$1:$1048576,13,FALSE)</f>
        <v>11.3</v>
      </c>
      <c r="BJ21">
        <f>VLOOKUP(A21,Murder!A:N,14,FALSE)</f>
        <v>36</v>
      </c>
      <c r="BK21">
        <f>VLOOKUP(A21,Rape!A:N,14,FALSE)</f>
        <v>497</v>
      </c>
      <c r="BL21">
        <f>VLOOKUP(A21,Robbery!A:N,14,FALSE)</f>
        <v>240</v>
      </c>
      <c r="BM21">
        <f>VLOOKUP(A21,'Median Income'!$1:$1048576,15,FALSE)</f>
        <v>37715</v>
      </c>
      <c r="BN21">
        <f>VLOOKUP(A21,'Poverty Rate'!$1:$1048576,14,FALSE)</f>
        <v>11.3</v>
      </c>
      <c r="BO21">
        <f>VLOOKUP(A21,Murder!A:O,15,FALSE)</f>
        <v>961</v>
      </c>
      <c r="BP21">
        <f>VLOOKUP(A21,Rape!A:O,15,FALSE)</f>
        <v>4370</v>
      </c>
      <c r="BQ21">
        <f>VLOOKUP(A21,Robbery!A:O,15,FALSE)</f>
        <v>25314</v>
      </c>
      <c r="BR21">
        <f>VLOOKUP(A21,'Median Income'!$1:$1048576,16,FALSE)</f>
        <v>42710</v>
      </c>
      <c r="BS21">
        <f>VLOOKUP(A21,'Poverty Rate'!$1:$1048576,15,FALSE)</f>
        <v>12.8</v>
      </c>
      <c r="BT21">
        <f>VLOOKUP(A21,Murder!A:P,16,FALSE)</f>
        <v>362</v>
      </c>
      <c r="BU21">
        <f>VLOOKUP(A21,Rape!A:P,16,FALSE)</f>
        <v>1843</v>
      </c>
      <c r="BV21">
        <f>VLOOKUP(A21,Robbery!A:P,16,FALSE)</f>
        <v>6612</v>
      </c>
      <c r="BW21">
        <f>VLOOKUP(A21,'Median Income'!$1:$1048576,17,FALSE)</f>
        <v>41047</v>
      </c>
      <c r="BX21">
        <f>VLOOKUP(A21,'Poverty Rate'!$1:$1048576,16,FALSE)</f>
        <v>9.1</v>
      </c>
      <c r="BY21">
        <f>VLOOKUP(A21,Murder!A:Q,17,FALSE)</f>
        <v>44</v>
      </c>
      <c r="BZ21">
        <f>VLOOKUP(A21,Rape!A:Q,17,FALSE)</f>
        <v>797</v>
      </c>
      <c r="CA21">
        <f>VLOOKUP(A21,Robbery!A:Q,17,FALSE)</f>
        <v>1169</v>
      </c>
      <c r="CB21">
        <f>VLOOKUP(A21,'Median Income'!$1:$1048576,18,FALSE)</f>
        <v>41049</v>
      </c>
      <c r="CC21">
        <f>VLOOKUP(A21,'Poverty Rate'!$1:$1048576,17,FALSE)</f>
        <v>9.1999999999999993</v>
      </c>
      <c r="CD21">
        <f>VLOOKUP(A21,Murder!A:R,18,FALSE)</f>
        <v>78</v>
      </c>
      <c r="CE21">
        <f>VLOOKUP(A21,Rape!A:R,18,FALSE)</f>
        <v>1035</v>
      </c>
      <c r="CF21">
        <f>VLOOKUP(A21,Robbery!A:R,18,FALSE)</f>
        <v>2165</v>
      </c>
      <c r="CG21">
        <f>VLOOKUP(A21,'Median Income'!$1:$1048576,19,FALSE)</f>
        <v>42619</v>
      </c>
      <c r="CH21">
        <f>VLOOKUP(A21,'Poverty Rate'!$1:$1048576,18,FALSE)</f>
        <v>10.1</v>
      </c>
      <c r="CI21">
        <f>VLOOKUP(A21,Murder!A:S,19,FALSE)</f>
        <v>191</v>
      </c>
      <c r="CJ21">
        <f>VLOOKUP(A21,Rape!A:S,19,FALSE)</f>
        <v>1087</v>
      </c>
      <c r="CK21">
        <f>VLOOKUP(A21,Robbery!A:S,19,FALSE)</f>
        <v>3131</v>
      </c>
      <c r="CL21">
        <f>VLOOKUP(A21,'Median Income'!$1:$1048576,20,FALSE)</f>
        <v>36762</v>
      </c>
      <c r="CM21">
        <f>VLOOKUP(A21,'Poverty Rate'!$1:$1048576,19,FALSE)</f>
        <v>14.2</v>
      </c>
      <c r="CN21">
        <f>VLOOKUP(A21,Murder!A:T,20,FALSE)</f>
        <v>593</v>
      </c>
      <c r="CO21">
        <f>VLOOKUP(A21,Rape!A:T,20,FALSE)</f>
        <v>1529</v>
      </c>
      <c r="CP21">
        <f>VLOOKUP(A21,Robbery!A:T,20,FALSE)</f>
        <v>7123</v>
      </c>
      <c r="CQ21">
        <f>VLOOKUP(A21,'Median Income'!$1:$1048576,21,FALSE)</f>
        <v>34008</v>
      </c>
      <c r="CR21">
        <f>VLOOKUP(A21,'Poverty Rate'!$1:$1048576,20,FALSE)</f>
        <v>17.5</v>
      </c>
      <c r="CS21">
        <f>VLOOKUP(A21,Murder!A:U,21,)</f>
        <v>14</v>
      </c>
      <c r="CT21">
        <f>VLOOKUP(A21,Rape!A:U,21,FALSE)</f>
        <v>377</v>
      </c>
      <c r="CU21">
        <f>VLOOKUP(A21,Robbery!A:U,21,FALSE)</f>
        <v>270</v>
      </c>
      <c r="CV21">
        <f>VLOOKUP(A21,'Median Income'!$1:$1048576,22,FALSE)</f>
        <v>36853</v>
      </c>
      <c r="CW21">
        <f>VLOOKUP(A21,'Poverty Rate'!$1:$1048576,21,FALSE)</f>
        <v>13.4</v>
      </c>
      <c r="CX21">
        <f>VLOOKUP(A21,Murder!A:V,22,FALSE)</f>
        <v>513</v>
      </c>
      <c r="CY21">
        <f>VLOOKUP(A21,Rape!A:V,22,FALSE)</f>
        <v>1370</v>
      </c>
      <c r="CZ21">
        <f>VLOOKUP(A21,Robbery!A:V,22,FALSE)</f>
        <v>13417</v>
      </c>
      <c r="DA21">
        <f>VLOOKUP(A21,'Median Income'!$1:$1048576,23,FALSE)</f>
        <v>56407</v>
      </c>
      <c r="DB21">
        <f>VLOOKUP(A21,'Poverty Rate'!$1:$1048576,22,FALSE)</f>
        <v>7.4</v>
      </c>
      <c r="DC21">
        <f>VLOOKUP(A21,Murder!A:W,23,FALSE)</f>
        <v>173</v>
      </c>
      <c r="DD21">
        <f>VLOOKUP(A21,Rape!A:W,23,FALSE)</f>
        <v>1777</v>
      </c>
      <c r="DE21">
        <f>VLOOKUP(A21,Robbery!A:W,23,FALSE)</f>
        <v>7169</v>
      </c>
      <c r="DF21">
        <f>VLOOKUP(A21,'Median Income'!$1:$1048576,24,FALSE)</f>
        <v>49855</v>
      </c>
      <c r="DG21">
        <f>VLOOKUP(A21,'Poverty Rate'!$1:$1048576,23,FALSE)</f>
        <v>10</v>
      </c>
      <c r="DH21">
        <f>VLOOKUP(A21,Murder!A:X,24,FALSE)</f>
        <v>678</v>
      </c>
      <c r="DI21">
        <f>VLOOKUP(A21,Rape!A:X,24,FALSE)</f>
        <v>5364</v>
      </c>
      <c r="DJ21">
        <f>VLOOKUP(A21,Murder!A:X,24,FALSE)</f>
        <v>678</v>
      </c>
      <c r="DK21">
        <f>VLOOKUP(A21,'Median Income'!$1:$1048576,25,FALSE)</f>
        <v>42715</v>
      </c>
      <c r="DL21">
        <f>VLOOKUP(A21,'Poverty Rate'!$1:$1048576,24,FALSE)</f>
        <v>11.6</v>
      </c>
      <c r="DM21">
        <f>VLOOKUP(A21,Murder!A:Y,25,FALSE)</f>
        <v>112</v>
      </c>
      <c r="DN21">
        <f>VLOOKUP(A21,Rape!$1:$1048576,25,FALSE)</f>
        <v>2273</v>
      </c>
      <c r="DO21">
        <f>VLOOKUP(A21,Robbery!A:Y,25,FALSE)</f>
        <v>3937</v>
      </c>
      <c r="DP21">
        <f>VLOOKUP(A21,'Median Income'!$1:$1048576,26,FALSE)</f>
        <v>54622</v>
      </c>
      <c r="DQ21">
        <f>VLOOKUP(A21,'Poverty Rate'!$1:$1048576,25,FALSE)</f>
        <v>6.5</v>
      </c>
      <c r="DR21">
        <f>VLOOKUP(A21,Murder!A:Z,26,FALSE)</f>
        <v>264</v>
      </c>
      <c r="DS21">
        <f>VLOOKUP(A21,Rape!A:Z,26,FALSE)</f>
        <v>1127</v>
      </c>
      <c r="DT21">
        <f>VLOOKUP(A21,Robbery!A:Z,26,FALSE)</f>
        <v>3356</v>
      </c>
      <c r="DU21">
        <f>VLOOKUP(A21,'Median Income'!$1:$1048576,27,FALSE)</f>
        <v>30882</v>
      </c>
      <c r="DV21">
        <f>VLOOKUP(A21,'Poverty Rate'!$1:$1048576,26,FALSE)</f>
        <v>18.399999999999999</v>
      </c>
      <c r="DW21">
        <f>VLOOKUP(A21,Murder!A:AA,27,FALSE)</f>
        <v>331</v>
      </c>
      <c r="DX21">
        <f>VLOOKUP(A21,Rape!A:AA,27,FALSE)</f>
        <v>1465</v>
      </c>
      <c r="DY21">
        <f>VLOOKUP(A21,Robbery!A:AA,27,FALSE)</f>
        <v>7024</v>
      </c>
      <c r="DZ21">
        <f>VLOOKUP(A21,'Median Income'!$1:$1048576,28,FALSE)</f>
        <v>42776</v>
      </c>
      <c r="EA21">
        <f>VLOOKUP(A21,'Poverty Rate'!$1:$1048576,27,FALSE)</f>
        <v>9.9</v>
      </c>
      <c r="EB21">
        <f>VLOOKUP(A21,Murder!A:AB,28,FALSE)</f>
        <v>16</v>
      </c>
      <c r="EC21">
        <f>VLOOKUP(A21,Rape!A:AB,28,FALSE)</f>
        <v>237</v>
      </c>
      <c r="ED21">
        <f>VLOOKUP(A21,Robbery!A:AB,28,FALSE)</f>
        <v>283</v>
      </c>
      <c r="EE21">
        <f>VLOOKUP(A21,'Median Income'!$1:$1048576,29,FALSE)</f>
        <v>34835</v>
      </c>
      <c r="EF21">
        <f>VLOOKUP(A21,'Poverty Rate'!$1:$1048576,28,FALSE)</f>
        <v>13.5</v>
      </c>
      <c r="EG21">
        <f>VLOOKUP(A21,Murder!A:AC,29,FALSE)</f>
        <v>48</v>
      </c>
      <c r="EH21">
        <f>VLOOKUP(A21,Rape!A:AC,29,FALSE)</f>
        <v>464</v>
      </c>
      <c r="EI21">
        <f>VLOOKUP(A21,Robbery!A:AC,29,FALSE)</f>
        <v>1359</v>
      </c>
      <c r="EJ21">
        <f>VLOOKUP(A21,'Median Income'!$1:$1048576,30,FALSE)</f>
        <v>42796</v>
      </c>
      <c r="EK21">
        <f>VLOOKUP(A21,'Poverty Rate'!$1:$1048576,29,FALSE)</f>
        <v>10.6</v>
      </c>
      <c r="EL21">
        <f>VLOOKUP(A21,Murder!A:AD,30,FALSE)</f>
        <v>181</v>
      </c>
      <c r="EM21">
        <f>VLOOKUP(A21,Rape!A:AD,30,FALSE)</f>
        <v>928</v>
      </c>
      <c r="EN21">
        <f>VLOOKUP(A21,Robbery!A:AD,30,FALSE)</f>
        <v>5118</v>
      </c>
      <c r="EO21">
        <f>VLOOKUP(A21,'Median Income'!$1:$1048576,31,FALSE)</f>
        <v>44958</v>
      </c>
      <c r="EP21">
        <f>VLOOKUP(A21,'Poverty Rate'!$1:$1048576,30,FALSE)</f>
        <v>8.9</v>
      </c>
      <c r="EQ21">
        <f>VLOOKUP(A21,Murder!A:AE,31,FALSE)</f>
        <v>12</v>
      </c>
      <c r="ER21">
        <f>VLOOKUP(A21,Rape!A:AE,31,FALSE)</f>
        <v>446</v>
      </c>
      <c r="ES21">
        <f>VLOOKUP(A21,Robbery!A:AE,31,FALSE)</f>
        <v>413</v>
      </c>
      <c r="ET21">
        <f>VLOOKUP(A21,'Median Income'!$1:$1048576,32,FALSE)</f>
        <v>55321</v>
      </c>
      <c r="EU21">
        <f>VLOOKUP(A21,'Poverty Rate'!$1:$1048576,31,FALSE)</f>
        <v>5.8</v>
      </c>
      <c r="EV21">
        <f>VLOOKUP(A21,Murder!A:AF,32,FALSE)</f>
        <v>339</v>
      </c>
      <c r="EW21">
        <f>VLOOKUP(A21,Rape!A:AF,32,FALSE)</f>
        <v>1365</v>
      </c>
      <c r="EX21">
        <f>VLOOKUP(A21,Robbery!A:AF,32,FALSE)</f>
        <v>13955</v>
      </c>
      <c r="EY21">
        <f>VLOOKUP(A21,'Median Income'!$1:$1048576,33,FALSE)</f>
        <v>54568</v>
      </c>
      <c r="EZ21">
        <f>VLOOKUP(A21,'Poverty Rate'!$1:$1048576,32,FALSE)</f>
        <v>7.9</v>
      </c>
      <c r="FA21">
        <f>VLOOKUP(A21,Murder!A:AG,33,FALSE)</f>
        <v>152</v>
      </c>
      <c r="FB21">
        <f>VLOOKUP(A21,Rape!A:AG,33,FALSE)</f>
        <v>1027</v>
      </c>
      <c r="FC21">
        <f>VLOOKUP(A21,Robbery!A:AG,33,FALSE)</f>
        <v>2206</v>
      </c>
      <c r="FD21">
        <f>VLOOKUP(A21,'Median Income'!$1:$1048576,34,FALSE)</f>
        <v>35457</v>
      </c>
      <c r="FE21">
        <f>VLOOKUP(A21,'Poverty Rate'!$1:$1048576,33,FALSE)</f>
        <v>17.899999999999999</v>
      </c>
      <c r="FF21">
        <f>VLOOKUP(A21,Murder!A:AH,34,FALSE)</f>
        <v>909</v>
      </c>
      <c r="FG21">
        <f>VLOOKUP(A21,Rape!A:AH,34,FALSE)</f>
        <v>3885</v>
      </c>
      <c r="FH21">
        <f>VLOOKUP(A21,Robbery!A:AH,34,FALSE)</f>
        <v>36653</v>
      </c>
      <c r="FI21">
        <f>VLOOKUP(A21,'Median Income'!$1:$1048576,35,FALSE)</f>
        <v>41966</v>
      </c>
      <c r="FJ21">
        <f>VLOOKUP(A21,'Poverty Rate'!$1:$1048576,34,FALSE)</f>
        <v>14</v>
      </c>
      <c r="FK21">
        <f>VLOOKUP(A21,Murder!A:AI,35,FALSE)</f>
        <v>548</v>
      </c>
      <c r="FL21">
        <f>VLOOKUP(A21,Rape!A:AI,35,FALSE)</f>
        <v>2196</v>
      </c>
      <c r="FM21">
        <f>VLOOKUP(A21,Robbery!A:AI,35,FALSE)</f>
        <v>12205</v>
      </c>
      <c r="FN21">
        <f>VLOOKUP(A21,'Median Income'!$1:$1048576,36,FALSE)</f>
        <v>36515</v>
      </c>
      <c r="FO21">
        <f>VLOOKUP(A21,'Poverty Rate'!$1:$1048576,35,FALSE)</f>
        <v>14.3</v>
      </c>
      <c r="FP21">
        <f>VLOOKUP(A21,Murder!A:AJ,36,FALSE)</f>
        <v>5</v>
      </c>
      <c r="FQ21">
        <f>VLOOKUP(A21,Rape!A:AJ,36,FALSE)</f>
        <v>163</v>
      </c>
      <c r="FR21">
        <f>VLOOKUP(A21,Robbery!A:AJ,36,FALSE)</f>
        <v>58</v>
      </c>
      <c r="FS21">
        <f>VLOOKUP(A21,'Median Income'!$1:$1048576,37,FALSE)</f>
        <v>36200</v>
      </c>
      <c r="FT21">
        <f>VLOOKUP(A21,'Poverty Rate'!$1:$1048576,36,FALSE)</f>
        <v>11.6</v>
      </c>
      <c r="FU21">
        <f>VLOOKUP(A21,Murder!A:AK,37,FALSE)</f>
        <v>526</v>
      </c>
      <c r="FV21">
        <f>VLOOKUP(A21,Rape!A:AK,37,FALSE)</f>
        <v>4809</v>
      </c>
      <c r="FW21">
        <f>VLOOKUP(A21,Robbery!A:AK,37,FALSE)</f>
        <v>17871</v>
      </c>
      <c r="FX21">
        <f>VLOOKUP(A21,'Median Income'!$1:$1048576,38,FALSE)</f>
        <v>42684</v>
      </c>
      <c r="FY21">
        <f>VLOOKUP(A21,'Poverty Rate'!$1:$1048576,37,FALSE)</f>
        <v>9.8000000000000007</v>
      </c>
      <c r="FZ21">
        <f>VLOOKUP(A21,Murder!A:AL,38,FALSE)</f>
        <v>163</v>
      </c>
      <c r="GA21">
        <f>VLOOKUP(A21,Rape!A:AL,38,FALSE)</f>
        <v>1573</v>
      </c>
      <c r="GB21">
        <f>VLOOKUP(A21,Robbery!A:AL,38,FALSE)</f>
        <v>2966</v>
      </c>
      <c r="GC21">
        <f>VLOOKUP(A21,'Median Income'!$1:$1048576,39,FALSE)</f>
        <v>36458</v>
      </c>
      <c r="GD21">
        <f>VLOOKUP(A21,'Poverty Rate'!$1:$1048576,38,FALSE)</f>
        <v>14.1</v>
      </c>
      <c r="GE21">
        <f>VLOOKUP(A21,Murder!A:AM,39,FALSE)</f>
        <v>72</v>
      </c>
      <c r="GF21">
        <f>VLOOKUP(A21,Rape!A:AM,39,)</f>
        <v>1238</v>
      </c>
      <c r="GG21">
        <f>VLOOKUP(A21,Robbery!A:AM,39,FALSE)</f>
        <v>2742</v>
      </c>
      <c r="GH21">
        <f>VLOOKUP(A21,'Median Income'!$1:$1048576,40,FALSE)</f>
        <v>41802</v>
      </c>
      <c r="GI21">
        <f>VLOOKUP(A21,'Poverty Rate'!$1:$1048576,39,FALSE)</f>
        <v>10.9</v>
      </c>
      <c r="GJ21">
        <f>VLOOKUP(A21,Murder!A:AN,40,FALSE)</f>
        <v>624</v>
      </c>
      <c r="GK21">
        <f>VLOOKUP(A21,Rape!A:AN,40,FALSE)</f>
        <v>3731</v>
      </c>
      <c r="GL21">
        <f>VLOOKUP(A21,Robbery!A:AN,40,FALSE)</f>
        <v>17163</v>
      </c>
      <c r="GM21">
        <f>VLOOKUP(A21,'Median Income'!$1:$1048576,41,FALSE)</f>
        <v>42498</v>
      </c>
      <c r="GN21">
        <f>VLOOKUP(A21,'Poverty Rate'!$1:$1048576,40,FALSE)</f>
        <v>9.5</v>
      </c>
      <c r="GO21">
        <f>VLOOKUP(A21,Murder!A:AO,41,FALSE)</f>
        <v>41</v>
      </c>
      <c r="GP21">
        <f>VLOOKUP(A21,Rape!A:AO,41,FALSE)</f>
        <v>395</v>
      </c>
      <c r="GQ21">
        <f>VLOOKUP(A21,Robbery!A:AO,41,FALSE)</f>
        <v>916</v>
      </c>
      <c r="GR21">
        <f>VLOOKUP(A21,'Median Income'!$1:$1048576,42,FALSE)</f>
        <v>42417</v>
      </c>
      <c r="GS21">
        <f>VLOOKUP(A21,'Poverty Rate'!$1:$1048576,41,FALSE)</f>
        <v>11</v>
      </c>
      <c r="GT21">
        <f>VLOOKUP(A21,Murder!A:AP,42,FALSE)</f>
        <v>298</v>
      </c>
      <c r="GU21">
        <f>VLOOKUP(A21,Rape!A:AP,42,FALSE)</f>
        <v>1959</v>
      </c>
      <c r="GV21">
        <f>VLOOKUP(A21,Robbery!A:AP,42,FALSE)</f>
        <v>5774</v>
      </c>
      <c r="GW21">
        <f>VLOOKUP(A21,'Median Income'!$1:$1048576,43,FALSE)</f>
        <v>37812</v>
      </c>
      <c r="GX21">
        <f>VLOOKUP(A21,'Poverty Rate'!$1:$1048576,42,FALSE)</f>
        <v>14.3</v>
      </c>
      <c r="GY21">
        <f>VLOOKUP(A21,Murder!$1:$1048576,43,FALSE)</f>
        <v>11</v>
      </c>
      <c r="GZ21">
        <f>VLOOKUP(A21,Rape!$1:$1048576,43,FALSE)</f>
        <v>361</v>
      </c>
      <c r="HA21">
        <f>VLOOKUP(A21,Robbery!$1:$1048576,43,FALSE)</f>
        <v>117</v>
      </c>
      <c r="HB21">
        <f>VLOOKUP(A21,'Median Income'!$1:$1048576,44,FALSE)</f>
        <v>37873</v>
      </c>
      <c r="HC21">
        <f>VLOOKUP(A21,'Poverty Rate'!$1:$1048576,43,FALSE)</f>
        <v>11.5</v>
      </c>
      <c r="HD21">
        <f>VLOOKUP(A21,Murder!$1:$1048576,44,FALSE)</f>
        <v>420</v>
      </c>
      <c r="HE21">
        <f>VLOOKUP(A21,Rape!$1:$1048576,44,FALSE)</f>
        <v>2290</v>
      </c>
      <c r="HF21">
        <f>VLOOKUP(A21,Robbery!$1:$1048576,44,FALSE)</f>
        <v>9413</v>
      </c>
      <c r="HG21">
        <f>VLOOKUP(A21,'Median Income'!$1:$1048576,45,FALSE)</f>
        <v>37030</v>
      </c>
      <c r="HH21">
        <f>VLOOKUP(A21,'Poverty Rate'!$1:$1048576,44,FALSE)</f>
        <v>14.8</v>
      </c>
      <c r="HI21">
        <f>VLOOKUP(A21,Murder!$1:$1048576,45,FALSE)</f>
        <v>1302</v>
      </c>
      <c r="HJ21">
        <f>VLOOKUP(A21,Rape!$1:$1048576,45,FALSE)</f>
        <v>8508</v>
      </c>
      <c r="HK21">
        <f>VLOOKUP(A21,Robbery!$1:$1048576,45,FALSE)</f>
        <v>37580</v>
      </c>
      <c r="HL21">
        <f>VLOOKUP(A21,'Median Income'!$1:$1048576,46,FALSE)</f>
        <v>40149</v>
      </c>
      <c r="HM21">
        <f>VLOOKUP(A21,'Poverty Rate'!$1:$1048576,45,FALSE)</f>
        <v>15.6</v>
      </c>
      <c r="HN21">
        <f>VLOOKUP(A21,Murder!$1:$1048576,46,FALSE)</f>
        <v>47</v>
      </c>
      <c r="HO21">
        <f>VLOOKUP(A21,Rape!$1:$1048576,46,FALSE)</f>
        <v>943</v>
      </c>
      <c r="HP21">
        <f>VLOOKUP(A21,Robbery!$1:$1048576,46,FALSE)</f>
        <v>1140</v>
      </c>
      <c r="HQ21">
        <f>VLOOKUP(A21,'Median Income'!$1:$1048576,47,FALSE)</f>
        <v>47861</v>
      </c>
      <c r="HR21">
        <f>VLOOKUP(A21,'Poverty Rate'!$1:$1048576,46,FALSE)</f>
        <v>9.9</v>
      </c>
      <c r="HS21">
        <f>VLOOKUP(A21,Murder!$1:$1048576,47,FALSE)</f>
        <v>13</v>
      </c>
      <c r="HT21">
        <f>VLOOKUP(A21,Rape!$1:$1048576,47,FALSE)</f>
        <v>126</v>
      </c>
      <c r="HU21">
        <f>VLOOKUP(A21,Robbery!$1:$1048576,47,FALSE)</f>
        <v>77</v>
      </c>
      <c r="HV21">
        <f>VLOOKUP(A21,'Median Income'!$1:$1048576,48,FALSE)</f>
        <v>42999</v>
      </c>
      <c r="HW21">
        <f>VLOOKUP(A21,'Poverty Rate'!$1:$1048576,47,FALSE)</f>
        <v>9.9</v>
      </c>
      <c r="HX21">
        <f>VLOOKUP(A21,Murder!$1:$1048576,48,FALSE)</f>
        <v>388</v>
      </c>
      <c r="HY21">
        <f>VLOOKUP(A21,Rape!$1:$1048576,48,FALSE)</f>
        <v>1839</v>
      </c>
      <c r="HZ21">
        <f>VLOOKUP(A21,Robbery!$1:$1048576,48,FALSE)</f>
        <v>6961</v>
      </c>
      <c r="IA21">
        <f>VLOOKUP(A21,'Median Income'!$1:$1048576,49,FALSE)</f>
        <v>49631</v>
      </c>
      <c r="IB21">
        <f>VLOOKUP(A21,'Poverty Rate'!$1:$1048576,48,FALSE)</f>
        <v>9.9</v>
      </c>
      <c r="IC21">
        <f>VLOOKUP(A21,Murder!$1:$1048576,49,FALSE)</f>
        <v>184</v>
      </c>
      <c r="ID21">
        <f>VLOOKUP(A21,Rape!$1:$1048576,49,FALSE)</f>
        <v>2734</v>
      </c>
      <c r="IE21">
        <f>VLOOKUP(A21,Robbery!$1:$1048576,49,FALSE)</f>
        <v>5797</v>
      </c>
      <c r="IF21">
        <f>VLOOKUP(A21,'Median Income'!$1:$1048576,50,FALSE)</f>
        <v>45183</v>
      </c>
      <c r="IG21">
        <f>VLOOKUP(A21,'Poverty Rate'!$1:$1048576,49,FALSE)</f>
        <v>11</v>
      </c>
      <c r="IH21">
        <f>VLOOKUP(A21,Murder!$1:$1048576,50,FALSE)</f>
        <v>57</v>
      </c>
      <c r="II21">
        <f>VLOOKUP(A21,Rape!$1:$1048576,50,FALSE)</f>
        <v>328</v>
      </c>
      <c r="IJ21">
        <f>VLOOKUP(A21,Robbery!$1:$1048576,50,FALSE)</f>
        <v>657</v>
      </c>
      <c r="IK21">
        <f>VLOOKUP(A21,'Median Income'!$1:$1048576,51,FALSE)</f>
        <v>29359</v>
      </c>
      <c r="IL21">
        <f>VLOOKUP(A21,'Poverty Rate'!$1:$1048576,50,FALSE)</f>
        <v>16.8</v>
      </c>
      <c r="IM21">
        <f>VLOOKUP(A21,Murder!$1:$1048576,51,FALSE)</f>
        <v>154</v>
      </c>
      <c r="IN21">
        <f>VLOOKUP(A21,Rape!$1:$1048576,51,FALSE)</f>
        <v>1237</v>
      </c>
      <c r="IO21">
        <f>VLOOKUP(A21,Robbery!$1:$1048576,51,FALSE)</f>
        <v>4713</v>
      </c>
      <c r="IP21">
        <f>VLOOKUP(A21,'Median Income'!$1:$1048576,52,FALSE)</f>
        <v>45903</v>
      </c>
      <c r="IQ21">
        <f>VLOOKUP(A21,'Poverty Rate'!$1:$1048576,51,FALSE)</f>
        <v>8.6</v>
      </c>
      <c r="IR21">
        <f>VLOOKUP(A21,Murder!$1:$1048576,52,FALSE)</f>
        <v>15</v>
      </c>
      <c r="IS21">
        <f>VLOOKUP(A21,Rape!$1:$1048576,52,FALSE)</f>
        <v>148</v>
      </c>
      <c r="IT21">
        <f>VLOOKUP(A21,Robbery!$1:$1048576,52,FALSE)</f>
        <v>93</v>
      </c>
      <c r="IU21">
        <f>VLOOKUP(A21,'Median Income'!$1:$1048576,53,FALSE)</f>
        <v>39763</v>
      </c>
      <c r="IV21">
        <f>VLOOKUP(A21,'Poverty Rate'!$1:$1048576,52,FALSE)</f>
        <v>9</v>
      </c>
    </row>
    <row r="22" spans="1:256" x14ac:dyDescent="0.25">
      <c r="A22">
        <v>2003</v>
      </c>
      <c r="B22">
        <v>299</v>
      </c>
      <c r="C22">
        <f>VLOOKUP(A22,Rape!A46:B100,2,FALSE)</f>
        <v>1656</v>
      </c>
      <c r="D22">
        <f>VLOOKUP(A22,Robbery!A46:B100,2,FALSE)</f>
        <v>6038</v>
      </c>
      <c r="E22">
        <f>VLOOKUP(A22,'Median Income'!A:C,3,FALSE)</f>
        <v>37255</v>
      </c>
      <c r="F22">
        <f>VLOOKUP(A22,'Poverty Rate'!A:B,2,FALSE)</f>
        <v>15</v>
      </c>
      <c r="G22">
        <f>VLOOKUP(A22,Murder!A:C,3,FALSE)</f>
        <v>39</v>
      </c>
      <c r="H22">
        <f>VLOOKUP(A22,Rape!A:C,3,FALSE)</f>
        <v>605</v>
      </c>
      <c r="I22">
        <f>VLOOKUP(A22,Robbery!A:C,3,FALSE)</f>
        <v>446</v>
      </c>
      <c r="J22">
        <f>VLOOKUP(A22,'Median Income'!A:D,4,FALSE)</f>
        <v>51837</v>
      </c>
      <c r="K22">
        <f>VLOOKUP(A22,'Poverty Rate'!A:C,3,FALSE)</f>
        <v>9.6</v>
      </c>
      <c r="L22">
        <f>VLOOKUP(A22,Murder!A:D,4,FALSE)</f>
        <v>441</v>
      </c>
      <c r="M22">
        <f>VLOOKUP(A22,Rape!A:D,4,FALSE)</f>
        <v>1856</v>
      </c>
      <c r="N22">
        <f>VLOOKUP(A22,Robbery!A:D,4,FALSE)</f>
        <v>7619</v>
      </c>
      <c r="O22">
        <f>VLOOKUP(A22,'Median Income'!A:E,5,FALSE)</f>
        <v>41166</v>
      </c>
      <c r="P22">
        <f>VLOOKUP(A22,'Poverty Rate'!A:D,4,FALSE)</f>
        <v>13.5</v>
      </c>
      <c r="Q22">
        <f>VLOOKUP(A22,Murder!A:E,5,FALSE)</f>
        <v>180</v>
      </c>
      <c r="R22">
        <f>VLOOKUP(A22,Rape!A:E,5,FALSE)</f>
        <v>911</v>
      </c>
      <c r="S22">
        <f>VLOOKUP(A22,Robbery!A:E,5,FALSE)</f>
        <v>2227</v>
      </c>
      <c r="T22">
        <f>VLOOKUP(A22,'Median Income'!A:F,6,FALSE)</f>
        <v>32002</v>
      </c>
      <c r="U22">
        <f>VLOOKUP(A22,'Poverty Rate'!A:E,5,FALSE)</f>
        <v>17.8</v>
      </c>
      <c r="V22">
        <f>VLOOKUP(A22,Murder!A:F,6,FALSE)</f>
        <v>2407</v>
      </c>
      <c r="W22">
        <f>VLOOKUP(A22,Rape!A:F,6,FALSE)</f>
        <v>9994</v>
      </c>
      <c r="X22">
        <f>VLOOKUP(A22,Robbery!A:F,6,FALSE)</f>
        <v>63770</v>
      </c>
      <c r="Y22">
        <f>VLOOKUP(A22,'Median Income'!A:G,7,FALSE)</f>
        <v>49300</v>
      </c>
      <c r="Z22">
        <f>VLOOKUP(A22,'Poverty Rate'!A:F,6,FALSE)</f>
        <v>13.1</v>
      </c>
      <c r="AA22">
        <f>VLOOKUP(A22,Murder!A:G,7,FALSE)</f>
        <v>185</v>
      </c>
      <c r="AB22">
        <f>VLOOKUP(A22,Rape!A:G,7,FALSE)</f>
        <v>1913</v>
      </c>
      <c r="AC22">
        <f>VLOOKUP(A22,Robbery!A:G,7,FALSE)</f>
        <v>3738</v>
      </c>
      <c r="AD22">
        <f>VLOOKUP(A22,'Median Income'!A:H,8,FALSE)</f>
        <v>49940</v>
      </c>
      <c r="AE22">
        <f>VLOOKUP(A22,'Poverty Rate'!A:G,7,FALSE)</f>
        <v>9.6999999999999993</v>
      </c>
      <c r="AF22">
        <f>VLOOKUP(A22,Murder!A:H,8,FALSE)</f>
        <v>112</v>
      </c>
      <c r="AG22">
        <f>VLOOKUP(A22,Rape!A:H,8,FALSE)</f>
        <v>698</v>
      </c>
      <c r="AH22">
        <f>VLOOKUP(A22,Robbery!A:H,8,FALSE)</f>
        <v>4212</v>
      </c>
      <c r="AI22">
        <f>VLOOKUP(A22,'Median Income'!A:I,9,FALSE)</f>
        <v>54965</v>
      </c>
      <c r="AJ22">
        <f>VLOOKUP(A22,'Poverty Rate'!A:H,8,FALSE)</f>
        <v>8.1</v>
      </c>
      <c r="AK22">
        <f>VLOOKUP(A22,Murder!A:I,9,FALSE)</f>
        <v>21</v>
      </c>
      <c r="AL22">
        <f>VLOOKUP(A22,Rape!A:I,9,FALSE)</f>
        <v>370</v>
      </c>
      <c r="AM22">
        <f>VLOOKUP(A22,Robbery!A:I,9,FALSE)</f>
        <v>1441</v>
      </c>
      <c r="AN22">
        <f>VLOOKUP(A22,'Median Income'!A:J,10,FALSE)</f>
        <v>49019</v>
      </c>
      <c r="AO22">
        <f>VLOOKUP(A22,'Poverty Rate'!A:I,9,FALSE)</f>
        <v>7.3</v>
      </c>
      <c r="AP22">
        <f>VLOOKUP(A22,Murder!A:J,10,FALSE)</f>
        <v>249</v>
      </c>
      <c r="AQ22">
        <f>VLOOKUP(A22,Rape!A:J,10,FALSE)</f>
        <v>274</v>
      </c>
      <c r="AR22">
        <f>VLOOKUP(A22,Robbery!A:J,10,FALSE)</f>
        <v>3941</v>
      </c>
      <c r="AS22">
        <f>VLOOKUP(A22,'Median Income'!A:K,11,FALSE)</f>
        <v>45044</v>
      </c>
      <c r="AT22">
        <f>VLOOKUP(A22,'Poverty Rate'!A:J,10,FALSE)</f>
        <v>16.8</v>
      </c>
      <c r="AU22">
        <f>VLOOKUP(A22,Murder!A:K,11,FALSE)</f>
        <v>924</v>
      </c>
      <c r="AV22">
        <f>VLOOKUP(A22,Rape!A:K,11,FALSE)</f>
        <v>6727</v>
      </c>
      <c r="AW22">
        <f>VLOOKUP(A22,Robbery!A:K,11,FALSE)</f>
        <v>31523</v>
      </c>
      <c r="AX22">
        <f>VLOOKUP(A22,'Median Income'!A:L,12,FALSE)</f>
        <v>38972</v>
      </c>
      <c r="AY22">
        <f>VLOOKUP(A22,'Poverty Rate'!A:K,11,FALSE)</f>
        <v>12.7</v>
      </c>
      <c r="AZ22">
        <f>VLOOKUP(A22,Murder!A:L,12,FALSE)</f>
        <v>657</v>
      </c>
      <c r="BA22">
        <f>VLOOKUP(A22,Rape!A:L,12,FALSE)</f>
        <v>2234</v>
      </c>
      <c r="BB22">
        <f>VLOOKUP(A22,Robbery!A:L,12,FALSE)</f>
        <v>14043</v>
      </c>
      <c r="BC22">
        <f>VLOOKUP(A22,'Median Income'!$1:$1048576,13,FALSE)</f>
        <v>42438</v>
      </c>
      <c r="BD22">
        <f>VLOOKUP(A22,'Poverty Rate'!$1:$1048576,12,FALSE)</f>
        <v>11.9</v>
      </c>
      <c r="BE22">
        <f>VLOOKUP(A22,Murder!A:M,13,FALSE)</f>
        <v>22</v>
      </c>
      <c r="BF22">
        <f>VLOOKUP(A22,Rape!A:M,13,FALSE)</f>
        <v>367</v>
      </c>
      <c r="BG22">
        <f>VLOOKUP(A22,Robbery!A:M,13,FALSE)</f>
        <v>1168</v>
      </c>
      <c r="BH22">
        <f>VLOOKUP(A22,'Median Income'!$1:$1048576,14,FALSE)</f>
        <v>51834</v>
      </c>
      <c r="BI22">
        <f>VLOOKUP(A22,'Poverty Rate'!$1:$1048576,13,FALSE)</f>
        <v>9.3000000000000007</v>
      </c>
      <c r="BJ22">
        <f>VLOOKUP(A22,Murder!A:N,14,FALSE)</f>
        <v>26</v>
      </c>
      <c r="BK22">
        <f>VLOOKUP(A22,Rape!A:N,14,FALSE)</f>
        <v>535</v>
      </c>
      <c r="BL22">
        <f>VLOOKUP(A22,Robbery!A:N,14,FALSE)</f>
        <v>245</v>
      </c>
      <c r="BM22">
        <f>VLOOKUP(A22,'Median Income'!$1:$1048576,15,FALSE)</f>
        <v>42372</v>
      </c>
      <c r="BN22">
        <f>VLOOKUP(A22,'Poverty Rate'!$1:$1048576,14,FALSE)</f>
        <v>10.199999999999999</v>
      </c>
      <c r="BO22">
        <f>VLOOKUP(A22,Murder!A:O,15,FALSE)</f>
        <v>895</v>
      </c>
      <c r="BP22">
        <f>VLOOKUP(A22,Rape!A:O,15,FALSE)</f>
        <v>4189</v>
      </c>
      <c r="BQ22">
        <f>VLOOKUP(A22,Robbery!A:O,15,FALSE)</f>
        <v>23786</v>
      </c>
      <c r="BR22">
        <f>VLOOKUP(A22,'Median Income'!$1:$1048576,16,FALSE)</f>
        <v>45153</v>
      </c>
      <c r="BS22">
        <f>VLOOKUP(A22,'Poverty Rate'!$1:$1048576,15,FALSE)</f>
        <v>12.6</v>
      </c>
      <c r="BT22">
        <f>VLOOKUP(A22,Murder!A:P,16,FALSE)</f>
        <v>338</v>
      </c>
      <c r="BU22">
        <f>VLOOKUP(A22,Rape!A:P,16,FALSE)</f>
        <v>1720</v>
      </c>
      <c r="BV22">
        <f>VLOOKUP(A22,Robbery!A:P,16,FALSE)</f>
        <v>6401</v>
      </c>
      <c r="BW22">
        <f>VLOOKUP(A22,'Median Income'!$1:$1048576,17,FALSE)</f>
        <v>42425</v>
      </c>
      <c r="BX22">
        <f>VLOOKUP(A22,'Poverty Rate'!$1:$1048576,16,FALSE)</f>
        <v>9.9</v>
      </c>
      <c r="BY22">
        <f>VLOOKUP(A22,Murder!A:Q,17,FALSE)</f>
        <v>50</v>
      </c>
      <c r="BZ22">
        <f>VLOOKUP(A22,Rape!A:Q,17,FALSE)</f>
        <v>796</v>
      </c>
      <c r="CA22">
        <f>VLOOKUP(A22,Robbery!A:Q,17,FALSE)</f>
        <v>1131</v>
      </c>
      <c r="CB22">
        <f>VLOOKUP(A22,'Median Income'!$1:$1048576,18,FALSE)</f>
        <v>41384</v>
      </c>
      <c r="CC22">
        <f>VLOOKUP(A22,'Poverty Rate'!$1:$1048576,17,FALSE)</f>
        <v>8.9</v>
      </c>
      <c r="CD22">
        <f>VLOOKUP(A22,Murder!A:R,18,FALSE)</f>
        <v>125</v>
      </c>
      <c r="CE22">
        <f>VLOOKUP(A22,Rape!A:R,18,FALSE)</f>
        <v>1085</v>
      </c>
      <c r="CF22">
        <f>VLOOKUP(A22,Robbery!A:R,18,FALSE)</f>
        <v>2247</v>
      </c>
      <c r="CG22">
        <f>VLOOKUP(A22,'Median Income'!$1:$1048576,19,FALSE)</f>
        <v>44232</v>
      </c>
      <c r="CH22">
        <f>VLOOKUP(A22,'Poverty Rate'!$1:$1048576,18,FALSE)</f>
        <v>10.8</v>
      </c>
      <c r="CI22">
        <f>VLOOKUP(A22,Murder!A:S,19,FALSE)</f>
        <v>181</v>
      </c>
      <c r="CJ22">
        <f>VLOOKUP(A22,Rape!A:S,19,FALSE)</f>
        <v>1124</v>
      </c>
      <c r="CK22">
        <f>VLOOKUP(A22,Robbery!A:S,19,FALSE)</f>
        <v>3224</v>
      </c>
      <c r="CL22">
        <f>VLOOKUP(A22,'Median Income'!$1:$1048576,20,FALSE)</f>
        <v>36936</v>
      </c>
      <c r="CM22">
        <f>VLOOKUP(A22,'Poverty Rate'!$1:$1048576,19,FALSE)</f>
        <v>14.4</v>
      </c>
      <c r="CN22">
        <f>VLOOKUP(A22,Murder!A:T,20,FALSE)</f>
        <v>584</v>
      </c>
      <c r="CO22">
        <f>VLOOKUP(A22,Rape!A:T,20,FALSE)</f>
        <v>1601</v>
      </c>
      <c r="CP22">
        <f>VLOOKUP(A22,Robbery!A:T,20,FALSE)</f>
        <v>7008</v>
      </c>
      <c r="CQ22">
        <f>VLOOKUP(A22,'Median Income'!$1:$1048576,21,FALSE)</f>
        <v>33507</v>
      </c>
      <c r="CR22">
        <f>VLOOKUP(A22,'Poverty Rate'!$1:$1048576,20,FALSE)</f>
        <v>17</v>
      </c>
      <c r="CS22">
        <f>VLOOKUP(A22,Murder!A:U,21,)</f>
        <v>16</v>
      </c>
      <c r="CT22">
        <f>VLOOKUP(A22,Rape!A:U,21,FALSE)</f>
        <v>354</v>
      </c>
      <c r="CU22">
        <f>VLOOKUP(A22,Robbery!A:U,21,FALSE)</f>
        <v>289</v>
      </c>
      <c r="CV22">
        <f>VLOOKUP(A22,'Median Income'!$1:$1048576,22,FALSE)</f>
        <v>37113</v>
      </c>
      <c r="CW22">
        <f>VLOOKUP(A22,'Poverty Rate'!$1:$1048576,21,FALSE)</f>
        <v>11.6</v>
      </c>
      <c r="CX22">
        <f>VLOOKUP(A22,Murder!A:V,22,FALSE)</f>
        <v>525</v>
      </c>
      <c r="CY22">
        <f>VLOOKUP(A22,Rape!A:V,22,FALSE)</f>
        <v>1358</v>
      </c>
      <c r="CZ22">
        <f>VLOOKUP(A22,Robbery!A:V,22,FALSE)</f>
        <v>13302</v>
      </c>
      <c r="DA22">
        <f>VLOOKUP(A22,'Median Income'!$1:$1048576,23,FALSE)</f>
        <v>52314</v>
      </c>
      <c r="DB22">
        <f>VLOOKUP(A22,'Poverty Rate'!$1:$1048576,22,FALSE)</f>
        <v>8.6</v>
      </c>
      <c r="DC22">
        <f>VLOOKUP(A22,Murder!A:W,23,FALSE)</f>
        <v>140</v>
      </c>
      <c r="DD22">
        <f>VLOOKUP(A22,Rape!A:W,23,FALSE)</f>
        <v>1848</v>
      </c>
      <c r="DE22">
        <f>VLOOKUP(A22,Robbery!A:W,23,FALSE)</f>
        <v>8011</v>
      </c>
      <c r="DF22">
        <f>VLOOKUP(A22,'Median Income'!$1:$1048576,24,FALSE)</f>
        <v>50955</v>
      </c>
      <c r="DG22">
        <f>VLOOKUP(A22,'Poverty Rate'!$1:$1048576,23,FALSE)</f>
        <v>10.3</v>
      </c>
      <c r="DH22">
        <f>VLOOKUP(A22,Murder!A:X,24,FALSE)</f>
        <v>612</v>
      </c>
      <c r="DI22">
        <f>VLOOKUP(A22,Rape!A:X,24,FALSE)</f>
        <v>5470</v>
      </c>
      <c r="DJ22">
        <f>VLOOKUP(A22,Murder!A:X,24,FALSE)</f>
        <v>612</v>
      </c>
      <c r="DK22">
        <f>VLOOKUP(A22,'Median Income'!$1:$1048576,25,FALSE)</f>
        <v>45022</v>
      </c>
      <c r="DL22">
        <f>VLOOKUP(A22,'Poverty Rate'!$1:$1048576,24,FALSE)</f>
        <v>11.4</v>
      </c>
      <c r="DM22">
        <f>VLOOKUP(A22,Murder!A:Y,25,FALSE)</f>
        <v>127</v>
      </c>
      <c r="DN22">
        <f>VLOOKUP(A22,Rape!$1:$1048576,25,FALSE)</f>
        <v>2092</v>
      </c>
      <c r="DO22">
        <f>VLOOKUP(A22,Robbery!A:Y,25,FALSE)</f>
        <v>3906</v>
      </c>
      <c r="DP22">
        <f>VLOOKUP(A22,'Median Income'!$1:$1048576,26,FALSE)</f>
        <v>52823</v>
      </c>
      <c r="DQ22">
        <f>VLOOKUP(A22,'Poverty Rate'!$1:$1048576,25,FALSE)</f>
        <v>7.4</v>
      </c>
      <c r="DR22">
        <f>VLOOKUP(A22,Murder!A:Z,26,FALSE)</f>
        <v>267</v>
      </c>
      <c r="DS22">
        <f>VLOOKUP(A22,Rape!A:Z,26,FALSE)</f>
        <v>1079</v>
      </c>
      <c r="DT22">
        <f>VLOOKUP(A22,Robbery!A:Z,26,FALSE)</f>
        <v>3016</v>
      </c>
      <c r="DU22">
        <f>VLOOKUP(A22,'Median Income'!$1:$1048576,27,FALSE)</f>
        <v>32728</v>
      </c>
      <c r="DV22">
        <f>VLOOKUP(A22,'Poverty Rate'!$1:$1048576,26,FALSE)</f>
        <v>16</v>
      </c>
      <c r="DW22">
        <f>VLOOKUP(A22,Murder!A:AA,27,FALSE)</f>
        <v>289</v>
      </c>
      <c r="DX22">
        <f>VLOOKUP(A22,Rape!A:AA,27,FALSE)</f>
        <v>1400</v>
      </c>
      <c r="DY22">
        <f>VLOOKUP(A22,Robbery!A:AA,27,FALSE)</f>
        <v>6686</v>
      </c>
      <c r="DZ22">
        <f>VLOOKUP(A22,'Median Income'!$1:$1048576,28,FALSE)</f>
        <v>43762</v>
      </c>
      <c r="EA22">
        <f>VLOOKUP(A22,'Poverty Rate'!$1:$1048576,27,FALSE)</f>
        <v>10.7</v>
      </c>
      <c r="EB22">
        <f>VLOOKUP(A22,Murder!A:AB,28,FALSE)</f>
        <v>30</v>
      </c>
      <c r="EC22">
        <f>VLOOKUP(A22,Rape!A:AB,28,FALSE)</f>
        <v>246</v>
      </c>
      <c r="ED22">
        <f>VLOOKUP(A22,Robbery!A:AB,28,FALSE)</f>
        <v>298</v>
      </c>
      <c r="EE22">
        <f>VLOOKUP(A22,'Median Income'!$1:$1048576,29,FALSE)</f>
        <v>34108</v>
      </c>
      <c r="EF22">
        <f>VLOOKUP(A22,'Poverty Rate'!$1:$1048576,28,FALSE)</f>
        <v>15.1</v>
      </c>
      <c r="EG22">
        <f>VLOOKUP(A22,Murder!A:AC,29,FALSE)</f>
        <v>56</v>
      </c>
      <c r="EH22">
        <f>VLOOKUP(A22,Rape!A:AC,29,FALSE)</f>
        <v>504</v>
      </c>
      <c r="EI22">
        <f>VLOOKUP(A22,Robbery!A:AC,29,FALSE)</f>
        <v>1165</v>
      </c>
      <c r="EJ22">
        <f>VLOOKUP(A22,'Median Income'!$1:$1048576,30,FALSE)</f>
        <v>43974</v>
      </c>
      <c r="EK22">
        <f>VLOOKUP(A22,'Poverty Rate'!$1:$1048576,29,FALSE)</f>
        <v>9.8000000000000007</v>
      </c>
      <c r="EL22">
        <f>VLOOKUP(A22,Murder!A:AD,30,FALSE)</f>
        <v>197</v>
      </c>
      <c r="EM22">
        <f>VLOOKUP(A22,Rape!A:AD,30,FALSE)</f>
        <v>871</v>
      </c>
      <c r="EN22">
        <f>VLOOKUP(A22,Robbery!A:AD,30,FALSE)</f>
        <v>5225</v>
      </c>
      <c r="EO22">
        <f>VLOOKUP(A22,'Median Income'!$1:$1048576,31,FALSE)</f>
        <v>45184</v>
      </c>
      <c r="EP22">
        <f>VLOOKUP(A22,'Poverty Rate'!$1:$1048576,30,FALSE)</f>
        <v>10.9</v>
      </c>
      <c r="EQ22">
        <f>VLOOKUP(A22,Murder!A:AE,31,FALSE)</f>
        <v>17</v>
      </c>
      <c r="ER22">
        <f>VLOOKUP(A22,Rape!A:AE,31,FALSE)</f>
        <v>438</v>
      </c>
      <c r="ES22">
        <f>VLOOKUP(A22,Robbery!A:AE,31,FALSE)</f>
        <v>480</v>
      </c>
      <c r="ET22">
        <f>VLOOKUP(A22,'Median Income'!$1:$1048576,32,FALSE)</f>
        <v>55567</v>
      </c>
      <c r="EU22">
        <f>VLOOKUP(A22,'Poverty Rate'!$1:$1048576,31,FALSE)</f>
        <v>5.8</v>
      </c>
      <c r="EV22">
        <f>VLOOKUP(A22,Murder!A:AF,32,FALSE)</f>
        <v>406</v>
      </c>
      <c r="EW22">
        <f>VLOOKUP(A22,Rape!A:AF,32,FALSE)</f>
        <v>1288</v>
      </c>
      <c r="EX22">
        <f>VLOOKUP(A22,Robbery!A:AF,32,FALSE)</f>
        <v>13342</v>
      </c>
      <c r="EY22">
        <f>VLOOKUP(A22,'Median Income'!$1:$1048576,33,FALSE)</f>
        <v>56045</v>
      </c>
      <c r="EZ22">
        <f>VLOOKUP(A22,'Poverty Rate'!$1:$1048576,32,FALSE)</f>
        <v>8.6</v>
      </c>
      <c r="FA22">
        <f>VLOOKUP(A22,Murder!A:AG,33,FALSE)</f>
        <v>116</v>
      </c>
      <c r="FB22">
        <f>VLOOKUP(A22,Rape!A:AG,33,FALSE)</f>
        <v>940</v>
      </c>
      <c r="FC22">
        <f>VLOOKUP(A22,Robbery!A:AG,33,FALSE)</f>
        <v>1937</v>
      </c>
      <c r="FD22">
        <f>VLOOKUP(A22,'Median Income'!$1:$1048576,34,FALSE)</f>
        <v>35105</v>
      </c>
      <c r="FE22">
        <f>VLOOKUP(A22,'Poverty Rate'!$1:$1048576,33,FALSE)</f>
        <v>18.100000000000001</v>
      </c>
      <c r="FF22">
        <f>VLOOKUP(A22,Murder!A:AH,34,FALSE)</f>
        <v>934</v>
      </c>
      <c r="FG22">
        <f>VLOOKUP(A22,Rape!A:AH,34,FALSE)</f>
        <v>3775</v>
      </c>
      <c r="FH22">
        <f>VLOOKUP(A22,Robbery!A:AH,34,FALSE)</f>
        <v>35790</v>
      </c>
      <c r="FI22">
        <f>VLOOKUP(A22,'Median Income'!$1:$1048576,35,FALSE)</f>
        <v>42788</v>
      </c>
      <c r="FJ22">
        <f>VLOOKUP(A22,'Poverty Rate'!$1:$1048576,34,FALSE)</f>
        <v>14.3</v>
      </c>
      <c r="FK22">
        <f>VLOOKUP(A22,Murder!A:AI,35,FALSE)</f>
        <v>506</v>
      </c>
      <c r="FL22">
        <f>VLOOKUP(A22,Rape!A:AI,35,FALSE)</f>
        <v>2139</v>
      </c>
      <c r="FM22">
        <f>VLOOKUP(A22,Robbery!A:AI,35,FALSE)</f>
        <v>12229</v>
      </c>
      <c r="FN22">
        <f>VLOOKUP(A22,'Median Income'!$1:$1048576,36,FALSE)</f>
        <v>37279</v>
      </c>
      <c r="FO22">
        <f>VLOOKUP(A22,'Poverty Rate'!$1:$1048576,35,FALSE)</f>
        <v>15.7</v>
      </c>
      <c r="FP22">
        <f>VLOOKUP(A22,Murder!A:AJ,36,FALSE)</f>
        <v>9</v>
      </c>
      <c r="FQ22">
        <f>VLOOKUP(A22,Rape!A:AJ,36,FALSE)</f>
        <v>160</v>
      </c>
      <c r="FR22">
        <f>VLOOKUP(A22,Robbery!A:AJ,36,FALSE)</f>
        <v>53</v>
      </c>
      <c r="FS22">
        <f>VLOOKUP(A22,'Median Income'!$1:$1048576,37,FALSE)</f>
        <v>40410</v>
      </c>
      <c r="FT22">
        <f>VLOOKUP(A22,'Poverty Rate'!$1:$1048576,36,FALSE)</f>
        <v>9.6999999999999993</v>
      </c>
      <c r="FU22">
        <f>VLOOKUP(A22,Murder!A:AK,37,FALSE)</f>
        <v>526</v>
      </c>
      <c r="FV22">
        <f>VLOOKUP(A22,Rape!A:AK,37,FALSE)</f>
        <v>4660</v>
      </c>
      <c r="FW22">
        <f>VLOOKUP(A22,Robbery!A:AK,37,FALSE)</f>
        <v>16895</v>
      </c>
      <c r="FX22">
        <f>VLOOKUP(A22,'Median Income'!$1:$1048576,38,FALSE)</f>
        <v>43520</v>
      </c>
      <c r="FY22">
        <f>VLOOKUP(A22,'Poverty Rate'!$1:$1048576,37,FALSE)</f>
        <v>10.9</v>
      </c>
      <c r="FZ22">
        <f>VLOOKUP(A22,Murder!A:AL,38,FALSE)</f>
        <v>206</v>
      </c>
      <c r="GA22">
        <f>VLOOKUP(A22,Rape!A:AL,38,FALSE)</f>
        <v>1501</v>
      </c>
      <c r="GB22">
        <f>VLOOKUP(A22,Robbery!A:AL,38,FALSE)</f>
        <v>3224</v>
      </c>
      <c r="GC22">
        <f>VLOOKUP(A22,'Median Income'!$1:$1048576,39,FALSE)</f>
        <v>35902</v>
      </c>
      <c r="GD22">
        <f>VLOOKUP(A22,'Poverty Rate'!$1:$1048576,38,FALSE)</f>
        <v>12.8</v>
      </c>
      <c r="GE22">
        <f>VLOOKUP(A22,Murder!A:AM,39,FALSE)</f>
        <v>68</v>
      </c>
      <c r="GF22">
        <f>VLOOKUP(A22,Rape!A:AM,39,)</f>
        <v>1218</v>
      </c>
      <c r="GG22">
        <f>VLOOKUP(A22,Robbery!A:AM,39,FALSE)</f>
        <v>2847</v>
      </c>
      <c r="GH22">
        <f>VLOOKUP(A22,'Median Income'!$1:$1048576,40,FALSE)</f>
        <v>41638</v>
      </c>
      <c r="GI22">
        <f>VLOOKUP(A22,'Poverty Rate'!$1:$1048576,39,FALSE)</f>
        <v>12.5</v>
      </c>
      <c r="GJ22">
        <f>VLOOKUP(A22,Murder!A:AN,40,FALSE)</f>
        <v>647</v>
      </c>
      <c r="GK22">
        <f>VLOOKUP(A22,Rape!A:AN,40,FALSE)</f>
        <v>3556</v>
      </c>
      <c r="GL22">
        <f>VLOOKUP(A22,Robbery!A:AN,40,FALSE)</f>
        <v>17980</v>
      </c>
      <c r="GM22">
        <f>VLOOKUP(A22,'Median Income'!$1:$1048576,41,FALSE)</f>
        <v>42933</v>
      </c>
      <c r="GN22">
        <f>VLOOKUP(A22,'Poverty Rate'!$1:$1048576,40,FALSE)</f>
        <v>10.5</v>
      </c>
      <c r="GO22">
        <f>VLOOKUP(A22,Murder!A:AO,41,FALSE)</f>
        <v>25</v>
      </c>
      <c r="GP22">
        <f>VLOOKUP(A22,Rape!A:AO,41,FALSE)</f>
        <v>505</v>
      </c>
      <c r="GQ22">
        <f>VLOOKUP(A22,Robbery!A:AO,41,FALSE)</f>
        <v>830</v>
      </c>
      <c r="GR22">
        <f>VLOOKUP(A22,'Median Income'!$1:$1048576,42,FALSE)</f>
        <v>44711</v>
      </c>
      <c r="GS22">
        <f>VLOOKUP(A22,'Poverty Rate'!$1:$1048576,41,FALSE)</f>
        <v>11.5</v>
      </c>
      <c r="GT22">
        <f>VLOOKUP(A22,Murder!A:AP,42,FALSE)</f>
        <v>303</v>
      </c>
      <c r="GU22">
        <f>VLOOKUP(A22,Rape!A:AP,42,FALSE)</f>
        <v>1952</v>
      </c>
      <c r="GV22">
        <f>VLOOKUP(A22,Robbery!A:AP,42,FALSE)</f>
        <v>5801</v>
      </c>
      <c r="GW22">
        <f>VLOOKUP(A22,'Median Income'!$1:$1048576,43,FALSE)</f>
        <v>38479</v>
      </c>
      <c r="GX22">
        <f>VLOOKUP(A22,'Poverty Rate'!$1:$1048576,42,FALSE)</f>
        <v>12.7</v>
      </c>
      <c r="GY22">
        <f>VLOOKUP(A22,Murder!$1:$1048576,43,FALSE)</f>
        <v>10</v>
      </c>
      <c r="GZ22">
        <f>VLOOKUP(A22,Rape!$1:$1048576,43,FALSE)</f>
        <v>356</v>
      </c>
      <c r="HA22">
        <f>VLOOKUP(A22,Robbery!$1:$1048576,43,FALSE)</f>
        <v>104</v>
      </c>
      <c r="HB22">
        <f>VLOOKUP(A22,'Median Income'!$1:$1048576,44,FALSE)</f>
        <v>39522</v>
      </c>
      <c r="HC22">
        <f>VLOOKUP(A22,'Poverty Rate'!$1:$1048576,43,FALSE)</f>
        <v>12.7</v>
      </c>
      <c r="HD22">
        <f>VLOOKUP(A22,Murder!$1:$1048576,44,FALSE)</f>
        <v>396</v>
      </c>
      <c r="HE22">
        <f>VLOOKUP(A22,Rape!$1:$1048576,44,FALSE)</f>
        <v>2129</v>
      </c>
      <c r="HF22">
        <f>VLOOKUP(A22,Robbery!$1:$1048576,44,FALSE)</f>
        <v>9413</v>
      </c>
      <c r="HG22">
        <f>VLOOKUP(A22,'Median Income'!$1:$1048576,45,FALSE)</f>
        <v>37523</v>
      </c>
      <c r="HH22">
        <f>VLOOKUP(A22,'Poverty Rate'!$1:$1048576,44,FALSE)</f>
        <v>14</v>
      </c>
      <c r="HI22">
        <f>VLOOKUP(A22,Murder!$1:$1048576,45,FALSE)</f>
        <v>1422</v>
      </c>
      <c r="HJ22">
        <f>VLOOKUP(A22,Rape!$1:$1048576,45,FALSE)</f>
        <v>8025</v>
      </c>
      <c r="HK22">
        <f>VLOOKUP(A22,Robbery!$1:$1048576,45,FALSE)</f>
        <v>37017</v>
      </c>
      <c r="HL22">
        <f>VLOOKUP(A22,'Median Income'!$1:$1048576,46,FALSE)</f>
        <v>39271</v>
      </c>
      <c r="HM22">
        <f>VLOOKUP(A22,'Poverty Rate'!$1:$1048576,45,FALSE)</f>
        <v>17</v>
      </c>
      <c r="HN22">
        <f>VLOOKUP(A22,Murder!$1:$1048576,46,FALSE)</f>
        <v>60</v>
      </c>
      <c r="HO22">
        <f>VLOOKUP(A22,Rape!$1:$1048576,46,FALSE)</f>
        <v>919</v>
      </c>
      <c r="HP22">
        <f>VLOOKUP(A22,Robbery!$1:$1048576,46,FALSE)</f>
        <v>1258</v>
      </c>
      <c r="HQ22">
        <f>VLOOKUP(A22,'Median Income'!$1:$1048576,47,FALSE)</f>
        <v>49275</v>
      </c>
      <c r="HR22">
        <f>VLOOKUP(A22,'Poverty Rate'!$1:$1048576,46,FALSE)</f>
        <v>9.1</v>
      </c>
      <c r="HS22">
        <f>VLOOKUP(A22,Murder!$1:$1048576,47,FALSE)</f>
        <v>15</v>
      </c>
      <c r="HT22">
        <f>VLOOKUP(A22,Rape!$1:$1048576,47,FALSE)</f>
        <v>126</v>
      </c>
      <c r="HU22">
        <f>VLOOKUP(A22,Robbery!$1:$1048576,47,FALSE)</f>
        <v>62</v>
      </c>
      <c r="HV22">
        <f>VLOOKUP(A22,'Median Income'!$1:$1048576,48,FALSE)</f>
        <v>43261</v>
      </c>
      <c r="HW22">
        <f>VLOOKUP(A22,'Poverty Rate'!$1:$1048576,47,FALSE)</f>
        <v>8.5</v>
      </c>
      <c r="HX22">
        <f>VLOOKUP(A22,Murder!$1:$1048576,48,FALSE)</f>
        <v>416</v>
      </c>
      <c r="HY22">
        <f>VLOOKUP(A22,Rape!$1:$1048576,48,FALSE)</f>
        <v>1807</v>
      </c>
      <c r="HZ22">
        <f>VLOOKUP(A22,Robbery!$1:$1048576,48,FALSE)</f>
        <v>6713</v>
      </c>
      <c r="IA22">
        <f>VLOOKUP(A22,'Median Income'!$1:$1048576,49,FALSE)</f>
        <v>54783</v>
      </c>
      <c r="IB22">
        <f>VLOOKUP(A22,'Poverty Rate'!$1:$1048576,48,FALSE)</f>
        <v>10</v>
      </c>
      <c r="IC22">
        <f>VLOOKUP(A22,Murder!$1:$1048576,49,FALSE)</f>
        <v>182</v>
      </c>
      <c r="ID22">
        <f>VLOOKUP(A22,Rape!$1:$1048576,49,FALSE)</f>
        <v>2863</v>
      </c>
      <c r="IE22">
        <f>VLOOKUP(A22,Robbery!$1:$1048576,49,FALSE)</f>
        <v>5718</v>
      </c>
      <c r="IF22">
        <f>VLOOKUP(A22,'Median Income'!$1:$1048576,50,FALSE)</f>
        <v>47508</v>
      </c>
      <c r="IG22">
        <f>VLOOKUP(A22,'Poverty Rate'!$1:$1048576,49,FALSE)</f>
        <v>12.6</v>
      </c>
      <c r="IH22">
        <f>VLOOKUP(A22,Murder!$1:$1048576,50,FALSE)</f>
        <v>73</v>
      </c>
      <c r="II22">
        <f>VLOOKUP(A22,Rape!$1:$1048576,50,FALSE)</f>
        <v>311</v>
      </c>
      <c r="IJ22">
        <f>VLOOKUP(A22,Robbery!$1:$1048576,50,FALSE)</f>
        <v>701</v>
      </c>
      <c r="IK22">
        <f>VLOOKUP(A22,'Median Income'!$1:$1048576,51,FALSE)</f>
        <v>32763</v>
      </c>
      <c r="IL22">
        <f>VLOOKUP(A22,'Poverty Rate'!$1:$1048576,50,FALSE)</f>
        <v>17.399999999999999</v>
      </c>
      <c r="IM22">
        <f>VLOOKUP(A22,Murder!$1:$1048576,51,FALSE)</f>
        <v>183</v>
      </c>
      <c r="IN22">
        <f>VLOOKUP(A22,Rape!$1:$1048576,51,FALSE)</f>
        <v>1202</v>
      </c>
      <c r="IO22">
        <f>VLOOKUP(A22,Robbery!$1:$1048576,51,FALSE)</f>
        <v>4397</v>
      </c>
      <c r="IP22">
        <f>VLOOKUP(A22,'Median Income'!$1:$1048576,52,FALSE)</f>
        <v>46269</v>
      </c>
      <c r="IQ22">
        <f>VLOOKUP(A22,'Poverty Rate'!$1:$1048576,51,FALSE)</f>
        <v>9.8000000000000007</v>
      </c>
      <c r="IR22">
        <f>VLOOKUP(A22,Murder!$1:$1048576,52,FALSE)</f>
        <v>14</v>
      </c>
      <c r="IS22">
        <f>VLOOKUP(A22,Rape!$1:$1048576,52,FALSE)</f>
        <v>136</v>
      </c>
      <c r="IT22">
        <f>VLOOKUP(A22,Robbery!$1:$1048576,52,FALSE)</f>
        <v>84</v>
      </c>
      <c r="IU22">
        <f>VLOOKUP(A22,'Median Income'!$1:$1048576,53,FALSE)</f>
        <v>42555</v>
      </c>
      <c r="IV22">
        <f>VLOOKUP(A22,'Poverty Rate'!$1:$1048576,52,FALSE)</f>
        <v>9.8000000000000007</v>
      </c>
    </row>
    <row r="23" spans="1:256" x14ac:dyDescent="0.25">
      <c r="A23">
        <v>2004</v>
      </c>
      <c r="B23">
        <v>254</v>
      </c>
      <c r="C23">
        <f>VLOOKUP(A23,Rape!A47:B101,2,FALSE)</f>
        <v>1742</v>
      </c>
      <c r="D23">
        <f>VLOOKUP(A23,Robbery!A47:B101,2,FALSE)</f>
        <v>6042</v>
      </c>
      <c r="E23">
        <f>VLOOKUP(A23,'Median Income'!A:C,3,FALSE)</f>
        <v>36629</v>
      </c>
      <c r="F23">
        <f>VLOOKUP(A23,'Poverty Rate'!A:B,2,FALSE)</f>
        <v>16.899999999999999</v>
      </c>
      <c r="G23">
        <f>VLOOKUP(A23,Murder!A:C,3,FALSE)</f>
        <v>37</v>
      </c>
      <c r="H23">
        <f>VLOOKUP(A23,Rape!A:C,3,FALSE)</f>
        <v>558</v>
      </c>
      <c r="I23">
        <f>VLOOKUP(A23,Robbery!A:C,3,FALSE)</f>
        <v>447</v>
      </c>
      <c r="J23">
        <f>VLOOKUP(A23,'Median Income'!A:D,4,FALSE)</f>
        <v>55063</v>
      </c>
      <c r="K23">
        <f>VLOOKUP(A23,'Poverty Rate'!A:C,3,FALSE)</f>
        <v>9.1</v>
      </c>
      <c r="L23">
        <f>VLOOKUP(A23,Murder!A:D,4,FALSE)</f>
        <v>414</v>
      </c>
      <c r="M23">
        <f>VLOOKUP(A23,Rape!A:D,4,FALSE)</f>
        <v>1896</v>
      </c>
      <c r="N23">
        <f>VLOOKUP(A23,Robbery!A:D,4,FALSE)</f>
        <v>7721</v>
      </c>
      <c r="O23">
        <f>VLOOKUP(A23,'Median Income'!A:E,5,FALSE)</f>
        <v>43846</v>
      </c>
      <c r="P23">
        <f>VLOOKUP(A23,'Poverty Rate'!A:D,4,FALSE)</f>
        <v>14.4</v>
      </c>
      <c r="Q23">
        <f>VLOOKUP(A23,Murder!A:E,5,FALSE)</f>
        <v>176</v>
      </c>
      <c r="R23">
        <f>VLOOKUP(A23,Rape!A:E,5,FALSE)</f>
        <v>1183</v>
      </c>
      <c r="S23">
        <f>VLOOKUP(A23,Robbery!A:E,5,FALSE)</f>
        <v>2372</v>
      </c>
      <c r="T23">
        <f>VLOOKUP(A23,'Median Income'!A:F,6,FALSE)</f>
        <v>34984</v>
      </c>
      <c r="U23">
        <f>VLOOKUP(A23,'Poverty Rate'!A:E,5,FALSE)</f>
        <v>15.1</v>
      </c>
      <c r="V23">
        <f>VLOOKUP(A23,Murder!A:F,6,FALSE)</f>
        <v>2392</v>
      </c>
      <c r="W23">
        <f>VLOOKUP(A23,Rape!A:F,6,FALSE)</f>
        <v>9615</v>
      </c>
      <c r="X23">
        <f>VLOOKUP(A23,Robbery!A:F,6,FALSE)</f>
        <v>61768</v>
      </c>
      <c r="Y23">
        <f>VLOOKUP(A23,'Median Income'!A:G,7,FALSE)</f>
        <v>49222</v>
      </c>
      <c r="Z23">
        <f>VLOOKUP(A23,'Poverty Rate'!A:F,6,FALSE)</f>
        <v>13.2</v>
      </c>
      <c r="AA23">
        <f>VLOOKUP(A23,Murder!A:G,7,FALSE)</f>
        <v>201</v>
      </c>
      <c r="AB23">
        <f>VLOOKUP(A23,Rape!A:G,7,FALSE)</f>
        <v>1945</v>
      </c>
      <c r="AC23">
        <f>VLOOKUP(A23,Robbery!A:G,7,FALSE)</f>
        <v>3739</v>
      </c>
      <c r="AD23">
        <f>VLOOKUP(A23,'Median Income'!A:H,8,FALSE)</f>
        <v>50886</v>
      </c>
      <c r="AE23">
        <f>VLOOKUP(A23,'Poverty Rate'!A:G,7,FALSE)</f>
        <v>10</v>
      </c>
      <c r="AF23">
        <f>VLOOKUP(A23,Murder!A:H,8,FALSE)</f>
        <v>100</v>
      </c>
      <c r="AG23">
        <f>VLOOKUP(A23,Rape!A:H,8,FALSE)</f>
        <v>755</v>
      </c>
      <c r="AH23">
        <f>VLOOKUP(A23,Robbery!A:H,8,FALSE)</f>
        <v>4188</v>
      </c>
      <c r="AI23">
        <f>VLOOKUP(A23,'Median Income'!A:I,9,FALSE)</f>
        <v>55100</v>
      </c>
      <c r="AJ23">
        <f>VLOOKUP(A23,'Poverty Rate'!A:H,8,FALSE)</f>
        <v>10.1</v>
      </c>
      <c r="AK23">
        <f>VLOOKUP(A23,Murder!A:I,9,FALSE)</f>
        <v>28</v>
      </c>
      <c r="AL23">
        <f>VLOOKUP(A23,Rape!A:I,9,FALSE)</f>
        <v>357</v>
      </c>
      <c r="AM23">
        <f>VLOOKUP(A23,Robbery!A:I,9,FALSE)</f>
        <v>1343</v>
      </c>
      <c r="AN23">
        <f>VLOOKUP(A23,'Median Income'!A:J,10,FALSE)</f>
        <v>48049</v>
      </c>
      <c r="AO23">
        <f>VLOOKUP(A23,'Poverty Rate'!A:I,9,FALSE)</f>
        <v>9</v>
      </c>
      <c r="AP23">
        <f>VLOOKUP(A23,Murder!A:J,10,FALSE)</f>
        <v>198</v>
      </c>
      <c r="AQ23">
        <f>VLOOKUP(A23,Rape!A:J,10,FALSE)</f>
        <v>222</v>
      </c>
      <c r="AR23">
        <f>VLOOKUP(A23,Robbery!A:J,10,FALSE)</f>
        <v>3202</v>
      </c>
      <c r="AS23">
        <f>VLOOKUP(A23,'Median Income'!A:K,11,FALSE)</f>
        <v>43451</v>
      </c>
      <c r="AT23">
        <f>VLOOKUP(A23,'Poverty Rate'!A:J,10,FALSE)</f>
        <v>17</v>
      </c>
      <c r="AU23">
        <f>VLOOKUP(A23,Murder!A:K,11,FALSE)</f>
        <v>946</v>
      </c>
      <c r="AV23">
        <f>VLOOKUP(A23,Rape!A:K,11,FALSE)</f>
        <v>6612</v>
      </c>
      <c r="AW23">
        <f>VLOOKUP(A23,Robbery!A:K,11,FALSE)</f>
        <v>29997</v>
      </c>
      <c r="AX23">
        <f>VLOOKUP(A23,'Median Income'!A:L,12,FALSE)</f>
        <v>40535</v>
      </c>
      <c r="AY23">
        <f>VLOOKUP(A23,'Poverty Rate'!A:K,11,FALSE)</f>
        <v>11.6</v>
      </c>
      <c r="AZ23">
        <f>VLOOKUP(A23,Murder!A:L,12,FALSE)</f>
        <v>613</v>
      </c>
      <c r="BA23">
        <f>VLOOKUP(A23,Rape!A:L,12,FALSE)</f>
        <v>2387</v>
      </c>
      <c r="BB23">
        <f>VLOOKUP(A23,Robbery!A:L,12,FALSE)</f>
        <v>13656</v>
      </c>
      <c r="BC23">
        <f>VLOOKUP(A23,'Median Income'!$1:$1048576,13,FALSE)</f>
        <v>40984</v>
      </c>
      <c r="BD23">
        <f>VLOOKUP(A23,'Poverty Rate'!$1:$1048576,12,FALSE)</f>
        <v>13</v>
      </c>
      <c r="BE23">
        <f>VLOOKUP(A23,Murder!A:M,13,FALSE)</f>
        <v>33</v>
      </c>
      <c r="BF23">
        <f>VLOOKUP(A23,Rape!A:M,13,FALSE)</f>
        <v>333</v>
      </c>
      <c r="BG23">
        <f>VLOOKUP(A23,Robbery!A:M,13,FALSE)</f>
        <v>944</v>
      </c>
      <c r="BH23">
        <f>VLOOKUP(A23,'Median Income'!$1:$1048576,14,FALSE)</f>
        <v>56242</v>
      </c>
      <c r="BI23">
        <f>VLOOKUP(A23,'Poverty Rate'!$1:$1048576,13,FALSE)</f>
        <v>8.6</v>
      </c>
      <c r="BJ23">
        <f>VLOOKUP(A23,Murder!A:N,14,FALSE)</f>
        <v>31</v>
      </c>
      <c r="BK23">
        <f>VLOOKUP(A23,Rape!A:N,14,FALSE)</f>
        <v>594</v>
      </c>
      <c r="BL23">
        <f>VLOOKUP(A23,Robbery!A:N,14,FALSE)</f>
        <v>241</v>
      </c>
      <c r="BM23">
        <f>VLOOKUP(A23,'Median Income'!$1:$1048576,15,FALSE)</f>
        <v>44358</v>
      </c>
      <c r="BN23">
        <f>VLOOKUP(A23,'Poverty Rate'!$1:$1048576,14,FALSE)</f>
        <v>9.9</v>
      </c>
      <c r="BO23">
        <f>VLOOKUP(A23,Murder!A:O,15,FALSE)</f>
        <v>780</v>
      </c>
      <c r="BP23">
        <f>VLOOKUP(A23,Rape!A:O,15,FALSE)</f>
        <v>4220</v>
      </c>
      <c r="BQ23">
        <f>VLOOKUP(A23,Robbery!A:O,15,FALSE)</f>
        <v>22582</v>
      </c>
      <c r="BR23">
        <f>VLOOKUP(A23,'Median Income'!$1:$1048576,16,FALSE)</f>
        <v>46077</v>
      </c>
      <c r="BS23">
        <f>VLOOKUP(A23,'Poverty Rate'!$1:$1048576,15,FALSE)</f>
        <v>12.3</v>
      </c>
      <c r="BT23">
        <f>VLOOKUP(A23,Murder!A:P,16,FALSE)</f>
        <v>316</v>
      </c>
      <c r="BU23">
        <f>VLOOKUP(A23,Rape!A:P,16,FALSE)</f>
        <v>1803</v>
      </c>
      <c r="BV23">
        <f>VLOOKUP(A23,Robbery!A:P,16,FALSE)</f>
        <v>6373</v>
      </c>
      <c r="BW23">
        <f>VLOOKUP(A23,'Median Income'!$1:$1048576,17,FALSE)</f>
        <v>42329</v>
      </c>
      <c r="BX23">
        <f>VLOOKUP(A23,'Poverty Rate'!$1:$1048576,16,FALSE)</f>
        <v>11.6</v>
      </c>
      <c r="BY23">
        <f>VLOOKUP(A23,Murder!A:Q,17,FALSE)</f>
        <v>44</v>
      </c>
      <c r="BZ23">
        <f>VLOOKUP(A23,Rape!A:Q,17,FALSE)</f>
        <v>782</v>
      </c>
      <c r="CA23">
        <f>VLOOKUP(A23,Robbery!A:Q,17,FALSE)</f>
        <v>1160</v>
      </c>
      <c r="CB23">
        <f>VLOOKUP(A23,'Median Income'!$1:$1048576,18,FALSE)</f>
        <v>43391</v>
      </c>
      <c r="CC23">
        <f>VLOOKUP(A23,'Poverty Rate'!$1:$1048576,17,FALSE)</f>
        <v>10.9</v>
      </c>
      <c r="CD23">
        <f>VLOOKUP(A23,Murder!A:R,18,FALSE)</f>
        <v>122</v>
      </c>
      <c r="CE23">
        <f>VLOOKUP(A23,Rape!A:R,18,FALSE)</f>
        <v>1142</v>
      </c>
      <c r="CF23">
        <f>VLOOKUP(A23,Robbery!A:R,18,FALSE)</f>
        <v>1812</v>
      </c>
      <c r="CG23">
        <f>VLOOKUP(A23,'Median Income'!$1:$1048576,19,FALSE)</f>
        <v>41066</v>
      </c>
      <c r="CH23">
        <f>VLOOKUP(A23,'Poverty Rate'!$1:$1048576,18,FALSE)</f>
        <v>11.4</v>
      </c>
      <c r="CI23">
        <f>VLOOKUP(A23,Murder!A:S,19,FALSE)</f>
        <v>236</v>
      </c>
      <c r="CJ23">
        <f>VLOOKUP(A23,Rape!A:S,19,FALSE)</f>
        <v>1238</v>
      </c>
      <c r="CK23">
        <f>VLOOKUP(A23,Robbery!A:S,19,FALSE)</f>
        <v>3268</v>
      </c>
      <c r="CL23">
        <f>VLOOKUP(A23,'Median Income'!$1:$1048576,20,FALSE)</f>
        <v>35610</v>
      </c>
      <c r="CM23">
        <f>VLOOKUP(A23,'Poverty Rate'!$1:$1048576,19,FALSE)</f>
        <v>17.8</v>
      </c>
      <c r="CN23">
        <f>VLOOKUP(A23,Murder!A:T,20,FALSE)</f>
        <v>574</v>
      </c>
      <c r="CO23">
        <f>VLOOKUP(A23,Rape!A:T,20,FALSE)</f>
        <v>1616</v>
      </c>
      <c r="CP23">
        <f>VLOOKUP(A23,Robbery!A:T,20,FALSE)</f>
        <v>6564</v>
      </c>
      <c r="CQ23">
        <f>VLOOKUP(A23,'Median Income'!$1:$1048576,21,FALSE)</f>
        <v>36429</v>
      </c>
      <c r="CR23">
        <f>VLOOKUP(A23,'Poverty Rate'!$1:$1048576,20,FALSE)</f>
        <v>16.8</v>
      </c>
      <c r="CS23">
        <f>VLOOKUP(A23,Murder!A:U,21,)</f>
        <v>18</v>
      </c>
      <c r="CT23">
        <f>VLOOKUP(A23,Rape!A:U,21,FALSE)</f>
        <v>315</v>
      </c>
      <c r="CU23">
        <f>VLOOKUP(A23,Robbery!A:U,21,FALSE)</f>
        <v>289</v>
      </c>
      <c r="CV23">
        <f>VLOOKUP(A23,'Median Income'!$1:$1048576,22,FALSE)</f>
        <v>41329</v>
      </c>
      <c r="CW23">
        <f>VLOOKUP(A23,'Poverty Rate'!$1:$1048576,21,FALSE)</f>
        <v>11.6</v>
      </c>
      <c r="CX23">
        <f>VLOOKUP(A23,Murder!A:V,22,FALSE)</f>
        <v>521</v>
      </c>
      <c r="CY23">
        <f>VLOOKUP(A23,Rape!A:V,22,FALSE)</f>
        <v>1317</v>
      </c>
      <c r="CZ23">
        <f>VLOOKUP(A23,Robbery!A:V,22,FALSE)</f>
        <v>12772</v>
      </c>
      <c r="DA23">
        <f>VLOOKUP(A23,'Median Income'!$1:$1048576,23,FALSE)</f>
        <v>57103</v>
      </c>
      <c r="DB23">
        <f>VLOOKUP(A23,'Poverty Rate'!$1:$1048576,22,FALSE)</f>
        <v>9.9</v>
      </c>
      <c r="DC23">
        <f>VLOOKUP(A23,Murder!A:W,23,FALSE)</f>
        <v>171</v>
      </c>
      <c r="DD23">
        <f>VLOOKUP(A23,Rape!A:W,23,FALSE)</f>
        <v>1794</v>
      </c>
      <c r="DE23">
        <f>VLOOKUP(A23,Robbery!A:W,23,FALSE)</f>
        <v>7484</v>
      </c>
      <c r="DF23">
        <f>VLOOKUP(A23,'Median Income'!$1:$1048576,24,FALSE)</f>
        <v>52019</v>
      </c>
      <c r="DG23">
        <f>VLOOKUP(A23,'Poverty Rate'!$1:$1048576,23,FALSE)</f>
        <v>9.3000000000000007</v>
      </c>
      <c r="DH23">
        <f>VLOOKUP(A23,Murder!A:X,24,FALSE)</f>
        <v>643</v>
      </c>
      <c r="DI23">
        <f>VLOOKUP(A23,Rape!A:X,24,FALSE)</f>
        <v>5482</v>
      </c>
      <c r="DJ23">
        <f>VLOOKUP(A23,Murder!A:X,24,FALSE)</f>
        <v>643</v>
      </c>
      <c r="DK23">
        <f>VLOOKUP(A23,'Median Income'!$1:$1048576,25,FALSE)</f>
        <v>42256</v>
      </c>
      <c r="DL23">
        <f>VLOOKUP(A23,'Poverty Rate'!$1:$1048576,24,FALSE)</f>
        <v>13.3</v>
      </c>
      <c r="DM23">
        <f>VLOOKUP(A23,Murder!A:Y,25,FALSE)</f>
        <v>113</v>
      </c>
      <c r="DN23">
        <f>VLOOKUP(A23,Rape!$1:$1048576,25,FALSE)</f>
        <v>2123</v>
      </c>
      <c r="DO23">
        <f>VLOOKUP(A23,Robbery!A:Y,25,FALSE)</f>
        <v>4070</v>
      </c>
      <c r="DP23">
        <f>VLOOKUP(A23,'Median Income'!$1:$1048576,26,FALSE)</f>
        <v>56104</v>
      </c>
      <c r="DQ23">
        <f>VLOOKUP(A23,'Poverty Rate'!$1:$1048576,25,FALSE)</f>
        <v>7</v>
      </c>
      <c r="DR23">
        <f>VLOOKUP(A23,Murder!A:Z,26,FALSE)</f>
        <v>227</v>
      </c>
      <c r="DS23">
        <f>VLOOKUP(A23,Rape!A:Z,26,FALSE)</f>
        <v>1161</v>
      </c>
      <c r="DT23">
        <f>VLOOKUP(A23,Robbery!A:Z,26,FALSE)</f>
        <v>2503</v>
      </c>
      <c r="DU23">
        <f>VLOOKUP(A23,'Median Income'!$1:$1048576,27,FALSE)</f>
        <v>34755</v>
      </c>
      <c r="DV23">
        <f>VLOOKUP(A23,'Poverty Rate'!$1:$1048576,26,FALSE)</f>
        <v>18.7</v>
      </c>
      <c r="DW23">
        <f>VLOOKUP(A23,Murder!A:AA,27,FALSE)</f>
        <v>354</v>
      </c>
      <c r="DX23">
        <f>VLOOKUP(A23,Rape!A:AA,27,FALSE)</f>
        <v>1479</v>
      </c>
      <c r="DY23">
        <f>VLOOKUP(A23,Robbery!A:AA,27,FALSE)</f>
        <v>6630</v>
      </c>
      <c r="DZ23">
        <f>VLOOKUP(A23,'Median Income'!$1:$1048576,28,FALSE)</f>
        <v>42137</v>
      </c>
      <c r="EA23">
        <f>VLOOKUP(A23,'Poverty Rate'!$1:$1048576,27,FALSE)</f>
        <v>12.2</v>
      </c>
      <c r="EB23">
        <f>VLOOKUP(A23,Murder!A:AB,28,FALSE)</f>
        <v>30</v>
      </c>
      <c r="EC23">
        <f>VLOOKUP(A23,Rape!A:AB,28,FALSE)</f>
        <v>273</v>
      </c>
      <c r="ED23">
        <f>VLOOKUP(A23,Robbery!A:AB,28,FALSE)</f>
        <v>233</v>
      </c>
      <c r="EE23">
        <f>VLOOKUP(A23,'Median Income'!$1:$1048576,29,FALSE)</f>
        <v>33956</v>
      </c>
      <c r="EF23">
        <f>VLOOKUP(A23,'Poverty Rate'!$1:$1048576,28,FALSE)</f>
        <v>14.2</v>
      </c>
      <c r="EG23">
        <f>VLOOKUP(A23,Murder!A:AC,29,FALSE)</f>
        <v>40</v>
      </c>
      <c r="EH23">
        <f>VLOOKUP(A23,Rape!A:AC,29,FALSE)</f>
        <v>620</v>
      </c>
      <c r="EI23">
        <f>VLOOKUP(A23,Robbery!A:AC,29,FALSE)</f>
        <v>1138</v>
      </c>
      <c r="EJ23">
        <f>VLOOKUP(A23,'Median Income'!$1:$1048576,30,FALSE)</f>
        <v>43786</v>
      </c>
      <c r="EK23">
        <f>VLOOKUP(A23,'Poverty Rate'!$1:$1048576,29,FALSE)</f>
        <v>9.5</v>
      </c>
      <c r="EL23">
        <f>VLOOKUP(A23,Murder!A:AD,30,FALSE)</f>
        <v>172</v>
      </c>
      <c r="EM23">
        <f>VLOOKUP(A23,Rape!A:AD,30,FALSE)</f>
        <v>954</v>
      </c>
      <c r="EN23">
        <f>VLOOKUP(A23,Robbery!A:AD,30,FALSE)</f>
        <v>4905</v>
      </c>
      <c r="EO23">
        <f>VLOOKUP(A23,'Median Income'!$1:$1048576,31,FALSE)</f>
        <v>47204</v>
      </c>
      <c r="EP23">
        <f>VLOOKUP(A23,'Poverty Rate'!$1:$1048576,30,FALSE)</f>
        <v>10.9</v>
      </c>
      <c r="EQ23">
        <f>VLOOKUP(A23,Murder!A:AE,31,FALSE)</f>
        <v>17</v>
      </c>
      <c r="ER23">
        <f>VLOOKUP(A23,Rape!A:AE,31,FALSE)</f>
        <v>466</v>
      </c>
      <c r="ES23">
        <f>VLOOKUP(A23,Robbery!A:AE,31,FALSE)</f>
        <v>500</v>
      </c>
      <c r="ET23">
        <f>VLOOKUP(A23,'Median Income'!$1:$1048576,32,FALSE)</f>
        <v>56815</v>
      </c>
      <c r="EU23">
        <f>VLOOKUP(A23,'Poverty Rate'!$1:$1048576,31,FALSE)</f>
        <v>5.5</v>
      </c>
      <c r="EV23">
        <f>VLOOKUP(A23,Murder!A:AF,32,FALSE)</f>
        <v>392</v>
      </c>
      <c r="EW23">
        <f>VLOOKUP(A23,Rape!A:AF,32,FALSE)</f>
        <v>1331</v>
      </c>
      <c r="EX23">
        <f>VLOOKUP(A23,Robbery!A:AF,32,FALSE)</f>
        <v>13076</v>
      </c>
      <c r="EY23">
        <f>VLOOKUP(A23,'Median Income'!$1:$1048576,33,FALSE)</f>
        <v>55275</v>
      </c>
      <c r="EZ23">
        <f>VLOOKUP(A23,'Poverty Rate'!$1:$1048576,32,FALSE)</f>
        <v>8</v>
      </c>
      <c r="FA23">
        <f>VLOOKUP(A23,Murder!A:AG,33,FALSE)</f>
        <v>169</v>
      </c>
      <c r="FB23">
        <f>VLOOKUP(A23,Rape!A:AG,33,FALSE)</f>
        <v>1039</v>
      </c>
      <c r="FC23">
        <f>VLOOKUP(A23,Robbery!A:AG,33,FALSE)</f>
        <v>2062</v>
      </c>
      <c r="FD23">
        <f>VLOOKUP(A23,'Median Income'!$1:$1048576,34,FALSE)</f>
        <v>39562</v>
      </c>
      <c r="FE23">
        <f>VLOOKUP(A23,'Poverty Rate'!$1:$1048576,33,FALSE)</f>
        <v>16.5</v>
      </c>
      <c r="FF23">
        <f>VLOOKUP(A23,Murder!A:AH,34,FALSE)</f>
        <v>889</v>
      </c>
      <c r="FG23">
        <f>VLOOKUP(A23,Rape!A:AH,34,FALSE)</f>
        <v>3608</v>
      </c>
      <c r="FH23">
        <f>VLOOKUP(A23,Robbery!A:AH,34,FALSE)</f>
        <v>33506</v>
      </c>
      <c r="FI23">
        <f>VLOOKUP(A23,'Median Income'!$1:$1048576,35,FALSE)</f>
        <v>44649</v>
      </c>
      <c r="FJ23">
        <f>VLOOKUP(A23,'Poverty Rate'!$1:$1048576,34,FALSE)</f>
        <v>15</v>
      </c>
      <c r="FK23">
        <f>VLOOKUP(A23,Murder!A:AI,35,FALSE)</f>
        <v>532</v>
      </c>
      <c r="FL23">
        <f>VLOOKUP(A23,Rape!A:AI,35,FALSE)</f>
        <v>2339</v>
      </c>
      <c r="FM23">
        <f>VLOOKUP(A23,Robbery!A:AI,35,FALSE)</f>
        <v>11782</v>
      </c>
      <c r="FN23">
        <f>VLOOKUP(A23,'Median Income'!$1:$1048576,36,FALSE)</f>
        <v>40238</v>
      </c>
      <c r="FO23">
        <f>VLOOKUP(A23,'Poverty Rate'!$1:$1048576,35,FALSE)</f>
        <v>14.6</v>
      </c>
      <c r="FP23">
        <f>VLOOKUP(A23,Murder!A:AJ,36,FALSE)</f>
        <v>8</v>
      </c>
      <c r="FQ23">
        <f>VLOOKUP(A23,Rape!A:AJ,36,FALSE)</f>
        <v>177</v>
      </c>
      <c r="FR23">
        <f>VLOOKUP(A23,Robbery!A:AJ,36,FALSE)</f>
        <v>43</v>
      </c>
      <c r="FS23">
        <f>VLOOKUP(A23,'Median Income'!$1:$1048576,37,FALSE)</f>
        <v>39220</v>
      </c>
      <c r="FT23">
        <f>VLOOKUP(A23,'Poverty Rate'!$1:$1048576,36,FALSE)</f>
        <v>9.6999999999999993</v>
      </c>
      <c r="FU23">
        <f>VLOOKUP(A23,Murder!A:AK,37,FALSE)</f>
        <v>506</v>
      </c>
      <c r="FV23">
        <f>VLOOKUP(A23,Rape!A:AK,37,FALSE)</f>
        <v>4744</v>
      </c>
      <c r="FW23">
        <f>VLOOKUP(A23,Robbery!A:AK,37,FALSE)</f>
        <v>17429</v>
      </c>
      <c r="FX23">
        <f>VLOOKUP(A23,'Median Income'!$1:$1048576,38,FALSE)</f>
        <v>43055</v>
      </c>
      <c r="FY23">
        <f>VLOOKUP(A23,'Poverty Rate'!$1:$1048576,37,FALSE)</f>
        <v>11.6</v>
      </c>
      <c r="FZ23">
        <f>VLOOKUP(A23,Murder!A:AL,38,FALSE)</f>
        <v>186</v>
      </c>
      <c r="GA23">
        <f>VLOOKUP(A23,Rape!A:AL,38,FALSE)</f>
        <v>1557</v>
      </c>
      <c r="GB23">
        <f>VLOOKUP(A23,Robbery!A:AL,38,FALSE)</f>
        <v>3090</v>
      </c>
      <c r="GC23">
        <f>VLOOKUP(A23,'Median Income'!$1:$1048576,39,FALSE)</f>
        <v>39614</v>
      </c>
      <c r="GD23">
        <f>VLOOKUP(A23,'Poverty Rate'!$1:$1048576,38,FALSE)</f>
        <v>10.8</v>
      </c>
      <c r="GE23">
        <f>VLOOKUP(A23,Murder!A:AM,39,FALSE)</f>
        <v>90</v>
      </c>
      <c r="GF23">
        <f>VLOOKUP(A23,Rape!A:AM,39,)</f>
        <v>1283</v>
      </c>
      <c r="GG23">
        <f>VLOOKUP(A23,Robbery!A:AM,39,FALSE)</f>
        <v>2751</v>
      </c>
      <c r="GH23">
        <f>VLOOKUP(A23,'Median Income'!$1:$1048576,40,FALSE)</f>
        <v>40994</v>
      </c>
      <c r="GI23">
        <f>VLOOKUP(A23,'Poverty Rate'!$1:$1048576,39,FALSE)</f>
        <v>11.8</v>
      </c>
      <c r="GJ23">
        <f>VLOOKUP(A23,Murder!A:AN,40,FALSE)</f>
        <v>650</v>
      </c>
      <c r="GK23">
        <f>VLOOKUP(A23,Rape!A:AN,40,FALSE)</f>
        <v>3535</v>
      </c>
      <c r="GL23">
        <f>VLOOKUP(A23,Robbery!A:AN,40,FALSE)</f>
        <v>18474</v>
      </c>
      <c r="GM23">
        <f>VLOOKUP(A23,'Median Income'!$1:$1048576,41,FALSE)</f>
        <v>44106</v>
      </c>
      <c r="GN23">
        <f>VLOOKUP(A23,'Poverty Rate'!$1:$1048576,40,FALSE)</f>
        <v>11.4</v>
      </c>
      <c r="GO23">
        <f>VLOOKUP(A23,Murder!A:AO,41,FALSE)</f>
        <v>26</v>
      </c>
      <c r="GP23">
        <f>VLOOKUP(A23,Rape!A:AO,41,FALSE)</f>
        <v>320</v>
      </c>
      <c r="GQ23">
        <f>VLOOKUP(A23,Robbery!A:AO,41,FALSE)</f>
        <v>731</v>
      </c>
      <c r="GR23">
        <f>VLOOKUP(A23,'Median Income'!$1:$1048576,42,FALSE)</f>
        <v>47935</v>
      </c>
      <c r="GS23">
        <f>VLOOKUP(A23,'Poverty Rate'!$1:$1048576,41,FALSE)</f>
        <v>11.5</v>
      </c>
      <c r="GT23">
        <f>VLOOKUP(A23,Murder!A:AP,42,FALSE)</f>
        <v>286</v>
      </c>
      <c r="GU23">
        <f>VLOOKUP(A23,Rape!A:AP,42,FALSE)</f>
        <v>1772</v>
      </c>
      <c r="GV23">
        <f>VLOOKUP(A23,Robbery!A:AP,42,FALSE)</f>
        <v>5468</v>
      </c>
      <c r="GW23">
        <f>VLOOKUP(A23,'Median Income'!$1:$1048576,43,FALSE)</f>
        <v>38691</v>
      </c>
      <c r="GX23">
        <f>VLOOKUP(A23,'Poverty Rate'!$1:$1048576,42,FALSE)</f>
        <v>14.9</v>
      </c>
      <c r="GY23">
        <f>VLOOKUP(A23,Murder!$1:$1048576,43,FALSE)</f>
        <v>17</v>
      </c>
      <c r="GZ23">
        <f>VLOOKUP(A23,Rape!$1:$1048576,43,FALSE)</f>
        <v>336</v>
      </c>
      <c r="HA23">
        <f>VLOOKUP(A23,Robbery!$1:$1048576,43,FALSE)</f>
        <v>112</v>
      </c>
      <c r="HB23">
        <f>VLOOKUP(A23,'Median Income'!$1:$1048576,44,FALSE)</f>
        <v>41107</v>
      </c>
      <c r="HC23">
        <f>VLOOKUP(A23,'Poverty Rate'!$1:$1048576,43,FALSE)</f>
        <v>13.5</v>
      </c>
      <c r="HD23">
        <f>VLOOKUP(A23,Murder!$1:$1048576,44,FALSE)</f>
        <v>357</v>
      </c>
      <c r="HE23">
        <f>VLOOKUP(A23,Rape!$1:$1048576,44,FALSE)</f>
        <v>2282</v>
      </c>
      <c r="HF23">
        <f>VLOOKUP(A23,Robbery!$1:$1048576,44,FALSE)</f>
        <v>8863</v>
      </c>
      <c r="HG23">
        <f>VLOOKUP(A23,'Median Income'!$1:$1048576,45,FALSE)</f>
        <v>38072</v>
      </c>
      <c r="HH23">
        <f>VLOOKUP(A23,'Poverty Rate'!$1:$1048576,44,FALSE)</f>
        <v>15.9</v>
      </c>
      <c r="HI23">
        <f>VLOOKUP(A23,Murder!$1:$1048576,45,FALSE)</f>
        <v>1364</v>
      </c>
      <c r="HJ23">
        <f>VLOOKUP(A23,Rape!$1:$1048576,45,FALSE)</f>
        <v>8388</v>
      </c>
      <c r="HK23">
        <f>VLOOKUP(A23,Robbery!$1:$1048576,45,FALSE)</f>
        <v>35817</v>
      </c>
      <c r="HL23">
        <f>VLOOKUP(A23,'Median Income'!$1:$1048576,46,FALSE)</f>
        <v>41397</v>
      </c>
      <c r="HM23">
        <f>VLOOKUP(A23,'Poverty Rate'!$1:$1048576,45,FALSE)</f>
        <v>16.5</v>
      </c>
      <c r="HN23">
        <f>VLOOKUP(A23,Murder!$1:$1048576,46,FALSE)</f>
        <v>46</v>
      </c>
      <c r="HO23">
        <f>VLOOKUP(A23,Rape!$1:$1048576,46,FALSE)</f>
        <v>967</v>
      </c>
      <c r="HP23">
        <f>VLOOKUP(A23,Robbery!$1:$1048576,46,FALSE)</f>
        <v>1236</v>
      </c>
      <c r="HQ23">
        <f>VLOOKUP(A23,'Median Income'!$1:$1048576,47,FALSE)</f>
        <v>50871</v>
      </c>
      <c r="HR23">
        <f>VLOOKUP(A23,'Poverty Rate'!$1:$1048576,46,FALSE)</f>
        <v>10.1</v>
      </c>
      <c r="HS23">
        <f>VLOOKUP(A23,Murder!$1:$1048576,47,FALSE)</f>
        <v>16</v>
      </c>
      <c r="HT23">
        <f>VLOOKUP(A23,Rape!$1:$1048576,47,FALSE)</f>
        <v>160</v>
      </c>
      <c r="HU23">
        <f>VLOOKUP(A23,Robbery!$1:$1048576,47,FALSE)</f>
        <v>78</v>
      </c>
      <c r="HV23">
        <f>VLOOKUP(A23,'Median Income'!$1:$1048576,48,FALSE)</f>
        <v>47329</v>
      </c>
      <c r="HW23">
        <f>VLOOKUP(A23,'Poverty Rate'!$1:$1048576,47,FALSE)</f>
        <v>7.8</v>
      </c>
      <c r="HX23">
        <f>VLOOKUP(A23,Murder!$1:$1048576,48,FALSE)</f>
        <v>390</v>
      </c>
      <c r="HY23">
        <f>VLOOKUP(A23,Rape!$1:$1048576,48,FALSE)</f>
        <v>1816</v>
      </c>
      <c r="HZ23">
        <f>VLOOKUP(A23,Robbery!$1:$1048576,48,FALSE)</f>
        <v>6899</v>
      </c>
      <c r="IA23">
        <f>VLOOKUP(A23,'Median Income'!$1:$1048576,49,FALSE)</f>
        <v>51141</v>
      </c>
      <c r="IB23">
        <f>VLOOKUP(A23,'Poverty Rate'!$1:$1048576,48,FALSE)</f>
        <v>9.4</v>
      </c>
      <c r="IC23">
        <f>VLOOKUP(A23,Murder!$1:$1048576,49,FALSE)</f>
        <v>190</v>
      </c>
      <c r="ID23">
        <f>VLOOKUP(A23,Rape!$1:$1048576,49,FALSE)</f>
        <v>2857</v>
      </c>
      <c r="IE23">
        <f>VLOOKUP(A23,Robbery!$1:$1048576,49,FALSE)</f>
        <v>5866</v>
      </c>
      <c r="IF23">
        <f>VLOOKUP(A23,'Median Income'!$1:$1048576,50,FALSE)</f>
        <v>49922</v>
      </c>
      <c r="IG23">
        <f>VLOOKUP(A23,'Poverty Rate'!$1:$1048576,49,FALSE)</f>
        <v>11.4</v>
      </c>
      <c r="IH23">
        <f>VLOOKUP(A23,Murder!$1:$1048576,50,FALSE)</f>
        <v>68</v>
      </c>
      <c r="II23">
        <f>VLOOKUP(A23,Rape!$1:$1048576,50,FALSE)</f>
        <v>346</v>
      </c>
      <c r="IJ23">
        <f>VLOOKUP(A23,Robbery!$1:$1048576,50,FALSE)</f>
        <v>774</v>
      </c>
      <c r="IK23">
        <f>VLOOKUP(A23,'Median Income'!$1:$1048576,51,FALSE)</f>
        <v>33373</v>
      </c>
      <c r="IL23">
        <f>VLOOKUP(A23,'Poverty Rate'!$1:$1048576,50,FALSE)</f>
        <v>14.2</v>
      </c>
      <c r="IM23">
        <f>VLOOKUP(A23,Murder!$1:$1048576,51,FALSE)</f>
        <v>154</v>
      </c>
      <c r="IN23">
        <f>VLOOKUP(A23,Rape!$1:$1048576,51,FALSE)</f>
        <v>1136</v>
      </c>
      <c r="IO23">
        <f>VLOOKUP(A23,Robbery!$1:$1048576,51,FALSE)</f>
        <v>4067</v>
      </c>
      <c r="IP23">
        <f>VLOOKUP(A23,'Median Income'!$1:$1048576,52,FALSE)</f>
        <v>45732</v>
      </c>
      <c r="IQ23">
        <f>VLOOKUP(A23,'Poverty Rate'!$1:$1048576,51,FALSE)</f>
        <v>12.4</v>
      </c>
      <c r="IR23">
        <f>VLOOKUP(A23,Murder!$1:$1048576,52,FALSE)</f>
        <v>11</v>
      </c>
      <c r="IS23">
        <f>VLOOKUP(A23,Rape!$1:$1048576,52,FALSE)</f>
        <v>112</v>
      </c>
      <c r="IT23">
        <f>VLOOKUP(A23,Robbery!$1:$1048576,52,FALSE)</f>
        <v>67</v>
      </c>
      <c r="IU23">
        <f>VLOOKUP(A23,'Median Income'!$1:$1048576,53,FALSE)</f>
        <v>45397</v>
      </c>
      <c r="IV23">
        <f>VLOOKUP(A23,'Poverty Rate'!$1:$1048576,52,FALSE)</f>
        <v>10</v>
      </c>
    </row>
    <row r="24" spans="1:256" x14ac:dyDescent="0.25">
      <c r="A24">
        <v>2005</v>
      </c>
      <c r="B24">
        <v>374</v>
      </c>
      <c r="C24">
        <f>VLOOKUP(A24,Rape!A48:B102,2,FALSE)</f>
        <v>1564</v>
      </c>
      <c r="D24">
        <f>VLOOKUP(A24,Robbery!A48:B102,2,FALSE)</f>
        <v>6447</v>
      </c>
      <c r="E24">
        <f>VLOOKUP(A24,'Median Income'!A:C,3,FALSE)</f>
        <v>37150</v>
      </c>
      <c r="F24">
        <f>VLOOKUP(A24,'Poverty Rate'!A:B,2,FALSE)</f>
        <v>16.7</v>
      </c>
      <c r="G24">
        <f>VLOOKUP(A24,Murder!A:C,3,FALSE)</f>
        <v>32</v>
      </c>
      <c r="H24">
        <f>VLOOKUP(A24,Rape!A:C,3,FALSE)</f>
        <v>538</v>
      </c>
      <c r="I24">
        <f>VLOOKUP(A24,Robbery!A:C,3,FALSE)</f>
        <v>537</v>
      </c>
      <c r="J24">
        <f>VLOOKUP(A24,'Median Income'!A:D,4,FALSE)</f>
        <v>55891</v>
      </c>
      <c r="K24">
        <f>VLOOKUP(A24,'Poverty Rate'!A:C,3,FALSE)</f>
        <v>10</v>
      </c>
      <c r="L24">
        <f>VLOOKUP(A24,Murder!A:D,4,FALSE)</f>
        <v>445</v>
      </c>
      <c r="M24">
        <f>VLOOKUP(A24,Rape!A:D,4,FALSE)</f>
        <v>2006</v>
      </c>
      <c r="N24">
        <f>VLOOKUP(A24,Robbery!A:D,4,FALSE)</f>
        <v>8579</v>
      </c>
      <c r="O24">
        <f>VLOOKUP(A24,'Median Income'!A:E,5,FALSE)</f>
        <v>45245</v>
      </c>
      <c r="P24">
        <f>VLOOKUP(A24,'Poverty Rate'!A:D,4,FALSE)</f>
        <v>15.2</v>
      </c>
      <c r="Q24">
        <f>VLOOKUP(A24,Murder!A:E,5,FALSE)</f>
        <v>189</v>
      </c>
      <c r="R24">
        <f>VLOOKUP(A24,Rape!A:E,5,FALSE)</f>
        <v>1202</v>
      </c>
      <c r="S24">
        <f>VLOOKUP(A24,Robbery!A:E,5,FALSE)</f>
        <v>2532</v>
      </c>
      <c r="T24">
        <f>VLOOKUP(A24,'Median Income'!A:F,6,FALSE)</f>
        <v>36658</v>
      </c>
      <c r="U24">
        <f>VLOOKUP(A24,'Poverty Rate'!A:E,5,FALSE)</f>
        <v>13.8</v>
      </c>
      <c r="V24">
        <f>VLOOKUP(A24,Murder!A:F,6,FALSE)</f>
        <v>2503</v>
      </c>
      <c r="W24">
        <f>VLOOKUP(A24,Rape!A:F,6,FALSE)</f>
        <v>9392</v>
      </c>
      <c r="X24">
        <f>VLOOKUP(A24,Robbery!A:F,6,FALSE)</f>
        <v>63622</v>
      </c>
      <c r="Y24">
        <f>VLOOKUP(A24,'Median Income'!A:G,7,FALSE)</f>
        <v>51755</v>
      </c>
      <c r="Z24">
        <f>VLOOKUP(A24,'Poverty Rate'!A:F,6,FALSE)</f>
        <v>13.2</v>
      </c>
      <c r="AA24">
        <f>VLOOKUP(A24,Murder!A:G,7,FALSE)</f>
        <v>173</v>
      </c>
      <c r="AB24">
        <f>VLOOKUP(A24,Rape!A:G,7,FALSE)</f>
        <v>2026</v>
      </c>
      <c r="AC24">
        <f>VLOOKUP(A24,Robbery!A:G,7,FALSE)</f>
        <v>3948</v>
      </c>
      <c r="AD24">
        <f>VLOOKUP(A24,'Median Income'!A:H,8,FALSE)</f>
        <v>50449</v>
      </c>
      <c r="AE24">
        <f>VLOOKUP(A24,'Poverty Rate'!A:G,7,FALSE)</f>
        <v>11.4</v>
      </c>
      <c r="AF24">
        <f>VLOOKUP(A24,Murder!A:H,8,FALSE)</f>
        <v>105</v>
      </c>
      <c r="AG24">
        <f>VLOOKUP(A24,Rape!A:H,8,FALSE)</f>
        <v>712</v>
      </c>
      <c r="AH24">
        <f>VLOOKUP(A24,Robbery!A:H,8,FALSE)</f>
        <v>3933</v>
      </c>
      <c r="AI24">
        <f>VLOOKUP(A24,'Median Income'!A:I,9,FALSE)</f>
        <v>56835</v>
      </c>
      <c r="AJ24">
        <f>VLOOKUP(A24,'Poverty Rate'!A:H,8,FALSE)</f>
        <v>9.3000000000000007</v>
      </c>
      <c r="AK24">
        <f>VLOOKUP(A24,Murder!A:I,9,FALSE)</f>
        <v>37</v>
      </c>
      <c r="AL24">
        <f>VLOOKUP(A24,Rape!A:I,9,FALSE)</f>
        <v>377</v>
      </c>
      <c r="AM24">
        <f>VLOOKUP(A24,Robbery!A:I,9,FALSE)</f>
        <v>1306</v>
      </c>
      <c r="AN24">
        <f>VLOOKUP(A24,'Median Income'!A:J,10,FALSE)</f>
        <v>51235</v>
      </c>
      <c r="AO24">
        <f>VLOOKUP(A24,'Poverty Rate'!A:I,9,FALSE)</f>
        <v>9.1999999999999993</v>
      </c>
      <c r="AP24">
        <f>VLOOKUP(A24,Murder!A:J,10,FALSE)</f>
        <v>195</v>
      </c>
      <c r="AQ24">
        <f>VLOOKUP(A24,Rape!A:J,10,FALSE)</f>
        <v>166</v>
      </c>
      <c r="AR24">
        <f>VLOOKUP(A24,Robbery!A:J,10,FALSE)</f>
        <v>3700</v>
      </c>
      <c r="AS24">
        <f>VLOOKUP(A24,'Median Income'!A:K,11,FALSE)</f>
        <v>44993</v>
      </c>
      <c r="AT24">
        <f>VLOOKUP(A24,'Poverty Rate'!A:J,10,FALSE)</f>
        <v>21.3</v>
      </c>
      <c r="AU24">
        <f>VLOOKUP(A24,Murder!A:K,11,FALSE)</f>
        <v>883</v>
      </c>
      <c r="AV24">
        <f>VLOOKUP(A24,Rape!A:K,11,FALSE)</f>
        <v>6592</v>
      </c>
      <c r="AW24">
        <f>VLOOKUP(A24,Robbery!A:K,11,FALSE)</f>
        <v>30141</v>
      </c>
      <c r="AX24">
        <f>VLOOKUP(A24,'Median Income'!A:L,12,FALSE)</f>
        <v>42990</v>
      </c>
      <c r="AY24">
        <f>VLOOKUP(A24,'Poverty Rate'!A:K,11,FALSE)</f>
        <v>11.1</v>
      </c>
      <c r="AZ24">
        <f>VLOOKUP(A24,Murder!A:L,12,FALSE)</f>
        <v>564</v>
      </c>
      <c r="BA24">
        <f>VLOOKUP(A24,Rape!A:L,12,FALSE)</f>
        <v>2143</v>
      </c>
      <c r="BB24">
        <f>VLOOKUP(A24,Robbery!A:L,12,FALSE)</f>
        <v>14041</v>
      </c>
      <c r="BC24">
        <f>VLOOKUP(A24,'Median Income'!$1:$1048576,13,FALSE)</f>
        <v>45926</v>
      </c>
      <c r="BD24">
        <f>VLOOKUP(A24,'Poverty Rate'!$1:$1048576,12,FALSE)</f>
        <v>14.4</v>
      </c>
      <c r="BE24">
        <f>VLOOKUP(A24,Murder!A:M,13,FALSE)</f>
        <v>24</v>
      </c>
      <c r="BF24">
        <f>VLOOKUP(A24,Rape!A:M,13,FALSE)</f>
        <v>343</v>
      </c>
      <c r="BG24">
        <f>VLOOKUP(A24,Robbery!A:M,13,FALSE)</f>
        <v>1001</v>
      </c>
      <c r="BH24">
        <f>VLOOKUP(A24,'Median Income'!$1:$1048576,14,FALSE)</f>
        <v>59586</v>
      </c>
      <c r="BI24">
        <f>VLOOKUP(A24,'Poverty Rate'!$1:$1048576,13,FALSE)</f>
        <v>8.6</v>
      </c>
      <c r="BJ24">
        <f>VLOOKUP(A24,Murder!A:N,14,FALSE)</f>
        <v>35</v>
      </c>
      <c r="BK24">
        <f>VLOOKUP(A24,Rape!A:N,14,FALSE)</f>
        <v>577</v>
      </c>
      <c r="BL24">
        <f>VLOOKUP(A24,Robbery!A:N,14,FALSE)</f>
        <v>266</v>
      </c>
      <c r="BM24">
        <f>VLOOKUP(A24,'Median Income'!$1:$1048576,15,FALSE)</f>
        <v>44176</v>
      </c>
      <c r="BN24">
        <f>VLOOKUP(A24,'Poverty Rate'!$1:$1048576,14,FALSE)</f>
        <v>9.9</v>
      </c>
      <c r="BO24">
        <f>VLOOKUP(A24,Murder!A:O,15,FALSE)</f>
        <v>770</v>
      </c>
      <c r="BP24">
        <f>VLOOKUP(A24,Rape!A:O,15,FALSE)</f>
        <v>4313</v>
      </c>
      <c r="BQ24">
        <f>VLOOKUP(A24,Robbery!A:O,15,FALSE)</f>
        <v>23255</v>
      </c>
      <c r="BR24">
        <f>VLOOKUP(A24,'Median Income'!$1:$1048576,16,FALSE)</f>
        <v>48398</v>
      </c>
      <c r="BS24">
        <f>VLOOKUP(A24,'Poverty Rate'!$1:$1048576,15,FALSE)</f>
        <v>11.5</v>
      </c>
      <c r="BT24">
        <f>VLOOKUP(A24,Murder!A:P,16,FALSE)</f>
        <v>356</v>
      </c>
      <c r="BU24">
        <f>VLOOKUP(A24,Rape!A:P,16,FALSE)</f>
        <v>1856</v>
      </c>
      <c r="BV24">
        <f>VLOOKUP(A24,Robbery!A:P,16,FALSE)</f>
        <v>6809</v>
      </c>
      <c r="BW24">
        <f>VLOOKUP(A24,'Median Income'!$1:$1048576,17,FALSE)</f>
        <v>42437</v>
      </c>
      <c r="BX24">
        <f>VLOOKUP(A24,'Poverty Rate'!$1:$1048576,16,FALSE)</f>
        <v>12.6</v>
      </c>
      <c r="BY24">
        <f>VLOOKUP(A24,Murder!A:Q,17,FALSE)</f>
        <v>40</v>
      </c>
      <c r="BZ24">
        <f>VLOOKUP(A24,Rape!A:Q,17,FALSE)</f>
        <v>847</v>
      </c>
      <c r="CA24">
        <f>VLOOKUP(A24,Robbery!A:Q,17,FALSE)</f>
        <v>1153</v>
      </c>
      <c r="CB24">
        <f>VLOOKUP(A24,'Median Income'!$1:$1048576,18,FALSE)</f>
        <v>46500</v>
      </c>
      <c r="CC24">
        <f>VLOOKUP(A24,'Poverty Rate'!$1:$1048576,17,FALSE)</f>
        <v>11.3</v>
      </c>
      <c r="CD24">
        <f>VLOOKUP(A24,Murder!A:R,18,FALSE)</f>
        <v>101</v>
      </c>
      <c r="CE24">
        <f>VLOOKUP(A24,Rape!A:R,18,FALSE)</f>
        <v>1098</v>
      </c>
      <c r="CF24">
        <f>VLOOKUP(A24,Robbery!A:R,18,FALSE)</f>
        <v>1795</v>
      </c>
      <c r="CG24">
        <f>VLOOKUP(A24,'Median Income'!$1:$1048576,19,FALSE)</f>
        <v>42027</v>
      </c>
      <c r="CH24">
        <f>VLOOKUP(A24,'Poverty Rate'!$1:$1048576,18,FALSE)</f>
        <v>12.5</v>
      </c>
      <c r="CI24">
        <f>VLOOKUP(A24,Murder!A:S,19,FALSE)</f>
        <v>190</v>
      </c>
      <c r="CJ24">
        <f>VLOOKUP(A24,Rape!A:S,19,FALSE)</f>
        <v>1421</v>
      </c>
      <c r="CK24">
        <f>VLOOKUP(A24,Robbery!A:S,19,FALSE)</f>
        <v>3690</v>
      </c>
      <c r="CL24">
        <f>VLOOKUP(A24,'Median Income'!$1:$1048576,20,FALSE)</f>
        <v>36699</v>
      </c>
      <c r="CM24">
        <f>VLOOKUP(A24,'Poverty Rate'!$1:$1048576,19,FALSE)</f>
        <v>14.8</v>
      </c>
      <c r="CN24">
        <f>VLOOKUP(A24,Murder!A:T,20,FALSE)</f>
        <v>450</v>
      </c>
      <c r="CO24">
        <f>VLOOKUP(A24,Rape!A:T,20,FALSE)</f>
        <v>1421</v>
      </c>
      <c r="CP24">
        <f>VLOOKUP(A24,Robbery!A:T,20,FALSE)</f>
        <v>5337</v>
      </c>
      <c r="CQ24">
        <f>VLOOKUP(A24,'Median Income'!$1:$1048576,21,FALSE)</f>
        <v>37236</v>
      </c>
      <c r="CR24">
        <f>VLOOKUP(A24,'Poverty Rate'!$1:$1048576,20,FALSE)</f>
        <v>18.3</v>
      </c>
      <c r="CS24">
        <f>VLOOKUP(A24,Murder!A:U,21,)</f>
        <v>19</v>
      </c>
      <c r="CT24">
        <f>VLOOKUP(A24,Rape!A:U,21,FALSE)</f>
        <v>326</v>
      </c>
      <c r="CU24">
        <f>VLOOKUP(A24,Robbery!A:U,21,FALSE)</f>
        <v>323</v>
      </c>
      <c r="CV24">
        <f>VLOOKUP(A24,'Median Income'!$1:$1048576,22,FALSE)</f>
        <v>43923</v>
      </c>
      <c r="CW24">
        <f>VLOOKUP(A24,'Poverty Rate'!$1:$1048576,21,FALSE)</f>
        <v>12.6</v>
      </c>
      <c r="CX24">
        <f>VLOOKUP(A24,Murder!A:V,22,FALSE)</f>
        <v>552</v>
      </c>
      <c r="CY24">
        <f>VLOOKUP(A24,Rape!A:V,22,FALSE)</f>
        <v>1266</v>
      </c>
      <c r="CZ24">
        <f>VLOOKUP(A24,Robbery!A:V,22,FALSE)</f>
        <v>14378</v>
      </c>
      <c r="DA24">
        <f>VLOOKUP(A24,'Median Income'!$1:$1048576,23,FALSE)</f>
        <v>60512</v>
      </c>
      <c r="DB24">
        <f>VLOOKUP(A24,'Poverty Rate'!$1:$1048576,22,FALSE)</f>
        <v>9.6999999999999993</v>
      </c>
      <c r="DC24">
        <f>VLOOKUP(A24,Murder!A:W,23,FALSE)</f>
        <v>178</v>
      </c>
      <c r="DD24">
        <f>VLOOKUP(A24,Rape!A:W,23,FALSE)</f>
        <v>1751</v>
      </c>
      <c r="DE24">
        <f>VLOOKUP(A24,Robbery!A:W,23,FALSE)</f>
        <v>7837</v>
      </c>
      <c r="DF24">
        <f>VLOOKUP(A24,'Median Income'!$1:$1048576,24,FALSE)</f>
        <v>56017</v>
      </c>
      <c r="DG24">
        <f>VLOOKUP(A24,'Poverty Rate'!$1:$1048576,23,FALSE)</f>
        <v>10.1</v>
      </c>
      <c r="DH24">
        <f>VLOOKUP(A24,Murder!A:X,24,FALSE)</f>
        <v>629</v>
      </c>
      <c r="DI24">
        <f>VLOOKUP(A24,Rape!A:X,24,FALSE)</f>
        <v>5199</v>
      </c>
      <c r="DJ24">
        <f>VLOOKUP(A24,Murder!A:X,24,FALSE)</f>
        <v>629</v>
      </c>
      <c r="DK24">
        <f>VLOOKUP(A24,'Median Income'!$1:$1048576,25,FALSE)</f>
        <v>45933</v>
      </c>
      <c r="DL24">
        <f>VLOOKUP(A24,'Poverty Rate'!$1:$1048576,24,FALSE)</f>
        <v>12</v>
      </c>
      <c r="DM24">
        <f>VLOOKUP(A24,Murder!A:Y,25,FALSE)</f>
        <v>115</v>
      </c>
      <c r="DN24">
        <f>VLOOKUP(A24,Rape!$1:$1048576,25,FALSE)</f>
        <v>2258</v>
      </c>
      <c r="DO24">
        <f>VLOOKUP(A24,Robbery!A:Y,25,FALSE)</f>
        <v>4724</v>
      </c>
      <c r="DP24">
        <f>VLOOKUP(A24,'Median Income'!$1:$1048576,26,FALSE)</f>
        <v>54215</v>
      </c>
      <c r="DQ24">
        <f>VLOOKUP(A24,'Poverty Rate'!$1:$1048576,25,FALSE)</f>
        <v>8.1</v>
      </c>
      <c r="DR24">
        <f>VLOOKUP(A24,Murder!A:Z,26,FALSE)</f>
        <v>214</v>
      </c>
      <c r="DS24">
        <f>VLOOKUP(A24,Rape!A:Z,26,FALSE)</f>
        <v>1147</v>
      </c>
      <c r="DT24">
        <f>VLOOKUP(A24,Robbery!A:Z,26,FALSE)</f>
        <v>2405</v>
      </c>
      <c r="DU24">
        <f>VLOOKUP(A24,'Median Income'!$1:$1048576,27,FALSE)</f>
        <v>32875</v>
      </c>
      <c r="DV24">
        <f>VLOOKUP(A24,'Poverty Rate'!$1:$1048576,26,FALSE)</f>
        <v>20.100000000000001</v>
      </c>
      <c r="DW24">
        <f>VLOOKUP(A24,Murder!A:AA,27,FALSE)</f>
        <v>402</v>
      </c>
      <c r="DX24">
        <f>VLOOKUP(A24,Rape!A:AA,27,FALSE)</f>
        <v>1625</v>
      </c>
      <c r="DY24">
        <f>VLOOKUP(A24,Robbery!A:AA,27,FALSE)</f>
        <v>7196</v>
      </c>
      <c r="DZ24">
        <f>VLOOKUP(A24,'Median Income'!$1:$1048576,28,FALSE)</f>
        <v>42986</v>
      </c>
      <c r="EA24">
        <f>VLOOKUP(A24,'Poverty Rate'!$1:$1048576,27,FALSE)</f>
        <v>11.6</v>
      </c>
      <c r="EB24">
        <f>VLOOKUP(A24,Murder!A:AB,28,FALSE)</f>
        <v>18</v>
      </c>
      <c r="EC24">
        <f>VLOOKUP(A24,Rape!A:AB,28,FALSE)</f>
        <v>301</v>
      </c>
      <c r="ED24">
        <f>VLOOKUP(A24,Robbery!A:AB,28,FALSE)</f>
        <v>177</v>
      </c>
      <c r="EE24">
        <f>VLOOKUP(A24,'Median Income'!$1:$1048576,29,FALSE)</f>
        <v>37313</v>
      </c>
      <c r="EF24">
        <f>VLOOKUP(A24,'Poverty Rate'!$1:$1048576,28,FALSE)</f>
        <v>13.8</v>
      </c>
      <c r="EG24">
        <f>VLOOKUP(A24,Murder!A:AC,29,FALSE)</f>
        <v>44</v>
      </c>
      <c r="EH24">
        <f>VLOOKUP(A24,Rape!A:AC,29,FALSE)</f>
        <v>581</v>
      </c>
      <c r="EI24">
        <f>VLOOKUP(A24,Robbery!A:AC,29,FALSE)</f>
        <v>1040</v>
      </c>
      <c r="EJ24">
        <f>VLOOKUP(A24,'Median Income'!$1:$1048576,30,FALSE)</f>
        <v>47923</v>
      </c>
      <c r="EK24">
        <f>VLOOKUP(A24,'Poverty Rate'!$1:$1048576,29,FALSE)</f>
        <v>9.5</v>
      </c>
      <c r="EL24">
        <f>VLOOKUP(A24,Murder!A:AD,30,FALSE)</f>
        <v>206</v>
      </c>
      <c r="EM24">
        <f>VLOOKUP(A24,Rape!A:AD,30,FALSE)</f>
        <v>1016</v>
      </c>
      <c r="EN24">
        <f>VLOOKUP(A24,Robbery!A:AD,30,FALSE)</f>
        <v>4702</v>
      </c>
      <c r="EO24">
        <f>VLOOKUP(A24,'Median Income'!$1:$1048576,31,FALSE)</f>
        <v>48209</v>
      </c>
      <c r="EP24">
        <f>VLOOKUP(A24,'Poverty Rate'!$1:$1048576,30,FALSE)</f>
        <v>10.6</v>
      </c>
      <c r="EQ24">
        <f>VLOOKUP(A24,Murder!A:AE,31,FALSE)</f>
        <v>19</v>
      </c>
      <c r="ER24">
        <f>VLOOKUP(A24,Rape!A:AE,31,FALSE)</f>
        <v>406</v>
      </c>
      <c r="ES24">
        <f>VLOOKUP(A24,Robbery!A:AE,31,FALSE)</f>
        <v>365</v>
      </c>
      <c r="ET24">
        <f>VLOOKUP(A24,'Median Income'!$1:$1048576,32,FALSE)</f>
        <v>56984</v>
      </c>
      <c r="EU24">
        <f>VLOOKUP(A24,'Poverty Rate'!$1:$1048576,31,FALSE)</f>
        <v>5.6</v>
      </c>
      <c r="EV24">
        <f>VLOOKUP(A24,Murder!A:AF,32,FALSE)</f>
        <v>417</v>
      </c>
      <c r="EW24">
        <f>VLOOKUP(A24,Rape!A:AF,32,FALSE)</f>
        <v>1208</v>
      </c>
      <c r="EX24">
        <f>VLOOKUP(A24,Robbery!A:AF,32,FALSE)</f>
        <v>13215</v>
      </c>
      <c r="EY24">
        <f>VLOOKUP(A24,'Median Income'!$1:$1048576,33,FALSE)</f>
        <v>63368</v>
      </c>
      <c r="EZ24">
        <f>VLOOKUP(A24,'Poverty Rate'!$1:$1048576,32,FALSE)</f>
        <v>6.8</v>
      </c>
      <c r="FA24">
        <f>VLOOKUP(A24,Murder!A:AG,33,FALSE)</f>
        <v>144</v>
      </c>
      <c r="FB24">
        <f>VLOOKUP(A24,Rape!A:AG,33,FALSE)</f>
        <v>1041</v>
      </c>
      <c r="FC24">
        <f>VLOOKUP(A24,Robbery!A:AG,33,FALSE)</f>
        <v>1893</v>
      </c>
      <c r="FD24">
        <f>VLOOKUP(A24,'Median Income'!$1:$1048576,34,FALSE)</f>
        <v>38947</v>
      </c>
      <c r="FE24">
        <f>VLOOKUP(A24,'Poverty Rate'!$1:$1048576,33,FALSE)</f>
        <v>17.899999999999999</v>
      </c>
      <c r="FF24">
        <f>VLOOKUP(A24,Murder!A:AH,34,FALSE)</f>
        <v>874</v>
      </c>
      <c r="FG24">
        <f>VLOOKUP(A24,Rape!A:AH,34,FALSE)</f>
        <v>3636</v>
      </c>
      <c r="FH24">
        <f>VLOOKUP(A24,Robbery!A:AH,34,FALSE)</f>
        <v>35179</v>
      </c>
      <c r="FI24">
        <f>VLOOKUP(A24,'Median Income'!$1:$1048576,35,FALSE)</f>
        <v>47176</v>
      </c>
      <c r="FJ24">
        <f>VLOOKUP(A24,'Poverty Rate'!$1:$1048576,34,FALSE)</f>
        <v>14.5</v>
      </c>
      <c r="FK24">
        <f>VLOOKUP(A24,Murder!A:AI,35,FALSE)</f>
        <v>585</v>
      </c>
      <c r="FL24">
        <f>VLOOKUP(A24,Rape!A:AI,35,FALSE)</f>
        <v>2302</v>
      </c>
      <c r="FM24">
        <f>VLOOKUP(A24,Robbery!A:AI,35,FALSE)</f>
        <v>12635</v>
      </c>
      <c r="FN24">
        <f>VLOOKUP(A24,'Median Income'!$1:$1048576,36,FALSE)</f>
        <v>42056</v>
      </c>
      <c r="FO24">
        <f>VLOOKUP(A24,'Poverty Rate'!$1:$1048576,35,FALSE)</f>
        <v>13.1</v>
      </c>
      <c r="FP24">
        <f>VLOOKUP(A24,Murder!A:AJ,36,FALSE)</f>
        <v>12</v>
      </c>
      <c r="FQ24">
        <f>VLOOKUP(A24,Rape!A:AJ,36,FALSE)</f>
        <v>180</v>
      </c>
      <c r="FR24">
        <f>VLOOKUP(A24,Robbery!A:AJ,36,FALSE)</f>
        <v>54</v>
      </c>
      <c r="FS24">
        <f>VLOOKUP(A24,'Median Income'!$1:$1048576,37,FALSE)</f>
        <v>42192</v>
      </c>
      <c r="FT24">
        <f>VLOOKUP(A24,'Poverty Rate'!$1:$1048576,36,FALSE)</f>
        <v>11.2</v>
      </c>
      <c r="FU24">
        <f>VLOOKUP(A24,Murder!A:AK,37,FALSE)</f>
        <v>590</v>
      </c>
      <c r="FV24">
        <f>VLOOKUP(A24,Rape!A:AK,37,FALSE)</f>
        <v>4671</v>
      </c>
      <c r="FW24">
        <f>VLOOKUP(A24,Robbery!A:AK,37,FALSE)</f>
        <v>18673</v>
      </c>
      <c r="FX24">
        <f>VLOOKUP(A24,'Median Income'!$1:$1048576,38,FALSE)</f>
        <v>44203</v>
      </c>
      <c r="FY24">
        <f>VLOOKUP(A24,'Poverty Rate'!$1:$1048576,37,FALSE)</f>
        <v>12.3</v>
      </c>
      <c r="FZ24">
        <f>VLOOKUP(A24,Murder!A:AL,38,FALSE)</f>
        <v>187</v>
      </c>
      <c r="GA24">
        <f>VLOOKUP(A24,Rape!A:AL,38,FALSE)</f>
        <v>1481</v>
      </c>
      <c r="GB24">
        <f>VLOOKUP(A24,Robbery!A:AL,38,FALSE)</f>
        <v>3230</v>
      </c>
      <c r="GC24">
        <f>VLOOKUP(A24,'Median Income'!$1:$1048576,39,FALSE)</f>
        <v>37645</v>
      </c>
      <c r="GD24">
        <f>VLOOKUP(A24,'Poverty Rate'!$1:$1048576,38,FALSE)</f>
        <v>15.6</v>
      </c>
      <c r="GE24">
        <f>VLOOKUP(A24,Murder!A:AM,39,FALSE)</f>
        <v>80</v>
      </c>
      <c r="GF24">
        <f>VLOOKUP(A24,Rape!A:AM,39,)</f>
        <v>1266</v>
      </c>
      <c r="GG24">
        <f>VLOOKUP(A24,Robbery!A:AM,39,FALSE)</f>
        <v>2478</v>
      </c>
      <c r="GH24">
        <f>VLOOKUP(A24,'Median Income'!$1:$1048576,40,FALSE)</f>
        <v>44159</v>
      </c>
      <c r="GI24">
        <f>VLOOKUP(A24,'Poverty Rate'!$1:$1048576,39,FALSE)</f>
        <v>12</v>
      </c>
      <c r="GJ24">
        <f>VLOOKUP(A24,Murder!A:AN,40,FALSE)</f>
        <v>756</v>
      </c>
      <c r="GK24">
        <f>VLOOKUP(A24,Rape!A:AN,40,FALSE)</f>
        <v>3586</v>
      </c>
      <c r="GL24">
        <f>VLOOKUP(A24,Robbery!A:AN,40,FALSE)</f>
        <v>19214</v>
      </c>
      <c r="GM24">
        <f>VLOOKUP(A24,'Median Income'!$1:$1048576,41,FALSE)</f>
        <v>46300</v>
      </c>
      <c r="GN24">
        <f>VLOOKUP(A24,'Poverty Rate'!$1:$1048576,40,FALSE)</f>
        <v>11.2</v>
      </c>
      <c r="GO24">
        <f>VLOOKUP(A24,Murder!A:AO,41,FALSE)</f>
        <v>34</v>
      </c>
      <c r="GP24">
        <f>VLOOKUP(A24,Rape!A:AO,41,FALSE)</f>
        <v>323</v>
      </c>
      <c r="GQ24">
        <f>VLOOKUP(A24,Robbery!A:AO,41,FALSE)</f>
        <v>776</v>
      </c>
      <c r="GR24">
        <f>VLOOKUP(A24,'Median Income'!$1:$1048576,42,FALSE)</f>
        <v>49484</v>
      </c>
      <c r="GS24">
        <f>VLOOKUP(A24,'Poverty Rate'!$1:$1048576,41,FALSE)</f>
        <v>12.1</v>
      </c>
      <c r="GT24">
        <f>VLOOKUP(A24,Murder!A:AP,42,FALSE)</f>
        <v>314</v>
      </c>
      <c r="GU24">
        <f>VLOOKUP(A24,Rape!A:AP,42,FALSE)</f>
        <v>1862</v>
      </c>
      <c r="GV24">
        <f>VLOOKUP(A24,Robbery!A:AP,42,FALSE)</f>
        <v>5657</v>
      </c>
      <c r="GW24">
        <f>VLOOKUP(A24,'Median Income'!$1:$1048576,43,FALSE)</f>
        <v>40230</v>
      </c>
      <c r="GX24">
        <f>VLOOKUP(A24,'Poverty Rate'!$1:$1048576,42,FALSE)</f>
        <v>15</v>
      </c>
      <c r="GY24">
        <f>VLOOKUP(A24,Murder!$1:$1048576,43,FALSE)</f>
        <v>18</v>
      </c>
      <c r="GZ24">
        <f>VLOOKUP(A24,Rape!$1:$1048576,43,FALSE)</f>
        <v>377</v>
      </c>
      <c r="HA24">
        <f>VLOOKUP(A24,Robbery!$1:$1048576,43,FALSE)</f>
        <v>145</v>
      </c>
      <c r="HB24">
        <f>VLOOKUP(A24,'Median Income'!$1:$1048576,44,FALSE)</f>
        <v>43151</v>
      </c>
      <c r="HC24">
        <f>VLOOKUP(A24,'Poverty Rate'!$1:$1048576,43,FALSE)</f>
        <v>11.8</v>
      </c>
      <c r="HD24">
        <f>VLOOKUP(A24,Murder!$1:$1048576,44,FALSE)</f>
        <v>431</v>
      </c>
      <c r="HE24">
        <f>VLOOKUP(A24,Rape!$1:$1048576,44,FALSE)</f>
        <v>2194</v>
      </c>
      <c r="HF24">
        <f>VLOOKUP(A24,Robbery!$1:$1048576,44,FALSE)</f>
        <v>10009</v>
      </c>
      <c r="HG24">
        <f>VLOOKUP(A24,'Median Income'!$1:$1048576,45,FALSE)</f>
        <v>39406</v>
      </c>
      <c r="HH24">
        <f>VLOOKUP(A24,'Poverty Rate'!$1:$1048576,44,FALSE)</f>
        <v>14.9</v>
      </c>
      <c r="HI24">
        <f>VLOOKUP(A24,Murder!$1:$1048576,45,FALSE)</f>
        <v>1407</v>
      </c>
      <c r="HJ24">
        <f>VLOOKUP(A24,Rape!$1:$1048576,45,FALSE)</f>
        <v>8511</v>
      </c>
      <c r="HK24">
        <f>VLOOKUP(A24,Robbery!$1:$1048576,45,FALSE)</f>
        <v>35790</v>
      </c>
      <c r="HL24">
        <f>VLOOKUP(A24,'Median Income'!$1:$1048576,46,FALSE)</f>
        <v>41422</v>
      </c>
      <c r="HM24">
        <f>VLOOKUP(A24,'Poverty Rate'!$1:$1048576,45,FALSE)</f>
        <v>16.2</v>
      </c>
      <c r="HN24">
        <f>VLOOKUP(A24,Murder!$1:$1048576,46,FALSE)</f>
        <v>56</v>
      </c>
      <c r="HO24">
        <f>VLOOKUP(A24,Rape!$1:$1048576,46,FALSE)</f>
        <v>920</v>
      </c>
      <c r="HP24">
        <f>VLOOKUP(A24,Robbery!$1:$1048576,46,FALSE)</f>
        <v>1095</v>
      </c>
      <c r="HQ24">
        <f>VLOOKUP(A24,'Median Income'!$1:$1048576,47,FALSE)</f>
        <v>54813</v>
      </c>
      <c r="HR24">
        <f>VLOOKUP(A24,'Poverty Rate'!$1:$1048576,46,FALSE)</f>
        <v>9.1999999999999993</v>
      </c>
      <c r="HS24">
        <f>VLOOKUP(A24,Murder!$1:$1048576,47,FALSE)</f>
        <v>8</v>
      </c>
      <c r="HT24">
        <f>VLOOKUP(A24,Rape!$1:$1048576,47,FALSE)</f>
        <v>153</v>
      </c>
      <c r="HU24">
        <f>VLOOKUP(A24,Robbery!$1:$1048576,47,FALSE)</f>
        <v>76</v>
      </c>
      <c r="HV24">
        <f>VLOOKUP(A24,'Median Income'!$1:$1048576,48,FALSE)</f>
        <v>50704</v>
      </c>
      <c r="HW24">
        <f>VLOOKUP(A24,'Poverty Rate'!$1:$1048576,47,FALSE)</f>
        <v>7.6</v>
      </c>
      <c r="HX24">
        <f>VLOOKUP(A24,Murder!$1:$1048576,48,FALSE)</f>
        <v>458</v>
      </c>
      <c r="HY24">
        <f>VLOOKUP(A24,Rape!$1:$1048576,48,FALSE)</f>
        <v>1763</v>
      </c>
      <c r="HZ24">
        <f>VLOOKUP(A24,Robbery!$1:$1048576,48,FALSE)</f>
        <v>7495</v>
      </c>
      <c r="IA24">
        <f>VLOOKUP(A24,'Median Income'!$1:$1048576,49,FALSE)</f>
        <v>51914</v>
      </c>
      <c r="IB24">
        <f>VLOOKUP(A24,'Poverty Rate'!$1:$1048576,48,FALSE)</f>
        <v>9.1999999999999993</v>
      </c>
      <c r="IC24">
        <f>VLOOKUP(A24,Murder!$1:$1048576,49,FALSE)</f>
        <v>205</v>
      </c>
      <c r="ID24">
        <f>VLOOKUP(A24,Rape!$1:$1048576,49,FALSE)</f>
        <v>2811</v>
      </c>
      <c r="IE24">
        <f>VLOOKUP(A24,Robbery!$1:$1048576,49,FALSE)</f>
        <v>5788</v>
      </c>
      <c r="IF24">
        <f>VLOOKUP(A24,'Median Income'!$1:$1048576,50,FALSE)</f>
        <v>50646</v>
      </c>
      <c r="IG24">
        <f>VLOOKUP(A24,'Poverty Rate'!$1:$1048576,49,FALSE)</f>
        <v>10.199999999999999</v>
      </c>
      <c r="IH24">
        <f>VLOOKUP(A24,Murder!$1:$1048576,50,FALSE)</f>
        <v>82</v>
      </c>
      <c r="II24">
        <f>VLOOKUP(A24,Rape!$1:$1048576,50,FALSE)</f>
        <v>335</v>
      </c>
      <c r="IJ24">
        <f>VLOOKUP(A24,Robbery!$1:$1048576,50,FALSE)</f>
        <v>816</v>
      </c>
      <c r="IK24">
        <f>VLOOKUP(A24,'Median Income'!$1:$1048576,51,FALSE)</f>
        <v>36445</v>
      </c>
      <c r="IL24">
        <f>VLOOKUP(A24,'Poverty Rate'!$1:$1048576,50,FALSE)</f>
        <v>15.4</v>
      </c>
      <c r="IM24">
        <f>VLOOKUP(A24,Murder!$1:$1048576,51,FALSE)</f>
        <v>206</v>
      </c>
      <c r="IN24">
        <f>VLOOKUP(A24,Rape!$1:$1048576,51,FALSE)</f>
        <v>1135</v>
      </c>
      <c r="IO24">
        <f>VLOOKUP(A24,Robbery!$1:$1048576,51,FALSE)</f>
        <v>4555</v>
      </c>
      <c r="IP24">
        <f>VLOOKUP(A24,'Median Income'!$1:$1048576,52,FALSE)</f>
        <v>44650</v>
      </c>
      <c r="IQ24">
        <f>VLOOKUP(A24,'Poverty Rate'!$1:$1048576,51,FALSE)</f>
        <v>10.199999999999999</v>
      </c>
      <c r="IR24">
        <f>VLOOKUP(A24,Murder!$1:$1048576,52,FALSE)</f>
        <v>14</v>
      </c>
      <c r="IS24">
        <f>VLOOKUP(A24,Rape!$1:$1048576,52,FALSE)</f>
        <v>122</v>
      </c>
      <c r="IT24">
        <f>VLOOKUP(A24,Robbery!$1:$1048576,52,FALSE)</f>
        <v>78</v>
      </c>
      <c r="IU24">
        <f>VLOOKUP(A24,'Median Income'!$1:$1048576,53,FALSE)</f>
        <v>44718</v>
      </c>
      <c r="IV24">
        <f>VLOOKUP(A24,'Poverty Rate'!$1:$1048576,52,FALSE)</f>
        <v>10.6</v>
      </c>
    </row>
    <row r="25" spans="1:256" x14ac:dyDescent="0.25">
      <c r="A25">
        <v>2006</v>
      </c>
      <c r="B25">
        <v>382</v>
      </c>
      <c r="C25">
        <f>VLOOKUP(A25,Rape!A49:B103,2,FALSE)</f>
        <v>1646</v>
      </c>
      <c r="D25">
        <f>VLOOKUP(A25,Robbery!A49:B103,2,FALSE)</f>
        <v>7062</v>
      </c>
      <c r="E25">
        <f>VLOOKUP(A25,'Median Income'!A:C,3,FALSE)</f>
        <v>37952</v>
      </c>
      <c r="F25">
        <f>VLOOKUP(A25,'Poverty Rate'!A:B,2,FALSE)</f>
        <v>14.3</v>
      </c>
      <c r="G25">
        <f>VLOOKUP(A25,Murder!A:C,3,FALSE)</f>
        <v>36</v>
      </c>
      <c r="H25">
        <f>VLOOKUP(A25,Rape!A:C,3,FALSE)</f>
        <v>512</v>
      </c>
      <c r="I25">
        <f>VLOOKUP(A25,Robbery!A:C,3,FALSE)</f>
        <v>600</v>
      </c>
      <c r="J25">
        <f>VLOOKUP(A25,'Median Income'!A:D,4,FALSE)</f>
        <v>56418</v>
      </c>
      <c r="K25">
        <f>VLOOKUP(A25,'Poverty Rate'!A:C,3,FALSE)</f>
        <v>8.9</v>
      </c>
      <c r="L25">
        <f>VLOOKUP(A25,Murder!A:D,4,FALSE)</f>
        <v>533</v>
      </c>
      <c r="M25">
        <f>VLOOKUP(A25,Rape!A:D,4,FALSE)</f>
        <v>2449</v>
      </c>
      <c r="N25">
        <f>VLOOKUP(A25,Robbery!A:D,4,FALSE)</f>
        <v>9491</v>
      </c>
      <c r="O25">
        <f>VLOOKUP(A25,'Median Income'!A:E,5,FALSE)</f>
        <v>46657</v>
      </c>
      <c r="P25">
        <f>VLOOKUP(A25,'Poverty Rate'!A:D,4,FALSE)</f>
        <v>14.4</v>
      </c>
      <c r="Q25">
        <f>VLOOKUP(A25,Murder!A:E,5,FALSE)</f>
        <v>205</v>
      </c>
      <c r="R25">
        <f>VLOOKUP(A25,Rape!A:E,5,FALSE)</f>
        <v>1325</v>
      </c>
      <c r="S25">
        <f>VLOOKUP(A25,Robbery!A:E,5,FALSE)</f>
        <v>2749</v>
      </c>
      <c r="T25">
        <f>VLOOKUP(A25,'Median Income'!A:F,6,FALSE)</f>
        <v>37057</v>
      </c>
      <c r="U25">
        <f>VLOOKUP(A25,'Poverty Rate'!A:E,5,FALSE)</f>
        <v>17.7</v>
      </c>
      <c r="V25">
        <f>VLOOKUP(A25,Murder!A:F,6,FALSE)</f>
        <v>2486</v>
      </c>
      <c r="W25">
        <f>VLOOKUP(A25,Rape!A:F,6,FALSE)</f>
        <v>9235</v>
      </c>
      <c r="X25">
        <f>VLOOKUP(A25,Robbery!A:F,6,FALSE)</f>
        <v>71142</v>
      </c>
      <c r="Y25">
        <f>VLOOKUP(A25,'Median Income'!A:G,7,FALSE)</f>
        <v>55319</v>
      </c>
      <c r="Z25">
        <f>VLOOKUP(A25,'Poverty Rate'!A:F,6,FALSE)</f>
        <v>12.2</v>
      </c>
      <c r="AA25">
        <f>VLOOKUP(A25,Murder!A:G,7,FALSE)</f>
        <v>171</v>
      </c>
      <c r="AB25">
        <f>VLOOKUP(A25,Rape!A:G,7,FALSE)</f>
        <v>2158</v>
      </c>
      <c r="AC25">
        <f>VLOOKUP(A25,Robbery!A:G,7,FALSE)</f>
        <v>3824</v>
      </c>
      <c r="AD25">
        <f>VLOOKUP(A25,'Median Income'!A:H,8,FALSE)</f>
        <v>55697</v>
      </c>
      <c r="AE25">
        <f>VLOOKUP(A25,'Poverty Rate'!A:G,7,FALSE)</f>
        <v>9.6999999999999993</v>
      </c>
      <c r="AF25">
        <f>VLOOKUP(A25,Murder!A:H,8,FALSE)</f>
        <v>137</v>
      </c>
      <c r="AG25">
        <f>VLOOKUP(A25,Rape!A:H,8,FALSE)</f>
        <v>696</v>
      </c>
      <c r="AH25">
        <f>VLOOKUP(A25,Robbery!A:H,8,FALSE)</f>
        <v>4460</v>
      </c>
      <c r="AI25">
        <f>VLOOKUP(A25,'Median Income'!A:I,9,FALSE)</f>
        <v>62404</v>
      </c>
      <c r="AJ25">
        <f>VLOOKUP(A25,'Poverty Rate'!A:H,8,FALSE)</f>
        <v>8</v>
      </c>
      <c r="AK25">
        <f>VLOOKUP(A25,Murder!A:I,9,FALSE)</f>
        <v>42</v>
      </c>
      <c r="AL25">
        <f>VLOOKUP(A25,Rape!A:I,9,FALSE)</f>
        <v>417</v>
      </c>
      <c r="AM25">
        <f>VLOOKUP(A25,Robbery!A:I,9,FALSE)</f>
        <v>1791</v>
      </c>
      <c r="AN25">
        <f>VLOOKUP(A25,'Median Income'!A:J,10,FALSE)</f>
        <v>52438</v>
      </c>
      <c r="AO25">
        <f>VLOOKUP(A25,'Poverty Rate'!A:I,9,FALSE)</f>
        <v>9.3000000000000007</v>
      </c>
      <c r="AP25">
        <f>VLOOKUP(A25,Murder!A:J,10,FALSE)</f>
        <v>169</v>
      </c>
      <c r="AQ25">
        <f>VLOOKUP(A25,Rape!A:J,10,FALSE)</f>
        <v>185</v>
      </c>
      <c r="AR25">
        <f>VLOOKUP(A25,Robbery!A:J,10,FALSE)</f>
        <v>3829</v>
      </c>
      <c r="AS25">
        <f>VLOOKUP(A25,'Median Income'!A:K,11,FALSE)</f>
        <v>48477</v>
      </c>
      <c r="AT25">
        <f>VLOOKUP(A25,'Poverty Rate'!A:J,10,FALSE)</f>
        <v>18.3</v>
      </c>
      <c r="AU25">
        <f>VLOOKUP(A25,Murder!A:K,11,FALSE)</f>
        <v>1129</v>
      </c>
      <c r="AV25">
        <f>VLOOKUP(A25,Rape!A:K,11,FALSE)</f>
        <v>6475</v>
      </c>
      <c r="AW25">
        <f>VLOOKUP(A25,Robbery!A:K,11,FALSE)</f>
        <v>34147</v>
      </c>
      <c r="AX25">
        <f>VLOOKUP(A25,'Median Income'!A:L,12,FALSE)</f>
        <v>45676</v>
      </c>
      <c r="AY25">
        <f>VLOOKUP(A25,'Poverty Rate'!A:K,11,FALSE)</f>
        <v>11.5</v>
      </c>
      <c r="AZ25">
        <f>VLOOKUP(A25,Murder!A:L,12,FALSE)</f>
        <v>605</v>
      </c>
      <c r="BA25">
        <f>VLOOKUP(A25,Rape!A:L,12,FALSE)</f>
        <v>2169</v>
      </c>
      <c r="BB25">
        <f>VLOOKUP(A25,Robbery!A:L,12,FALSE)</f>
        <v>15511</v>
      </c>
      <c r="BC25">
        <f>VLOOKUP(A25,'Median Income'!$1:$1048576,13,FALSE)</f>
        <v>49344</v>
      </c>
      <c r="BD25">
        <f>VLOOKUP(A25,'Poverty Rate'!$1:$1048576,12,FALSE)</f>
        <v>12.6</v>
      </c>
      <c r="BE25">
        <f>VLOOKUP(A25,Murder!A:M,13,FALSE)</f>
        <v>21</v>
      </c>
      <c r="BF25">
        <f>VLOOKUP(A25,Rape!A:M,13,FALSE)</f>
        <v>353</v>
      </c>
      <c r="BG25">
        <f>VLOOKUP(A25,Robbery!A:M,13,FALSE)</f>
        <v>1144</v>
      </c>
      <c r="BH25">
        <f>VLOOKUP(A25,'Median Income'!$1:$1048576,14,FALSE)</f>
        <v>60470</v>
      </c>
      <c r="BI25">
        <f>VLOOKUP(A25,'Poverty Rate'!$1:$1048576,13,FALSE)</f>
        <v>9.1999999999999993</v>
      </c>
      <c r="BJ25">
        <f>VLOOKUP(A25,Murder!A:N,14,FALSE)</f>
        <v>35</v>
      </c>
      <c r="BK25">
        <f>VLOOKUP(A25,Rape!A:N,14,FALSE)</f>
        <v>611</v>
      </c>
      <c r="BL25">
        <f>VLOOKUP(A25,Robbery!A:N,14,FALSE)</f>
        <v>294</v>
      </c>
      <c r="BM25">
        <f>VLOOKUP(A25,'Median Income'!$1:$1048576,15,FALSE)</f>
        <v>46213</v>
      </c>
      <c r="BN25">
        <f>VLOOKUP(A25,'Poverty Rate'!$1:$1048576,14,FALSE)</f>
        <v>9.5</v>
      </c>
      <c r="BO25">
        <f>VLOOKUP(A25,Murder!A:O,15,FALSE)</f>
        <v>780</v>
      </c>
      <c r="BP25">
        <f>VLOOKUP(A25,Rape!A:O,15,FALSE)</f>
        <v>4078</v>
      </c>
      <c r="BQ25">
        <f>VLOOKUP(A25,Robbery!A:O,15,FALSE)</f>
        <v>23782</v>
      </c>
      <c r="BR25">
        <f>VLOOKUP(A25,'Median Income'!$1:$1048576,16,FALSE)</f>
        <v>48671</v>
      </c>
      <c r="BS25">
        <f>VLOOKUP(A25,'Poverty Rate'!$1:$1048576,15,FALSE)</f>
        <v>10.6</v>
      </c>
      <c r="BT25">
        <f>VLOOKUP(A25,Murder!A:P,16,FALSE)</f>
        <v>361</v>
      </c>
      <c r="BU25">
        <f>VLOOKUP(A25,Rape!A:P,16,FALSE)</f>
        <v>1811</v>
      </c>
      <c r="BV25">
        <f>VLOOKUP(A25,Robbery!A:P,16,FALSE)</f>
        <v>7175</v>
      </c>
      <c r="BW25">
        <f>VLOOKUP(A25,'Median Income'!$1:$1048576,17,FALSE)</f>
        <v>45407</v>
      </c>
      <c r="BX25">
        <f>VLOOKUP(A25,'Poverty Rate'!$1:$1048576,16,FALSE)</f>
        <v>10.6</v>
      </c>
      <c r="BY25">
        <f>VLOOKUP(A25,Murder!A:Q,17,FALSE)</f>
        <v>55</v>
      </c>
      <c r="BZ25">
        <f>VLOOKUP(A25,Rape!A:Q,17,FALSE)</f>
        <v>871</v>
      </c>
      <c r="CA25">
        <f>VLOOKUP(A25,Robbery!A:Q,17,FALSE)</f>
        <v>1309</v>
      </c>
      <c r="CB25">
        <f>VLOOKUP(A25,'Median Income'!$1:$1048576,18,FALSE)</f>
        <v>48126</v>
      </c>
      <c r="CC25">
        <f>VLOOKUP(A25,'Poverty Rate'!$1:$1048576,17,FALSE)</f>
        <v>10.3</v>
      </c>
      <c r="CD25">
        <f>VLOOKUP(A25,Murder!A:R,18,FALSE)</f>
        <v>125</v>
      </c>
      <c r="CE25">
        <f>VLOOKUP(A25,Rape!A:R,18,FALSE)</f>
        <v>1279</v>
      </c>
      <c r="CF25">
        <f>VLOOKUP(A25,Robbery!A:R,18,FALSE)</f>
        <v>1878</v>
      </c>
      <c r="CG25">
        <f>VLOOKUP(A25,'Median Income'!$1:$1048576,19,FALSE)</f>
        <v>45552</v>
      </c>
      <c r="CH25">
        <f>VLOOKUP(A25,'Poverty Rate'!$1:$1048576,18,FALSE)</f>
        <v>12.8</v>
      </c>
      <c r="CI25">
        <f>VLOOKUP(A25,Murder!A:S,19,FALSE)</f>
        <v>173</v>
      </c>
      <c r="CJ25">
        <f>VLOOKUP(A25,Rape!A:S,19,FALSE)</f>
        <v>1312</v>
      </c>
      <c r="CK25">
        <f>VLOOKUP(A25,Robbery!A:S,19,FALSE)</f>
        <v>3850</v>
      </c>
      <c r="CL25">
        <f>VLOOKUP(A25,'Median Income'!$1:$1048576,20,FALSE)</f>
        <v>39485</v>
      </c>
      <c r="CM25">
        <f>VLOOKUP(A25,'Poverty Rate'!$1:$1048576,19,FALSE)</f>
        <v>16.8</v>
      </c>
      <c r="CN25">
        <f>VLOOKUP(A25,Murder!A:T,20,FALSE)</f>
        <v>555</v>
      </c>
      <c r="CO25">
        <f>VLOOKUP(A25,Rape!A:T,20,FALSE)</f>
        <v>1587</v>
      </c>
      <c r="CP25">
        <f>VLOOKUP(A25,Robbery!A:T,20,FALSE)</f>
        <v>5928</v>
      </c>
      <c r="CQ25">
        <f>VLOOKUP(A25,'Median Income'!$1:$1048576,21,FALSE)</f>
        <v>36488</v>
      </c>
      <c r="CR25">
        <f>VLOOKUP(A25,'Poverty Rate'!$1:$1048576,20,FALSE)</f>
        <v>17</v>
      </c>
      <c r="CS25">
        <f>VLOOKUP(A25,Murder!A:U,21,)</f>
        <v>23</v>
      </c>
      <c r="CT25">
        <f>VLOOKUP(A25,Rape!A:U,21,FALSE)</f>
        <v>341</v>
      </c>
      <c r="CU25">
        <f>VLOOKUP(A25,Robbery!A:U,21,FALSE)</f>
        <v>383</v>
      </c>
      <c r="CV25">
        <f>VLOOKUP(A25,'Median Income'!$1:$1048576,22,FALSE)</f>
        <v>45642</v>
      </c>
      <c r="CW25">
        <f>VLOOKUP(A25,'Poverty Rate'!$1:$1048576,21,FALSE)</f>
        <v>10.199999999999999</v>
      </c>
      <c r="CX25">
        <f>VLOOKUP(A25,Murder!A:V,22,FALSE)</f>
        <v>546</v>
      </c>
      <c r="CY25">
        <f>VLOOKUP(A25,Rape!A:V,22,FALSE)</f>
        <v>1178</v>
      </c>
      <c r="CZ25">
        <f>VLOOKUP(A25,Robbery!A:V,22,FALSE)</f>
        <v>14376</v>
      </c>
      <c r="DA25">
        <f>VLOOKUP(A25,'Median Income'!$1:$1048576,23,FALSE)</f>
        <v>63668</v>
      </c>
      <c r="DB25">
        <f>VLOOKUP(A25,'Poverty Rate'!$1:$1048576,22,FALSE)</f>
        <v>8.4</v>
      </c>
      <c r="DC25">
        <f>VLOOKUP(A25,Murder!A:W,23,FALSE)</f>
        <v>188</v>
      </c>
      <c r="DD25">
        <f>VLOOKUP(A25,Rape!A:W,23,FALSE)</f>
        <v>1771</v>
      </c>
      <c r="DE25">
        <f>VLOOKUP(A25,Robbery!A:W,23,FALSE)</f>
        <v>8080</v>
      </c>
      <c r="DF25">
        <f>VLOOKUP(A25,'Median Income'!$1:$1048576,24,FALSE)</f>
        <v>55330</v>
      </c>
      <c r="DG25">
        <f>VLOOKUP(A25,'Poverty Rate'!$1:$1048576,23,FALSE)</f>
        <v>12</v>
      </c>
      <c r="DH25">
        <f>VLOOKUP(A25,Murder!A:X,24,FALSE)</f>
        <v>721</v>
      </c>
      <c r="DI25">
        <f>VLOOKUP(A25,Rape!A:X,24,FALSE)</f>
        <v>5347</v>
      </c>
      <c r="DJ25">
        <f>VLOOKUP(A25,Murder!A:X,24,FALSE)</f>
        <v>721</v>
      </c>
      <c r="DK25">
        <f>VLOOKUP(A25,'Median Income'!$1:$1048576,25,FALSE)</f>
        <v>48647</v>
      </c>
      <c r="DL25">
        <f>VLOOKUP(A25,'Poverty Rate'!$1:$1048576,24,FALSE)</f>
        <v>13.3</v>
      </c>
      <c r="DM25">
        <f>VLOOKUP(A25,Murder!A:Y,25,FALSE)</f>
        <v>126</v>
      </c>
      <c r="DN25">
        <f>VLOOKUP(A25,Rape!$1:$1048576,25,FALSE)</f>
        <v>1645</v>
      </c>
      <c r="DO25">
        <f>VLOOKUP(A25,Robbery!A:Y,25,FALSE)</f>
        <v>5441</v>
      </c>
      <c r="DP25">
        <f>VLOOKUP(A25,'Median Income'!$1:$1048576,26,FALSE)</f>
        <v>56211</v>
      </c>
      <c r="DQ25">
        <f>VLOOKUP(A25,'Poverty Rate'!$1:$1048576,25,FALSE)</f>
        <v>8.1999999999999993</v>
      </c>
      <c r="DR25">
        <f>VLOOKUP(A25,Murder!A:Z,26,FALSE)</f>
        <v>231</v>
      </c>
      <c r="DS25">
        <f>VLOOKUP(A25,Rape!A:Z,26,FALSE)</f>
        <v>1039</v>
      </c>
      <c r="DT25">
        <f>VLOOKUP(A25,Robbery!A:Z,26,FALSE)</f>
        <v>3259</v>
      </c>
      <c r="DU25">
        <f>VLOOKUP(A25,'Median Income'!$1:$1048576,27,FALSE)</f>
        <v>34733</v>
      </c>
      <c r="DV25">
        <f>VLOOKUP(A25,'Poverty Rate'!$1:$1048576,26,FALSE)</f>
        <v>20.6</v>
      </c>
      <c r="DW25">
        <f>VLOOKUP(A25,Murder!A:AA,27,FALSE)</f>
        <v>369</v>
      </c>
      <c r="DX25">
        <f>VLOOKUP(A25,Rape!A:AA,27,FALSE)</f>
        <v>1764</v>
      </c>
      <c r="DY25">
        <f>VLOOKUP(A25,Robbery!A:AA,27,FALSE)</f>
        <v>7597</v>
      </c>
      <c r="DZ25">
        <f>VLOOKUP(A25,'Median Income'!$1:$1048576,28,FALSE)</f>
        <v>44579</v>
      </c>
      <c r="EA25">
        <f>VLOOKUP(A25,'Poverty Rate'!$1:$1048576,27,FALSE)</f>
        <v>11.4</v>
      </c>
      <c r="EB25">
        <f>VLOOKUP(A25,Murder!A:AB,28,FALSE)</f>
        <v>33</v>
      </c>
      <c r="EC25">
        <f>VLOOKUP(A25,Rape!A:AB,28,FALSE)</f>
        <v>348</v>
      </c>
      <c r="ED25">
        <f>VLOOKUP(A25,Robbery!A:AB,28,FALSE)</f>
        <v>233</v>
      </c>
      <c r="EE25">
        <f>VLOOKUP(A25,'Median Income'!$1:$1048576,29,FALSE)</f>
        <v>41105</v>
      </c>
      <c r="EF25">
        <f>VLOOKUP(A25,'Poverty Rate'!$1:$1048576,28,FALSE)</f>
        <v>13.5</v>
      </c>
      <c r="EG25">
        <f>VLOOKUP(A25,Murder!A:AC,29,FALSE)</f>
        <v>51</v>
      </c>
      <c r="EH25">
        <f>VLOOKUP(A25,Rape!A:AC,29,FALSE)</f>
        <v>577</v>
      </c>
      <c r="EI25">
        <f>VLOOKUP(A25,Robbery!A:AC,29,FALSE)</f>
        <v>1136</v>
      </c>
      <c r="EJ25">
        <f>VLOOKUP(A25,'Median Income'!$1:$1048576,30,FALSE)</f>
        <v>48145</v>
      </c>
      <c r="EK25">
        <f>VLOOKUP(A25,'Poverty Rate'!$1:$1048576,29,FALSE)</f>
        <v>10.199999999999999</v>
      </c>
      <c r="EL25">
        <f>VLOOKUP(A25,Murder!A:AD,30,FALSE)</f>
        <v>226</v>
      </c>
      <c r="EM25">
        <f>VLOOKUP(A25,Rape!A:AD,30,FALSE)</f>
        <v>1092</v>
      </c>
      <c r="EN25">
        <f>VLOOKUP(A25,Robbery!A:AD,30,FALSE)</f>
        <v>7038</v>
      </c>
      <c r="EO25">
        <f>VLOOKUP(A25,'Median Income'!$1:$1048576,31,FALSE)</f>
        <v>52282</v>
      </c>
      <c r="EP25">
        <f>VLOOKUP(A25,'Poverty Rate'!$1:$1048576,30,FALSE)</f>
        <v>9.5</v>
      </c>
      <c r="EQ25">
        <f>VLOOKUP(A25,Murder!A:AE,31,FALSE)</f>
        <v>13</v>
      </c>
      <c r="ER25">
        <f>VLOOKUP(A25,Rape!A:AE,31,FALSE)</f>
        <v>295</v>
      </c>
      <c r="ES25">
        <f>VLOOKUP(A25,Robbery!A:AE,31,FALSE)</f>
        <v>435</v>
      </c>
      <c r="ET25">
        <f>VLOOKUP(A25,'Median Income'!$1:$1048576,32,FALSE)</f>
        <v>61970</v>
      </c>
      <c r="EU25">
        <f>VLOOKUP(A25,'Poverty Rate'!$1:$1048576,31,FALSE)</f>
        <v>5.4</v>
      </c>
      <c r="EV25">
        <f>VLOOKUP(A25,Murder!A:AF,32,FALSE)</f>
        <v>427</v>
      </c>
      <c r="EW25">
        <f>VLOOKUP(A25,Rape!A:AF,32,FALSE)</f>
        <v>1201</v>
      </c>
      <c r="EX25">
        <f>VLOOKUP(A25,Robbery!A:AF,32,FALSE)</f>
        <v>13360</v>
      </c>
      <c r="EY25">
        <f>VLOOKUP(A25,'Median Income'!$1:$1048576,33,FALSE)</f>
        <v>68059</v>
      </c>
      <c r="EZ25">
        <f>VLOOKUP(A25,'Poverty Rate'!$1:$1048576,32,FALSE)</f>
        <v>8.8000000000000007</v>
      </c>
      <c r="FA25">
        <f>VLOOKUP(A25,Murder!A:AG,33,FALSE)</f>
        <v>134</v>
      </c>
      <c r="FB25">
        <f>VLOOKUP(A25,Rape!A:AG,33,FALSE)</f>
        <v>1073</v>
      </c>
      <c r="FC25">
        <f>VLOOKUP(A25,Robbery!A:AG,33,FALSE)</f>
        <v>2095</v>
      </c>
      <c r="FD25">
        <f>VLOOKUP(A25,'Median Income'!$1:$1048576,34,FALSE)</f>
        <v>40028</v>
      </c>
      <c r="FE25">
        <f>VLOOKUP(A25,'Poverty Rate'!$1:$1048576,33,FALSE)</f>
        <v>16.899999999999999</v>
      </c>
      <c r="FF25">
        <f>VLOOKUP(A25,Murder!A:AH,34,FALSE)</f>
        <v>922</v>
      </c>
      <c r="FG25">
        <f>VLOOKUP(A25,Rape!A:AH,34,FALSE)</f>
        <v>3168</v>
      </c>
      <c r="FH25">
        <f>VLOOKUP(A25,Robbery!A:AH,34,FALSE)</f>
        <v>34459</v>
      </c>
      <c r="FI25">
        <f>VLOOKUP(A25,'Median Income'!$1:$1048576,35,FALSE)</f>
        <v>48222</v>
      </c>
      <c r="FJ25">
        <f>VLOOKUP(A25,'Poverty Rate'!$1:$1048576,34,FALSE)</f>
        <v>14</v>
      </c>
      <c r="FK25">
        <f>VLOOKUP(A25,Murder!A:AI,35,FALSE)</f>
        <v>539</v>
      </c>
      <c r="FL25">
        <f>VLOOKUP(A25,Rape!A:AI,35,FALSE)</f>
        <v>2495</v>
      </c>
      <c r="FM25">
        <f>VLOOKUP(A25,Robbery!A:AI,35,FALSE)</f>
        <v>13468</v>
      </c>
      <c r="FN25">
        <f>VLOOKUP(A25,'Median Income'!$1:$1048576,36,FALSE)</f>
        <v>39797</v>
      </c>
      <c r="FO25">
        <f>VLOOKUP(A25,'Poverty Rate'!$1:$1048576,35,FALSE)</f>
        <v>13.8</v>
      </c>
      <c r="FP25">
        <f>VLOOKUP(A25,Murder!A:AJ,36,FALSE)</f>
        <v>14</v>
      </c>
      <c r="FQ25">
        <f>VLOOKUP(A25,Rape!A:AJ,36,FALSE)</f>
        <v>241</v>
      </c>
      <c r="FR25">
        <f>VLOOKUP(A25,Robbery!A:AJ,36,FALSE)</f>
        <v>75</v>
      </c>
      <c r="FS25">
        <f>VLOOKUP(A25,'Median Income'!$1:$1048576,37,FALSE)</f>
        <v>41047</v>
      </c>
      <c r="FT25">
        <f>VLOOKUP(A25,'Poverty Rate'!$1:$1048576,36,FALSE)</f>
        <v>11.4</v>
      </c>
      <c r="FU25">
        <f>VLOOKUP(A25,Murder!A:AK,37,FALSE)</f>
        <v>560</v>
      </c>
      <c r="FV25">
        <f>VLOOKUP(A25,Rape!A:AK,37,FALSE)</f>
        <v>4770</v>
      </c>
      <c r="FW25">
        <f>VLOOKUP(A25,Robbery!A:AK,37,FALSE)</f>
        <v>19418</v>
      </c>
      <c r="FX25">
        <f>VLOOKUP(A25,'Median Income'!$1:$1048576,38,FALSE)</f>
        <v>45900</v>
      </c>
      <c r="FY25">
        <f>VLOOKUP(A25,'Poverty Rate'!$1:$1048576,37,FALSE)</f>
        <v>12.1</v>
      </c>
      <c r="FZ25">
        <f>VLOOKUP(A25,Murder!A:AL,38,FALSE)</f>
        <v>210</v>
      </c>
      <c r="GA25">
        <f>VLOOKUP(A25,Rape!A:AL,38,FALSE)</f>
        <v>1488</v>
      </c>
      <c r="GB25">
        <f>VLOOKUP(A25,Robbery!A:AL,38,FALSE)</f>
        <v>3145</v>
      </c>
      <c r="GC25">
        <f>VLOOKUP(A25,'Median Income'!$1:$1048576,39,FALSE)</f>
        <v>38838</v>
      </c>
      <c r="GD25">
        <f>VLOOKUP(A25,'Poverty Rate'!$1:$1048576,38,FALSE)</f>
        <v>15.2</v>
      </c>
      <c r="GE25">
        <f>VLOOKUP(A25,Murder!A:AM,39,FALSE)</f>
        <v>88</v>
      </c>
      <c r="GF25">
        <f>VLOOKUP(A25,Rape!A:AM,39,)</f>
        <v>1219</v>
      </c>
      <c r="GG25">
        <f>VLOOKUP(A25,Robbery!A:AM,39,FALSE)</f>
        <v>2711</v>
      </c>
      <c r="GH25">
        <f>VLOOKUP(A25,'Median Income'!$1:$1048576,40,FALSE)</f>
        <v>47091</v>
      </c>
      <c r="GI25">
        <f>VLOOKUP(A25,'Poverty Rate'!$1:$1048576,39,FALSE)</f>
        <v>11.8</v>
      </c>
      <c r="GJ25">
        <f>VLOOKUP(A25,Murder!A:AN,40,FALSE)</f>
        <v>741</v>
      </c>
      <c r="GK25">
        <f>VLOOKUP(A25,Rape!A:AN,40,FALSE)</f>
        <v>3611</v>
      </c>
      <c r="GL25">
        <f>VLOOKUP(A25,Robbery!A:AN,40,FALSE)</f>
        <v>21095</v>
      </c>
      <c r="GM25">
        <f>VLOOKUP(A25,'Median Income'!$1:$1048576,41,FALSE)</f>
        <v>48477</v>
      </c>
      <c r="GN25">
        <f>VLOOKUP(A25,'Poverty Rate'!$1:$1048576,40,FALSE)</f>
        <v>11.3</v>
      </c>
      <c r="GO25">
        <f>VLOOKUP(A25,Murder!A:AO,41,FALSE)</f>
        <v>27</v>
      </c>
      <c r="GP25">
        <f>VLOOKUP(A25,Rape!A:AO,41,FALSE)</f>
        <v>289</v>
      </c>
      <c r="GQ25">
        <f>VLOOKUP(A25,Robbery!A:AO,41,FALSE)</f>
        <v>740</v>
      </c>
      <c r="GR25">
        <f>VLOOKUP(A25,'Median Income'!$1:$1048576,42,FALSE)</f>
        <v>53736</v>
      </c>
      <c r="GS25">
        <f>VLOOKUP(A25,'Poverty Rate'!$1:$1048576,41,FALSE)</f>
        <v>10.5</v>
      </c>
      <c r="GT25">
        <f>VLOOKUP(A25,Murder!A:AP,42,FALSE)</f>
        <v>362</v>
      </c>
      <c r="GU25">
        <f>VLOOKUP(A25,Rape!A:AP,42,FALSE)</f>
        <v>1834</v>
      </c>
      <c r="GV25">
        <f>VLOOKUP(A25,Robbery!A:AP,42,FALSE)</f>
        <v>5902</v>
      </c>
      <c r="GW25">
        <f>VLOOKUP(A25,'Median Income'!$1:$1048576,43,FALSE)</f>
        <v>39617</v>
      </c>
      <c r="GX25">
        <f>VLOOKUP(A25,'Poverty Rate'!$1:$1048576,42,FALSE)</f>
        <v>11.2</v>
      </c>
      <c r="GY25">
        <f>VLOOKUP(A25,Murder!$1:$1048576,43,FALSE)</f>
        <v>30</v>
      </c>
      <c r="GZ25">
        <f>VLOOKUP(A25,Rape!$1:$1048576,43,FALSE)</f>
        <v>465</v>
      </c>
      <c r="HA25">
        <f>VLOOKUP(A25,Robbery!$1:$1048576,43,FALSE)</f>
        <v>158</v>
      </c>
      <c r="HB25">
        <f>VLOOKUP(A25,'Median Income'!$1:$1048576,44,FALSE)</f>
        <v>45427</v>
      </c>
      <c r="HC25">
        <f>VLOOKUP(A25,'Poverty Rate'!$1:$1048576,43,FALSE)</f>
        <v>10.7</v>
      </c>
      <c r="HD25">
        <f>VLOOKUP(A25,Murder!$1:$1048576,44,FALSE)</f>
        <v>419</v>
      </c>
      <c r="HE25">
        <f>VLOOKUP(A25,Rape!$1:$1048576,44,FALSE)</f>
        <v>2194</v>
      </c>
      <c r="HF25">
        <f>VLOOKUP(A25,Robbery!$1:$1048576,44,FALSE)</f>
        <v>11143</v>
      </c>
      <c r="HG25">
        <f>VLOOKUP(A25,'Median Income'!$1:$1048576,45,FALSE)</f>
        <v>40693</v>
      </c>
      <c r="HH25">
        <f>VLOOKUP(A25,'Poverty Rate'!$1:$1048576,44,FALSE)</f>
        <v>14.9</v>
      </c>
      <c r="HI25">
        <f>VLOOKUP(A25,Murder!$1:$1048576,45,FALSE)</f>
        <v>1386</v>
      </c>
      <c r="HJ25">
        <f>VLOOKUP(A25,Rape!$1:$1048576,45,FALSE)</f>
        <v>8429</v>
      </c>
      <c r="HK25">
        <f>VLOOKUP(A25,Robbery!$1:$1048576,45,FALSE)</f>
        <v>37256</v>
      </c>
      <c r="HL25">
        <f>VLOOKUP(A25,'Median Income'!$1:$1048576,46,FALSE)</f>
        <v>43307</v>
      </c>
      <c r="HM25">
        <f>VLOOKUP(A25,'Poverty Rate'!$1:$1048576,45,FALSE)</f>
        <v>16.399999999999999</v>
      </c>
      <c r="HN25">
        <f>VLOOKUP(A25,Murder!$1:$1048576,46,FALSE)</f>
        <v>51</v>
      </c>
      <c r="HO25">
        <f>VLOOKUP(A25,Rape!$1:$1048576,46,FALSE)</f>
        <v>891</v>
      </c>
      <c r="HP25">
        <f>VLOOKUP(A25,Robbery!$1:$1048576,46,FALSE)</f>
        <v>1242</v>
      </c>
      <c r="HQ25">
        <f>VLOOKUP(A25,'Median Income'!$1:$1048576,47,FALSE)</f>
        <v>54628</v>
      </c>
      <c r="HR25">
        <f>VLOOKUP(A25,'Poverty Rate'!$1:$1048576,46,FALSE)</f>
        <v>9.3000000000000007</v>
      </c>
      <c r="HS25">
        <f>VLOOKUP(A25,Murder!$1:$1048576,47,FALSE)</f>
        <v>14</v>
      </c>
      <c r="HT25">
        <f>VLOOKUP(A25,Rape!$1:$1048576,47,FALSE)</f>
        <v>173</v>
      </c>
      <c r="HU25">
        <f>VLOOKUP(A25,Robbery!$1:$1048576,47,FALSE)</f>
        <v>114</v>
      </c>
      <c r="HV25">
        <f>VLOOKUP(A25,'Median Income'!$1:$1048576,48,FALSE)</f>
        <v>51981</v>
      </c>
      <c r="HW25">
        <f>VLOOKUP(A25,'Poverty Rate'!$1:$1048576,47,FALSE)</f>
        <v>7.8</v>
      </c>
      <c r="HX25">
        <f>VLOOKUP(A25,Murder!$1:$1048576,48,FALSE)</f>
        <v>403</v>
      </c>
      <c r="HY25">
        <f>VLOOKUP(A25,Rape!$1:$1048576,48,FALSE)</f>
        <v>1829</v>
      </c>
      <c r="HZ25">
        <f>VLOOKUP(A25,Robbery!$1:$1048576,48,FALSE)</f>
        <v>7779</v>
      </c>
      <c r="IA25">
        <f>VLOOKUP(A25,'Median Income'!$1:$1048576,49,FALSE)</f>
        <v>57119</v>
      </c>
      <c r="IB25">
        <f>VLOOKUP(A25,'Poverty Rate'!$1:$1048576,48,FALSE)</f>
        <v>8.6</v>
      </c>
      <c r="IC25">
        <f>VLOOKUP(A25,Murder!$1:$1048576,49,FALSE)</f>
        <v>197</v>
      </c>
      <c r="ID25">
        <f>VLOOKUP(A25,Rape!$1:$1048576,49,FALSE)</f>
        <v>2748</v>
      </c>
      <c r="IE25">
        <f>VLOOKUP(A25,Robbery!$1:$1048576,49,FALSE)</f>
        <v>6424</v>
      </c>
      <c r="IF25">
        <f>VLOOKUP(A25,'Median Income'!$1:$1048576,50,FALSE)</f>
        <v>54723</v>
      </c>
      <c r="IG25">
        <f>VLOOKUP(A25,'Poverty Rate'!$1:$1048576,49,FALSE)</f>
        <v>8</v>
      </c>
      <c r="IH25">
        <f>VLOOKUP(A25,Murder!$1:$1048576,50,FALSE)</f>
        <v>80</v>
      </c>
      <c r="II25">
        <f>VLOOKUP(A25,Rape!$1:$1048576,50,FALSE)</f>
        <v>404</v>
      </c>
      <c r="IJ25">
        <f>VLOOKUP(A25,Robbery!$1:$1048576,50,FALSE)</f>
        <v>853</v>
      </c>
      <c r="IK25">
        <f>VLOOKUP(A25,'Median Income'!$1:$1048576,51,FALSE)</f>
        <v>38419</v>
      </c>
      <c r="IL25">
        <f>VLOOKUP(A25,'Poverty Rate'!$1:$1048576,50,FALSE)</f>
        <v>15.3</v>
      </c>
      <c r="IM25">
        <f>VLOOKUP(A25,Murder!$1:$1048576,51,FALSE)</f>
        <v>165</v>
      </c>
      <c r="IN25">
        <f>VLOOKUP(A25,Rape!$1:$1048576,51,FALSE)</f>
        <v>1233</v>
      </c>
      <c r="IO25">
        <f>VLOOKUP(A25,Robbery!$1:$1048576,51,FALSE)</f>
        <v>5564</v>
      </c>
      <c r="IP25">
        <f>VLOOKUP(A25,'Median Income'!$1:$1048576,52,FALSE)</f>
        <v>51692</v>
      </c>
      <c r="IQ25">
        <f>VLOOKUP(A25,'Poverty Rate'!$1:$1048576,51,FALSE)</f>
        <v>10.1</v>
      </c>
      <c r="IR25">
        <f>VLOOKUP(A25,Murder!$1:$1048576,52,FALSE)</f>
        <v>13</v>
      </c>
      <c r="IS25">
        <f>VLOOKUP(A25,Rape!$1:$1048576,52,FALSE)</f>
        <v>151</v>
      </c>
      <c r="IT25">
        <f>VLOOKUP(A25,Robbery!$1:$1048576,52,FALSE)</f>
        <v>72</v>
      </c>
      <c r="IU25">
        <f>VLOOKUP(A25,'Median Income'!$1:$1048576,53,FALSE)</f>
        <v>47041</v>
      </c>
      <c r="IV25">
        <f>VLOOKUP(A25,'Poverty Rate'!$1:$1048576,52,FALSE)</f>
        <v>10</v>
      </c>
    </row>
    <row r="26" spans="1:256" x14ac:dyDescent="0.25">
      <c r="A26">
        <v>2007</v>
      </c>
      <c r="B26">
        <v>412</v>
      </c>
      <c r="C26">
        <f>VLOOKUP(A26,Rape!A50:B104,2,FALSE)</f>
        <v>1548</v>
      </c>
      <c r="D26">
        <f>VLOOKUP(A26,Robbery!A50:B104,2,FALSE)</f>
        <v>7398</v>
      </c>
      <c r="E26">
        <f>VLOOKUP(A26,'Median Income'!A:C,3,FALSE)</f>
        <v>42212</v>
      </c>
      <c r="F26">
        <f>VLOOKUP(A26,'Poverty Rate'!A:B,2,FALSE)</f>
        <v>14.5</v>
      </c>
      <c r="G26">
        <f>VLOOKUP(A26,Murder!A:C,3,FALSE)</f>
        <v>43</v>
      </c>
      <c r="H26">
        <f>VLOOKUP(A26,Rape!A:C,3,FALSE)</f>
        <v>545</v>
      </c>
      <c r="I26">
        <f>VLOOKUP(A26,Robbery!A:C,3,FALSE)</f>
        <v>581</v>
      </c>
      <c r="J26">
        <f>VLOOKUP(A26,'Median Income'!A:D,4,FALSE)</f>
        <v>62993</v>
      </c>
      <c r="K26">
        <f>VLOOKUP(A26,'Poverty Rate'!A:C,3,FALSE)</f>
        <v>7.6</v>
      </c>
      <c r="L26">
        <f>VLOOKUP(A26,Murder!A:D,4,FALSE)</f>
        <v>548</v>
      </c>
      <c r="M26">
        <f>VLOOKUP(A26,Rape!A:D,4,FALSE)</f>
        <v>2353</v>
      </c>
      <c r="N26">
        <f>VLOOKUP(A26,Robbery!A:D,4,FALSE)</f>
        <v>9764</v>
      </c>
      <c r="O26">
        <f>VLOOKUP(A26,'Median Income'!A:E,5,FALSE)</f>
        <v>47215</v>
      </c>
      <c r="P26">
        <f>VLOOKUP(A26,'Poverty Rate'!A:D,4,FALSE)</f>
        <v>14.3</v>
      </c>
      <c r="Q26">
        <f>VLOOKUP(A26,Murder!A:E,5,FALSE)</f>
        <v>198</v>
      </c>
      <c r="R26">
        <f>VLOOKUP(A26,Rape!A:E,5,FALSE)</f>
        <v>1294</v>
      </c>
      <c r="S26">
        <f>VLOOKUP(A26,Robbery!A:E,5,FALSE)</f>
        <v>3105</v>
      </c>
      <c r="T26">
        <f>VLOOKUP(A26,'Median Income'!A:F,6,FALSE)</f>
        <v>40795</v>
      </c>
      <c r="U26">
        <f>VLOOKUP(A26,'Poverty Rate'!A:E,5,FALSE)</f>
        <v>13.8</v>
      </c>
      <c r="V26">
        <f>VLOOKUP(A26,Murder!A:F,6,FALSE)</f>
        <v>2262</v>
      </c>
      <c r="W26">
        <f>VLOOKUP(A26,Rape!A:F,6,FALSE)</f>
        <v>9046</v>
      </c>
      <c r="X26">
        <f>VLOOKUP(A26,Robbery!A:F,6,FALSE)</f>
        <v>70706</v>
      </c>
      <c r="Y26">
        <f>VLOOKUP(A26,'Median Income'!A:G,7,FALSE)</f>
        <v>55734</v>
      </c>
      <c r="Z26">
        <f>VLOOKUP(A26,'Poverty Rate'!A:F,6,FALSE)</f>
        <v>12.7</v>
      </c>
      <c r="AA26">
        <f>VLOOKUP(A26,Murder!A:G,7,FALSE)</f>
        <v>155</v>
      </c>
      <c r="AB26">
        <f>VLOOKUP(A26,Rape!A:G,7,FALSE)</f>
        <v>2075</v>
      </c>
      <c r="AC26">
        <f>VLOOKUP(A26,Robbery!A:G,7,FALSE)</f>
        <v>3461</v>
      </c>
      <c r="AD26">
        <f>VLOOKUP(A26,'Median Income'!A:H,8,FALSE)</f>
        <v>61141</v>
      </c>
      <c r="AE26">
        <f>VLOOKUP(A26,'Poverty Rate'!A:G,7,FALSE)</f>
        <v>9.8000000000000007</v>
      </c>
      <c r="AF26">
        <f>VLOOKUP(A26,Murder!A:H,8,FALSE)</f>
        <v>113</v>
      </c>
      <c r="AG26">
        <f>VLOOKUP(A26,Rape!A:H,8,FALSE)</f>
        <v>690</v>
      </c>
      <c r="AH26">
        <f>VLOOKUP(A26,Robbery!A:H,8,FALSE)</f>
        <v>4303</v>
      </c>
      <c r="AI26">
        <f>VLOOKUP(A26,'Median Income'!A:I,9,FALSE)</f>
        <v>64141</v>
      </c>
      <c r="AJ26">
        <f>VLOOKUP(A26,'Poverty Rate'!A:H,8,FALSE)</f>
        <v>8.9</v>
      </c>
      <c r="AK26">
        <f>VLOOKUP(A26,Murder!A:I,9,FALSE)</f>
        <v>39</v>
      </c>
      <c r="AL26">
        <f>VLOOKUP(A26,Rape!A:I,9,FALSE)</f>
        <v>341</v>
      </c>
      <c r="AM26">
        <f>VLOOKUP(A26,Robbery!A:I,9,FALSE)</f>
        <v>1763</v>
      </c>
      <c r="AN26">
        <f>VLOOKUP(A26,'Median Income'!A:J,10,FALSE)</f>
        <v>54589</v>
      </c>
      <c r="AO26">
        <f>VLOOKUP(A26,'Poverty Rate'!A:I,9,FALSE)</f>
        <v>9.3000000000000007</v>
      </c>
      <c r="AP26">
        <f>VLOOKUP(A26,Murder!A:J,10,FALSE)</f>
        <v>181</v>
      </c>
      <c r="AQ26">
        <f>VLOOKUP(A26,Rape!A:J,10,FALSE)</f>
        <v>192</v>
      </c>
      <c r="AR26">
        <f>VLOOKUP(A26,Robbery!A:J,10,FALSE)</f>
        <v>4265</v>
      </c>
      <c r="AS26">
        <f>VLOOKUP(A26,'Median Income'!A:K,11,FALSE)</f>
        <v>50783</v>
      </c>
      <c r="AT26">
        <f>VLOOKUP(A26,'Poverty Rate'!A:J,10,FALSE)</f>
        <v>18</v>
      </c>
      <c r="AU26">
        <f>VLOOKUP(A26,Murder!A:K,11,FALSE)</f>
        <v>1202</v>
      </c>
      <c r="AV26">
        <f>VLOOKUP(A26,Rape!A:K,11,FALSE)</f>
        <v>6149</v>
      </c>
      <c r="AW26">
        <f>VLOOKUP(A26,Robbery!A:K,11,FALSE)</f>
        <v>38155</v>
      </c>
      <c r="AX26">
        <f>VLOOKUP(A26,'Median Income'!A:L,12,FALSE)</f>
        <v>45794</v>
      </c>
      <c r="AY26">
        <f>VLOOKUP(A26,'Poverty Rate'!A:K,11,FALSE)</f>
        <v>12.5</v>
      </c>
      <c r="AZ26">
        <f>VLOOKUP(A26,Murder!A:L,12,FALSE)</f>
        <v>720</v>
      </c>
      <c r="BA26">
        <f>VLOOKUP(A26,Rape!A:L,12,FALSE)</f>
        <v>2198</v>
      </c>
      <c r="BB26">
        <f>VLOOKUP(A26,Robbery!A:L,12,FALSE)</f>
        <v>17291</v>
      </c>
      <c r="BC26">
        <f>VLOOKUP(A26,'Median Income'!$1:$1048576,13,FALSE)</f>
        <v>48641</v>
      </c>
      <c r="BD26">
        <f>VLOOKUP(A26,'Poverty Rate'!$1:$1048576,12,FALSE)</f>
        <v>13.6</v>
      </c>
      <c r="BE26">
        <f>VLOOKUP(A26,Murder!A:M,13,FALSE)</f>
        <v>24</v>
      </c>
      <c r="BF26">
        <f>VLOOKUP(A26,Rape!A:M,13,FALSE)</f>
        <v>377</v>
      </c>
      <c r="BG26">
        <f>VLOOKUP(A26,Robbery!A:M,13,FALSE)</f>
        <v>1122</v>
      </c>
      <c r="BH26">
        <f>VLOOKUP(A26,'Median Income'!$1:$1048576,14,FALSE)</f>
        <v>64022</v>
      </c>
      <c r="BI26">
        <f>VLOOKUP(A26,'Poverty Rate'!$1:$1048576,13,FALSE)</f>
        <v>7.5</v>
      </c>
      <c r="BJ26">
        <f>VLOOKUP(A26,Murder!A:N,14,FALSE)</f>
        <v>49</v>
      </c>
      <c r="BK26">
        <f>VLOOKUP(A26,Rape!A:N,14,FALSE)</f>
        <v>607</v>
      </c>
      <c r="BL26">
        <f>VLOOKUP(A26,Robbery!A:N,14,FALSE)</f>
        <v>243</v>
      </c>
      <c r="BM26">
        <f>VLOOKUP(A26,'Median Income'!$1:$1048576,15,FALSE)</f>
        <v>49184</v>
      </c>
      <c r="BN26">
        <f>VLOOKUP(A26,'Poverty Rate'!$1:$1048576,14,FALSE)</f>
        <v>9.9</v>
      </c>
      <c r="BO26">
        <f>VLOOKUP(A26,Murder!A:O,15,FALSE)</f>
        <v>752</v>
      </c>
      <c r="BP26">
        <f>VLOOKUP(A26,Rape!A:O,15,FALSE)</f>
        <v>4103</v>
      </c>
      <c r="BQ26">
        <f>VLOOKUP(A26,Robbery!A:O,15,FALSE)</f>
        <v>23100</v>
      </c>
      <c r="BR26">
        <f>VLOOKUP(A26,'Median Income'!$1:$1048576,16,FALSE)</f>
        <v>52506</v>
      </c>
      <c r="BS26">
        <f>VLOOKUP(A26,'Poverty Rate'!$1:$1048576,15,FALSE)</f>
        <v>10</v>
      </c>
      <c r="BT26">
        <f>VLOOKUP(A26,Murder!A:P,16,FALSE)</f>
        <v>350</v>
      </c>
      <c r="BU26">
        <f>VLOOKUP(A26,Rape!A:P,16,FALSE)</f>
        <v>1738</v>
      </c>
      <c r="BV26">
        <f>VLOOKUP(A26,Robbery!A:P,16,FALSE)</f>
        <v>7845</v>
      </c>
      <c r="BW26">
        <f>VLOOKUP(A26,'Median Income'!$1:$1048576,17,FALSE)</f>
        <v>47453</v>
      </c>
      <c r="BX26">
        <f>VLOOKUP(A26,'Poverty Rate'!$1:$1048576,16,FALSE)</f>
        <v>11.8</v>
      </c>
      <c r="BY26">
        <f>VLOOKUP(A26,Murder!A:Q,17,FALSE)</f>
        <v>39</v>
      </c>
      <c r="BZ26">
        <f>VLOOKUP(A26,Rape!A:Q,17,FALSE)</f>
        <v>970</v>
      </c>
      <c r="CA26">
        <f>VLOOKUP(A26,Robbery!A:Q,17,FALSE)</f>
        <v>1328</v>
      </c>
      <c r="CB26">
        <f>VLOOKUP(A26,'Median Income'!$1:$1048576,18,FALSE)</f>
        <v>48908</v>
      </c>
      <c r="CC26">
        <f>VLOOKUP(A26,'Poverty Rate'!$1:$1048576,17,FALSE)</f>
        <v>8.9</v>
      </c>
      <c r="CD26">
        <f>VLOOKUP(A26,Murder!A:R,18,FALSE)</f>
        <v>106</v>
      </c>
      <c r="CE26">
        <f>VLOOKUP(A26,Rape!A:R,18,FALSE)</f>
        <v>1287</v>
      </c>
      <c r="CF26">
        <f>VLOOKUP(A26,Robbery!A:R,18,FALSE)</f>
        <v>2022</v>
      </c>
      <c r="CG26">
        <f>VLOOKUP(A26,'Median Income'!$1:$1048576,19,FALSE)</f>
        <v>48497</v>
      </c>
      <c r="CH26">
        <f>VLOOKUP(A26,'Poverty Rate'!$1:$1048576,18,FALSE)</f>
        <v>11.7</v>
      </c>
      <c r="CI26">
        <f>VLOOKUP(A26,Murder!A:S,19,FALSE)</f>
        <v>206</v>
      </c>
      <c r="CJ26">
        <f>VLOOKUP(A26,Rape!A:S,19,FALSE)</f>
        <v>1365</v>
      </c>
      <c r="CK26">
        <f>VLOOKUP(A26,Robbery!A:S,19,FALSE)</f>
        <v>4068</v>
      </c>
      <c r="CL26">
        <f>VLOOKUP(A26,'Median Income'!$1:$1048576,20,FALSE)</f>
        <v>39452</v>
      </c>
      <c r="CM26">
        <f>VLOOKUP(A26,'Poverty Rate'!$1:$1048576,19,FALSE)</f>
        <v>15.5</v>
      </c>
      <c r="CN26">
        <f>VLOOKUP(A26,Murder!A:T,20,FALSE)</f>
        <v>625</v>
      </c>
      <c r="CO26">
        <f>VLOOKUP(A26,Rape!A:T,20,FALSE)</f>
        <v>1427</v>
      </c>
      <c r="CP26">
        <f>VLOOKUP(A26,Robbery!A:T,20,FALSE)</f>
        <v>6316</v>
      </c>
      <c r="CQ26">
        <f>VLOOKUP(A26,'Median Income'!$1:$1048576,21,FALSE)</f>
        <v>41313</v>
      </c>
      <c r="CR26">
        <f>VLOOKUP(A26,'Poverty Rate'!$1:$1048576,20,FALSE)</f>
        <v>16.100000000000001</v>
      </c>
      <c r="CS26">
        <f>VLOOKUP(A26,Murder!A:U,21,)</f>
        <v>20</v>
      </c>
      <c r="CT26">
        <f>VLOOKUP(A26,Rape!A:U,21,FALSE)</f>
        <v>392</v>
      </c>
      <c r="CU26">
        <f>VLOOKUP(A26,Robbery!A:U,21,FALSE)</f>
        <v>349</v>
      </c>
      <c r="CV26">
        <f>VLOOKUP(A26,'Median Income'!$1:$1048576,22,FALSE)</f>
        <v>47894</v>
      </c>
      <c r="CW26">
        <f>VLOOKUP(A26,'Poverty Rate'!$1:$1048576,21,FALSE)</f>
        <v>10.9</v>
      </c>
      <c r="CX26">
        <f>VLOOKUP(A26,Murder!A:V,22,FALSE)</f>
        <v>554</v>
      </c>
      <c r="CY26">
        <f>VLOOKUP(A26,Rape!A:V,22,FALSE)</f>
        <v>1179</v>
      </c>
      <c r="CZ26">
        <f>VLOOKUP(A26,Robbery!A:V,22,FALSE)</f>
        <v>13258</v>
      </c>
      <c r="DA26">
        <f>VLOOKUP(A26,'Median Income'!$1:$1048576,23,FALSE)</f>
        <v>65630</v>
      </c>
      <c r="DB26">
        <f>VLOOKUP(A26,'Poverty Rate'!$1:$1048576,22,FALSE)</f>
        <v>8.8000000000000007</v>
      </c>
      <c r="DC26">
        <f>VLOOKUP(A26,Murder!A:W,23,FALSE)</f>
        <v>187</v>
      </c>
      <c r="DD26">
        <f>VLOOKUP(A26,Rape!A:W,23,FALSE)</f>
        <v>1643</v>
      </c>
      <c r="DE26">
        <f>VLOOKUP(A26,Robbery!A:W,23,FALSE)</f>
        <v>7021</v>
      </c>
      <c r="DF26">
        <f>VLOOKUP(A26,'Median Income'!$1:$1048576,24,FALSE)</f>
        <v>58463</v>
      </c>
      <c r="DG26">
        <f>VLOOKUP(A26,'Poverty Rate'!$1:$1048576,23,FALSE)</f>
        <v>11.2</v>
      </c>
      <c r="DH26">
        <f>VLOOKUP(A26,Murder!A:X,24,FALSE)</f>
        <v>661</v>
      </c>
      <c r="DI26">
        <f>VLOOKUP(A26,Rape!A:X,24,FALSE)</f>
        <v>4592</v>
      </c>
      <c r="DJ26">
        <f>VLOOKUP(A26,Murder!A:X,24,FALSE)</f>
        <v>661</v>
      </c>
      <c r="DK26">
        <f>VLOOKUP(A26,'Median Income'!$1:$1048576,25,FALSE)</f>
        <v>49370</v>
      </c>
      <c r="DL26">
        <f>VLOOKUP(A26,'Poverty Rate'!$1:$1048576,24,FALSE)</f>
        <v>10.8</v>
      </c>
      <c r="DM26">
        <f>VLOOKUP(A26,Murder!A:Y,25,FALSE)</f>
        <v>116</v>
      </c>
      <c r="DN26">
        <f>VLOOKUP(A26,Rape!$1:$1048576,25,FALSE)</f>
        <v>1873</v>
      </c>
      <c r="DO26">
        <f>VLOOKUP(A26,Robbery!A:Y,25,FALSE)</f>
        <v>4770</v>
      </c>
      <c r="DP26">
        <f>VLOOKUP(A26,'Median Income'!$1:$1048576,26,FALSE)</f>
        <v>58058</v>
      </c>
      <c r="DQ26">
        <f>VLOOKUP(A26,'Poverty Rate'!$1:$1048576,25,FALSE)</f>
        <v>9.3000000000000007</v>
      </c>
      <c r="DR26">
        <f>VLOOKUP(A26,Murder!A:Z,26,FALSE)</f>
        <v>202</v>
      </c>
      <c r="DS26">
        <f>VLOOKUP(A26,Rape!A:Z,26,FALSE)</f>
        <v>1033</v>
      </c>
      <c r="DT26">
        <f>VLOOKUP(A26,Robbery!A:Z,26,FALSE)</f>
        <v>2896</v>
      </c>
      <c r="DU26">
        <f>VLOOKUP(A26,'Median Income'!$1:$1048576,27,FALSE)</f>
        <v>37279</v>
      </c>
      <c r="DV26">
        <f>VLOOKUP(A26,'Poverty Rate'!$1:$1048576,26,FALSE)</f>
        <v>22.6</v>
      </c>
      <c r="DW26">
        <f>VLOOKUP(A26,Murder!A:AA,27,FALSE)</f>
        <v>367</v>
      </c>
      <c r="DX26">
        <f>VLOOKUP(A26,Rape!A:AA,27,FALSE)</f>
        <v>1785</v>
      </c>
      <c r="DY26">
        <f>VLOOKUP(A26,Robbery!A:AA,27,FALSE)</f>
        <v>7728</v>
      </c>
      <c r="DZ26">
        <f>VLOOKUP(A26,'Median Income'!$1:$1048576,28,FALSE)</f>
        <v>46005</v>
      </c>
      <c r="EA26">
        <f>VLOOKUP(A26,'Poverty Rate'!$1:$1048576,27,FALSE)</f>
        <v>12.8</v>
      </c>
      <c r="EB26">
        <f>VLOOKUP(A26,Murder!A:AB,28,FALSE)</f>
        <v>27</v>
      </c>
      <c r="EC26">
        <f>VLOOKUP(A26,Rape!A:AB,28,FALSE)</f>
        <v>363</v>
      </c>
      <c r="ED26">
        <f>VLOOKUP(A26,Robbery!A:AB,28,FALSE)</f>
        <v>233</v>
      </c>
      <c r="EE26">
        <f>VLOOKUP(A26,'Median Income'!$1:$1048576,29,FALSE)</f>
        <v>43655</v>
      </c>
      <c r="EF26">
        <f>VLOOKUP(A26,'Poverty Rate'!$1:$1048576,28,FALSE)</f>
        <v>13</v>
      </c>
      <c r="EG26">
        <f>VLOOKUP(A26,Murder!A:AC,29,FALSE)</f>
        <v>71</v>
      </c>
      <c r="EH26">
        <f>VLOOKUP(A26,Rape!A:AC,29,FALSE)</f>
        <v>550</v>
      </c>
      <c r="EI26">
        <f>VLOOKUP(A26,Robbery!A:AC,29,FALSE)</f>
        <v>1115</v>
      </c>
      <c r="EJ26">
        <f>VLOOKUP(A26,'Median Income'!$1:$1048576,30,FALSE)</f>
        <v>49174</v>
      </c>
      <c r="EK26">
        <f>VLOOKUP(A26,'Poverty Rate'!$1:$1048576,29,FALSE)</f>
        <v>9.9</v>
      </c>
      <c r="EL26">
        <f>VLOOKUP(A26,Murder!A:AD,30,FALSE)</f>
        <v>193</v>
      </c>
      <c r="EM26">
        <f>VLOOKUP(A26,Rape!A:AD,30,FALSE)</f>
        <v>1096</v>
      </c>
      <c r="EN26">
        <f>VLOOKUP(A26,Robbery!A:AD,30,FALSE)</f>
        <v>6938</v>
      </c>
      <c r="EO26">
        <f>VLOOKUP(A26,'Median Income'!$1:$1048576,31,FALSE)</f>
        <v>54058</v>
      </c>
      <c r="EP26">
        <f>VLOOKUP(A26,'Poverty Rate'!$1:$1048576,30,FALSE)</f>
        <v>9.6999999999999993</v>
      </c>
      <c r="EQ26">
        <f>VLOOKUP(A26,Murder!A:AE,31,FALSE)</f>
        <v>12</v>
      </c>
      <c r="ER26">
        <f>VLOOKUP(A26,Rape!A:AE,31,FALSE)</f>
        <v>357</v>
      </c>
      <c r="ES26">
        <f>VLOOKUP(A26,Robbery!A:AE,31,FALSE)</f>
        <v>451</v>
      </c>
      <c r="ET26">
        <f>VLOOKUP(A26,'Median Income'!$1:$1048576,32,FALSE)</f>
        <v>67576</v>
      </c>
      <c r="EU26">
        <f>VLOOKUP(A26,'Poverty Rate'!$1:$1048576,31,FALSE)</f>
        <v>5.8</v>
      </c>
      <c r="EV26">
        <f>VLOOKUP(A26,Murder!A:AF,32,FALSE)</f>
        <v>381</v>
      </c>
      <c r="EW26">
        <f>VLOOKUP(A26,Rape!A:AF,32,FALSE)</f>
        <v>1032</v>
      </c>
      <c r="EX26">
        <f>VLOOKUP(A26,Robbery!A:AF,32,FALSE)</f>
        <v>12567</v>
      </c>
      <c r="EY26">
        <f>VLOOKUP(A26,'Median Income'!$1:$1048576,33,FALSE)</f>
        <v>60508</v>
      </c>
      <c r="EZ26">
        <f>VLOOKUP(A26,'Poverty Rate'!$1:$1048576,32,FALSE)</f>
        <v>8.6999999999999993</v>
      </c>
      <c r="FA26">
        <f>VLOOKUP(A26,Murder!A:AG,33,FALSE)</f>
        <v>183</v>
      </c>
      <c r="FB26">
        <f>VLOOKUP(A26,Rape!A:AG,33,FALSE)</f>
        <v>1028</v>
      </c>
      <c r="FC26">
        <f>VLOOKUP(A26,Robbery!A:AG,33,FALSE)</f>
        <v>2323</v>
      </c>
      <c r="FD26">
        <f>VLOOKUP(A26,'Median Income'!$1:$1048576,34,FALSE)</f>
        <v>44356</v>
      </c>
      <c r="FE26">
        <f>VLOOKUP(A26,'Poverty Rate'!$1:$1048576,33,FALSE)</f>
        <v>14</v>
      </c>
      <c r="FF26">
        <f>VLOOKUP(A26,Murder!A:AH,34,FALSE)</f>
        <v>805</v>
      </c>
      <c r="FG26">
        <f>VLOOKUP(A26,Rape!A:AH,34,FALSE)</f>
        <v>2928</v>
      </c>
      <c r="FH26">
        <f>VLOOKUP(A26,Robbery!A:AH,34,FALSE)</f>
        <v>31085</v>
      </c>
      <c r="FI26">
        <f>VLOOKUP(A26,'Median Income'!$1:$1048576,35,FALSE)</f>
        <v>48944</v>
      </c>
      <c r="FJ26">
        <f>VLOOKUP(A26,'Poverty Rate'!$1:$1048576,34,FALSE)</f>
        <v>14.5</v>
      </c>
      <c r="FK26">
        <f>VLOOKUP(A26,Murder!A:AI,35,FALSE)</f>
        <v>584</v>
      </c>
      <c r="FL26">
        <f>VLOOKUP(A26,Rape!A:AI,35,FALSE)</f>
        <v>2386</v>
      </c>
      <c r="FM26">
        <f>VLOOKUP(A26,Robbery!A:AI,35,FALSE)</f>
        <v>13534</v>
      </c>
      <c r="FN26">
        <f>VLOOKUP(A26,'Median Income'!$1:$1048576,36,FALSE)</f>
        <v>43513</v>
      </c>
      <c r="FO26">
        <f>VLOOKUP(A26,'Poverty Rate'!$1:$1048576,35,FALSE)</f>
        <v>15.5</v>
      </c>
      <c r="FP26">
        <f>VLOOKUP(A26,Murder!A:AJ,36,FALSE)</f>
        <v>17</v>
      </c>
      <c r="FQ26">
        <f>VLOOKUP(A26,Rape!A:AJ,36,FALSE)</f>
        <v>252</v>
      </c>
      <c r="FR26">
        <f>VLOOKUP(A26,Robbery!A:AJ,36,FALSE)</f>
        <v>75</v>
      </c>
      <c r="FS26">
        <f>VLOOKUP(A26,'Median Income'!$1:$1048576,37,FALSE)</f>
        <v>47205</v>
      </c>
      <c r="FT26">
        <f>VLOOKUP(A26,'Poverty Rate'!$1:$1048576,36,FALSE)</f>
        <v>9.3000000000000007</v>
      </c>
      <c r="FU26">
        <f>VLOOKUP(A26,Murder!A:AK,37,FALSE)</f>
        <v>529</v>
      </c>
      <c r="FV26">
        <f>VLOOKUP(A26,Rape!A:AK,37,FALSE)</f>
        <v>4661</v>
      </c>
      <c r="FW26">
        <f>VLOOKUP(A26,Robbery!A:AK,37,FALSE)</f>
        <v>18351</v>
      </c>
      <c r="FX26">
        <f>VLOOKUP(A26,'Median Income'!$1:$1048576,38,FALSE)</f>
        <v>49099</v>
      </c>
      <c r="FY26">
        <f>VLOOKUP(A26,'Poverty Rate'!$1:$1048576,37,FALSE)</f>
        <v>12.8</v>
      </c>
      <c r="FZ26">
        <f>VLOOKUP(A26,Murder!A:AL,38,FALSE)</f>
        <v>224</v>
      </c>
      <c r="GA26">
        <f>VLOOKUP(A26,Rape!A:AL,38,FALSE)</f>
        <v>1565</v>
      </c>
      <c r="GB26">
        <f>VLOOKUP(A26,Robbery!A:AL,38,FALSE)</f>
        <v>3392</v>
      </c>
      <c r="GC26">
        <f>VLOOKUP(A26,'Median Income'!$1:$1048576,39,FALSE)</f>
        <v>43216</v>
      </c>
      <c r="GD26">
        <f>VLOOKUP(A26,'Poverty Rate'!$1:$1048576,38,FALSE)</f>
        <v>13.4</v>
      </c>
      <c r="GE26">
        <f>VLOOKUP(A26,Murder!A:AM,39,FALSE)</f>
        <v>76</v>
      </c>
      <c r="GF26">
        <f>VLOOKUP(A26,Rape!A:AM,39,)</f>
        <v>1276</v>
      </c>
      <c r="GG26">
        <f>VLOOKUP(A26,Robbery!A:AM,39,FALSE)</f>
        <v>2864</v>
      </c>
      <c r="GH26">
        <f>VLOOKUP(A26,'Median Income'!$1:$1048576,40,FALSE)</f>
        <v>50236</v>
      </c>
      <c r="GI26">
        <f>VLOOKUP(A26,'Poverty Rate'!$1:$1048576,39,FALSE)</f>
        <v>12.8</v>
      </c>
      <c r="GJ26">
        <f>VLOOKUP(A26,Murder!A:AN,40,FALSE)</f>
        <v>725</v>
      </c>
      <c r="GK26">
        <f>VLOOKUP(A26,Rape!A:AN,40,FALSE)</f>
        <v>3443</v>
      </c>
      <c r="GL26">
        <f>VLOOKUP(A26,Robbery!A:AN,40,FALSE)</f>
        <v>19440</v>
      </c>
      <c r="GM26">
        <f>VLOOKUP(A26,'Median Income'!$1:$1048576,41,FALSE)</f>
        <v>48437</v>
      </c>
      <c r="GN26">
        <f>VLOOKUP(A26,'Poverty Rate'!$1:$1048576,40,FALSE)</f>
        <v>10.4</v>
      </c>
      <c r="GO26">
        <f>VLOOKUP(A26,Murder!A:AO,41,FALSE)</f>
        <v>19</v>
      </c>
      <c r="GP26">
        <f>VLOOKUP(A26,Rape!A:AO,41,FALSE)</f>
        <v>258</v>
      </c>
      <c r="GQ26">
        <f>VLOOKUP(A26,Robbery!A:AO,41,FALSE)</f>
        <v>760</v>
      </c>
      <c r="GR26">
        <f>VLOOKUP(A26,'Median Income'!$1:$1048576,42,FALSE)</f>
        <v>54210</v>
      </c>
      <c r="GS26">
        <f>VLOOKUP(A26,'Poverty Rate'!$1:$1048576,41,FALSE)</f>
        <v>9.5</v>
      </c>
      <c r="GT26">
        <f>VLOOKUP(A26,Murder!A:AP,42,FALSE)</f>
        <v>364</v>
      </c>
      <c r="GU26">
        <f>VLOOKUP(A26,Rape!A:AP,42,FALSE)</f>
        <v>1773</v>
      </c>
      <c r="GV26">
        <f>VLOOKUP(A26,Robbery!A:AP,42,FALSE)</f>
        <v>6354</v>
      </c>
      <c r="GW26">
        <f>VLOOKUP(A26,'Median Income'!$1:$1048576,43,FALSE)</f>
        <v>44213</v>
      </c>
      <c r="GX26">
        <f>VLOOKUP(A26,'Poverty Rate'!$1:$1048576,42,FALSE)</f>
        <v>14.1</v>
      </c>
      <c r="GY26">
        <f>VLOOKUP(A26,Murder!$1:$1048576,43,FALSE)</f>
        <v>31</v>
      </c>
      <c r="GZ26">
        <f>VLOOKUP(A26,Rape!$1:$1048576,43,FALSE)</f>
        <v>433</v>
      </c>
      <c r="HA26">
        <f>VLOOKUP(A26,Robbery!$1:$1048576,43,FALSE)</f>
        <v>118</v>
      </c>
      <c r="HB26">
        <f>VLOOKUP(A26,'Median Income'!$1:$1048576,44,FALSE)</f>
        <v>46418</v>
      </c>
      <c r="HC26">
        <f>VLOOKUP(A26,'Poverty Rate'!$1:$1048576,43,FALSE)</f>
        <v>9.4</v>
      </c>
      <c r="HD26">
        <f>VLOOKUP(A26,Murder!$1:$1048576,44,FALSE)</f>
        <v>405</v>
      </c>
      <c r="HE26">
        <f>VLOOKUP(A26,Rape!$1:$1048576,44,FALSE)</f>
        <v>2201</v>
      </c>
      <c r="HF26">
        <f>VLOOKUP(A26,Robbery!$1:$1048576,44,FALSE)</f>
        <v>11033</v>
      </c>
      <c r="HG26">
        <f>VLOOKUP(A26,'Median Income'!$1:$1048576,45,FALSE)</f>
        <v>41195</v>
      </c>
      <c r="HH26">
        <f>VLOOKUP(A26,'Poverty Rate'!$1:$1048576,44,FALSE)</f>
        <v>14.8</v>
      </c>
      <c r="HI26">
        <f>VLOOKUP(A26,Murder!$1:$1048576,45,FALSE)</f>
        <v>1419</v>
      </c>
      <c r="HJ26">
        <f>VLOOKUP(A26,Rape!$1:$1048576,45,FALSE)</f>
        <v>8460</v>
      </c>
      <c r="HK26">
        <f>VLOOKUP(A26,Robbery!$1:$1048576,45,FALSE)</f>
        <v>38778</v>
      </c>
      <c r="HL26">
        <f>VLOOKUP(A26,'Median Income'!$1:$1048576,46,FALSE)</f>
        <v>46053</v>
      </c>
      <c r="HM26">
        <f>VLOOKUP(A26,'Poverty Rate'!$1:$1048576,45,FALSE)</f>
        <v>16.5</v>
      </c>
      <c r="HN26">
        <f>VLOOKUP(A26,Murder!$1:$1048576,46,FALSE)</f>
        <v>59</v>
      </c>
      <c r="HO26">
        <f>VLOOKUP(A26,Rape!$1:$1048576,46,FALSE)</f>
        <v>935</v>
      </c>
      <c r="HP26">
        <f>VLOOKUP(A26,Robbery!$1:$1048576,46,FALSE)</f>
        <v>1425</v>
      </c>
      <c r="HQ26">
        <f>VLOOKUP(A26,'Median Income'!$1:$1048576,47,FALSE)</f>
        <v>53529</v>
      </c>
      <c r="HR26">
        <f>VLOOKUP(A26,'Poverty Rate'!$1:$1048576,46,FALSE)</f>
        <v>9.6</v>
      </c>
      <c r="HS26">
        <f>VLOOKUP(A26,Murder!$1:$1048576,47,FALSE)</f>
        <v>13</v>
      </c>
      <c r="HT26">
        <f>VLOOKUP(A26,Rape!$1:$1048576,47,FALSE)</f>
        <v>128</v>
      </c>
      <c r="HU26">
        <f>VLOOKUP(A26,Robbery!$1:$1048576,47,FALSE)</f>
        <v>79</v>
      </c>
      <c r="HV26">
        <f>VLOOKUP(A26,'Median Income'!$1:$1048576,48,FALSE)</f>
        <v>47390</v>
      </c>
      <c r="HW26">
        <f>VLOOKUP(A26,'Poverty Rate'!$1:$1048576,47,FALSE)</f>
        <v>9.9</v>
      </c>
      <c r="HX26">
        <f>VLOOKUP(A26,Murder!$1:$1048576,48,FALSE)</f>
        <v>415</v>
      </c>
      <c r="HY26">
        <f>VLOOKUP(A26,Rape!$1:$1048576,48,FALSE)</f>
        <v>1793</v>
      </c>
      <c r="HZ26">
        <f>VLOOKUP(A26,Robbery!$1:$1048576,48,FALSE)</f>
        <v>7696</v>
      </c>
      <c r="IA26">
        <f>VLOOKUP(A26,'Median Income'!$1:$1048576,49,FALSE)</f>
        <v>59161</v>
      </c>
      <c r="IB26">
        <f>VLOOKUP(A26,'Poverty Rate'!$1:$1048576,48,FALSE)</f>
        <v>8.6</v>
      </c>
      <c r="IC26">
        <f>VLOOKUP(A26,Murder!$1:$1048576,49,FALSE)</f>
        <v>174</v>
      </c>
      <c r="ID26">
        <f>VLOOKUP(A26,Rape!$1:$1048576,49,FALSE)</f>
        <v>2653</v>
      </c>
      <c r="IE26">
        <f>VLOOKUP(A26,Robbery!$1:$1048576,49,FALSE)</f>
        <v>6079</v>
      </c>
      <c r="IF26">
        <f>VLOOKUP(A26,'Median Income'!$1:$1048576,50,FALSE)</f>
        <v>58080</v>
      </c>
      <c r="IG26">
        <f>VLOOKUP(A26,'Poverty Rate'!$1:$1048576,49,FALSE)</f>
        <v>10.199999999999999</v>
      </c>
      <c r="IH26">
        <f>VLOOKUP(A26,Murder!$1:$1048576,50,FALSE)</f>
        <v>65</v>
      </c>
      <c r="II26">
        <f>VLOOKUP(A26,Rape!$1:$1048576,50,FALSE)</f>
        <v>388</v>
      </c>
      <c r="IJ26">
        <f>VLOOKUP(A26,Robbery!$1:$1048576,50,FALSE)</f>
        <v>847</v>
      </c>
      <c r="IK26">
        <f>VLOOKUP(A26,'Median Income'!$1:$1048576,51,FALSE)</f>
        <v>42091</v>
      </c>
      <c r="IL26">
        <f>VLOOKUP(A26,'Poverty Rate'!$1:$1048576,50,FALSE)</f>
        <v>14.8</v>
      </c>
      <c r="IM26">
        <f>VLOOKUP(A26,Murder!$1:$1048576,51,FALSE)</f>
        <v>185</v>
      </c>
      <c r="IN26">
        <f>VLOOKUP(A26,Rape!$1:$1048576,51,FALSE)</f>
        <v>1227</v>
      </c>
      <c r="IO26">
        <f>VLOOKUP(A26,Robbery!$1:$1048576,51,FALSE)</f>
        <v>5480</v>
      </c>
      <c r="IP26">
        <f>VLOOKUP(A26,'Median Income'!$1:$1048576,52,FALSE)</f>
        <v>51277</v>
      </c>
      <c r="IQ26">
        <f>VLOOKUP(A26,'Poverty Rate'!$1:$1048576,51,FALSE)</f>
        <v>11</v>
      </c>
      <c r="IR26">
        <f>VLOOKUP(A26,Murder!$1:$1048576,52,FALSE)</f>
        <v>21</v>
      </c>
      <c r="IS26">
        <f>VLOOKUP(A26,Rape!$1:$1048576,52,FALSE)</f>
        <v>172</v>
      </c>
      <c r="IT26">
        <f>VLOOKUP(A26,Robbery!$1:$1048576,52,FALSE)</f>
        <v>84</v>
      </c>
      <c r="IU26">
        <f>VLOOKUP(A26,'Median Income'!$1:$1048576,53,FALSE)</f>
        <v>48744</v>
      </c>
      <c r="IV26">
        <f>VLOOKUP(A26,'Poverty Rate'!$1:$1048576,52,FALSE)</f>
        <v>10.9</v>
      </c>
    </row>
    <row r="27" spans="1:256" x14ac:dyDescent="0.25">
      <c r="A27">
        <v>2008</v>
      </c>
      <c r="B27">
        <v>351</v>
      </c>
      <c r="C27">
        <f>VLOOKUP(A27,Rape!A51:B105,2,FALSE)</f>
        <v>1618</v>
      </c>
      <c r="D27">
        <f>VLOOKUP(A27,Robbery!A51:B105,2,FALSE)</f>
        <v>7346</v>
      </c>
      <c r="E27">
        <f>VLOOKUP(A27,'Median Income'!A:C,3,FALSE)</f>
        <v>44476</v>
      </c>
      <c r="F27">
        <f>VLOOKUP(A27,'Poverty Rate'!A:B,2,FALSE)</f>
        <v>14.3</v>
      </c>
      <c r="G27">
        <f>VLOOKUP(A27,Murder!A:C,3,FALSE)</f>
        <v>27</v>
      </c>
      <c r="H27">
        <f>VLOOKUP(A27,Rape!A:C,3,FALSE)</f>
        <v>447</v>
      </c>
      <c r="I27">
        <f>VLOOKUP(A27,Robbery!A:C,3,FALSE)</f>
        <v>645</v>
      </c>
      <c r="J27">
        <f>VLOOKUP(A27,'Median Income'!A:D,4,FALSE)</f>
        <v>63989</v>
      </c>
      <c r="K27">
        <f>VLOOKUP(A27,'Poverty Rate'!A:C,3,FALSE)</f>
        <v>8.1999999999999993</v>
      </c>
      <c r="L27">
        <f>VLOOKUP(A27,Murder!A:D,4,FALSE)</f>
        <v>462</v>
      </c>
      <c r="M27">
        <f>VLOOKUP(A27,Rape!A:D,4,FALSE)</f>
        <v>2200</v>
      </c>
      <c r="N27">
        <f>VLOOKUP(A27,Robbery!A:D,4,FALSE)</f>
        <v>9809</v>
      </c>
      <c r="O27">
        <f>VLOOKUP(A27,'Median Income'!A:E,5,FALSE)</f>
        <v>46914</v>
      </c>
      <c r="P27">
        <f>VLOOKUP(A27,'Poverty Rate'!A:D,4,FALSE)</f>
        <v>18</v>
      </c>
      <c r="Q27">
        <f>VLOOKUP(A27,Murder!A:E,5,FALSE)</f>
        <v>165</v>
      </c>
      <c r="R27">
        <f>VLOOKUP(A27,Rape!A:E,5,FALSE)</f>
        <v>1463</v>
      </c>
      <c r="S27">
        <f>VLOOKUP(A27,Robbery!A:E,5,FALSE)</f>
        <v>2777</v>
      </c>
      <c r="T27">
        <f>VLOOKUP(A27,'Median Income'!A:F,6,FALSE)</f>
        <v>39586</v>
      </c>
      <c r="U27">
        <f>VLOOKUP(A27,'Poverty Rate'!A:E,5,FALSE)</f>
        <v>15.3</v>
      </c>
      <c r="V27">
        <f>VLOOKUP(A27,Murder!A:F,6,FALSE)</f>
        <v>2142</v>
      </c>
      <c r="W27">
        <f>VLOOKUP(A27,Rape!A:F,6,FALSE)</f>
        <v>8903</v>
      </c>
      <c r="X27">
        <f>VLOOKUP(A27,Robbery!A:F,6,FALSE)</f>
        <v>69388</v>
      </c>
      <c r="Y27">
        <f>VLOOKUP(A27,'Median Income'!A:G,7,FALSE)</f>
        <v>57014</v>
      </c>
      <c r="Z27">
        <f>VLOOKUP(A27,'Poverty Rate'!A:F,6,FALSE)</f>
        <v>14.6</v>
      </c>
      <c r="AA27">
        <f>VLOOKUP(A27,Murder!A:G,7,FALSE)</f>
        <v>165</v>
      </c>
      <c r="AB27">
        <f>VLOOKUP(A27,Rape!A:G,7,FALSE)</f>
        <v>2151</v>
      </c>
      <c r="AC27">
        <f>VLOOKUP(A27,Robbery!A:G,7,FALSE)</f>
        <v>3404</v>
      </c>
      <c r="AD27">
        <f>VLOOKUP(A27,'Median Income'!A:H,8,FALSE)</f>
        <v>60943</v>
      </c>
      <c r="AE27">
        <f>VLOOKUP(A27,'Poverty Rate'!A:G,7,FALSE)</f>
        <v>11</v>
      </c>
      <c r="AF27">
        <f>VLOOKUP(A27,Murder!A:H,8,FALSE)</f>
        <v>132</v>
      </c>
      <c r="AG27">
        <f>VLOOKUP(A27,Rape!A:H,8,FALSE)</f>
        <v>680</v>
      </c>
      <c r="AH27">
        <f>VLOOKUP(A27,Robbery!A:H,8,FALSE)</f>
        <v>4043</v>
      </c>
      <c r="AI27">
        <f>VLOOKUP(A27,'Median Income'!A:I,9,FALSE)</f>
        <v>64682</v>
      </c>
      <c r="AJ27">
        <f>VLOOKUP(A27,'Poverty Rate'!A:H,8,FALSE)</f>
        <v>8.1</v>
      </c>
      <c r="AK27">
        <f>VLOOKUP(A27,Murder!A:I,9,FALSE)</f>
        <v>57</v>
      </c>
      <c r="AL27">
        <f>VLOOKUP(A27,Rape!A:I,9,FALSE)</f>
        <v>371</v>
      </c>
      <c r="AM27">
        <f>VLOOKUP(A27,Robbery!A:I,9,FALSE)</f>
        <v>1847</v>
      </c>
      <c r="AN27">
        <f>VLOOKUP(A27,'Median Income'!A:J,10,FALSE)</f>
        <v>50702</v>
      </c>
      <c r="AO27">
        <f>VLOOKUP(A27,'Poverty Rate'!A:I,9,FALSE)</f>
        <v>9.6</v>
      </c>
      <c r="AP27">
        <f>VLOOKUP(A27,Murder!A:J,10,FALSE)</f>
        <v>186</v>
      </c>
      <c r="AQ27">
        <f>VLOOKUP(A27,Rape!A:J,10,FALSE)</f>
        <v>186</v>
      </c>
      <c r="AR27">
        <f>VLOOKUP(A27,Robbery!A:J,10,FALSE)</f>
        <v>4430</v>
      </c>
      <c r="AS27">
        <f>VLOOKUP(A27,'Median Income'!A:K,11,FALSE)</f>
        <v>55590</v>
      </c>
      <c r="AT27">
        <f>VLOOKUP(A27,'Poverty Rate'!A:J,10,FALSE)</f>
        <v>16.5</v>
      </c>
      <c r="AU27">
        <f>VLOOKUP(A27,Murder!A:K,11,FALSE)</f>
        <v>1168</v>
      </c>
      <c r="AV27">
        <f>VLOOKUP(A27,Rape!A:K,11,FALSE)</f>
        <v>5972</v>
      </c>
      <c r="AW27">
        <f>VLOOKUP(A27,Robbery!A:K,11,FALSE)</f>
        <v>36268</v>
      </c>
      <c r="AX27">
        <f>VLOOKUP(A27,'Median Income'!A:L,12,FALSE)</f>
        <v>44857</v>
      </c>
      <c r="AY27">
        <f>VLOOKUP(A27,'Poverty Rate'!A:K,11,FALSE)</f>
        <v>13.1</v>
      </c>
      <c r="AZ27">
        <f>VLOOKUP(A27,Murder!A:L,12,FALSE)</f>
        <v>640</v>
      </c>
      <c r="BA27">
        <f>VLOOKUP(A27,Rape!A:L,12,FALSE)</f>
        <v>2334</v>
      </c>
      <c r="BB27">
        <f>VLOOKUP(A27,Robbery!A:L,12,FALSE)</f>
        <v>17808</v>
      </c>
      <c r="BC27">
        <f>VLOOKUP(A27,'Median Income'!$1:$1048576,13,FALSE)</f>
        <v>46227</v>
      </c>
      <c r="BD27">
        <f>VLOOKUP(A27,'Poverty Rate'!$1:$1048576,12,FALSE)</f>
        <v>15.5</v>
      </c>
      <c r="BE27">
        <f>VLOOKUP(A27,Murder!A:M,13,FALSE)</f>
        <v>26</v>
      </c>
      <c r="BF27">
        <f>VLOOKUP(A27,Rape!A:M,13,FALSE)</f>
        <v>363</v>
      </c>
      <c r="BG27">
        <f>VLOOKUP(A27,Robbery!A:M,13,FALSE)</f>
        <v>1085</v>
      </c>
      <c r="BH27">
        <f>VLOOKUP(A27,'Median Income'!$1:$1048576,14,FALSE)</f>
        <v>61521</v>
      </c>
      <c r="BI27">
        <f>VLOOKUP(A27,'Poverty Rate'!$1:$1048576,13,FALSE)</f>
        <v>9.9</v>
      </c>
      <c r="BJ27">
        <f>VLOOKUP(A27,Murder!A:N,14,FALSE)</f>
        <v>23</v>
      </c>
      <c r="BK27">
        <f>VLOOKUP(A27,Rape!A:N,14,FALSE)</f>
        <v>579</v>
      </c>
      <c r="BL27">
        <f>VLOOKUP(A27,Robbery!A:N,14,FALSE)</f>
        <v>239</v>
      </c>
      <c r="BM27">
        <f>VLOOKUP(A27,'Median Income'!$1:$1048576,15,FALSE)</f>
        <v>47420</v>
      </c>
      <c r="BN27">
        <f>VLOOKUP(A27,'Poverty Rate'!$1:$1048576,14,FALSE)</f>
        <v>12.2</v>
      </c>
      <c r="BO27">
        <f>VLOOKUP(A27,Murder!A:O,15,FALSE)</f>
        <v>790</v>
      </c>
      <c r="BP27">
        <f>VLOOKUP(A27,Rape!A:O,15,FALSE)</f>
        <v>4118</v>
      </c>
      <c r="BQ27">
        <f>VLOOKUP(A27,Robbery!A:O,15,FALSE)</f>
        <v>24054</v>
      </c>
      <c r="BR27">
        <f>VLOOKUP(A27,'Median Income'!$1:$1048576,16,FALSE)</f>
        <v>53254</v>
      </c>
      <c r="BS27">
        <f>VLOOKUP(A27,'Poverty Rate'!$1:$1048576,15,FALSE)</f>
        <v>12.3</v>
      </c>
      <c r="BT27">
        <f>VLOOKUP(A27,Murder!A:P,16,FALSE)</f>
        <v>322</v>
      </c>
      <c r="BU27">
        <f>VLOOKUP(A27,Rape!A:P,16,FALSE)</f>
        <v>1711</v>
      </c>
      <c r="BV27">
        <f>VLOOKUP(A27,Robbery!A:P,16,FALSE)</f>
        <v>7580</v>
      </c>
      <c r="BW27">
        <f>VLOOKUP(A27,'Median Income'!$1:$1048576,17,FALSE)</f>
        <v>46520</v>
      </c>
      <c r="BX27">
        <f>VLOOKUP(A27,'Poverty Rate'!$1:$1048576,16,FALSE)</f>
        <v>14.3</v>
      </c>
      <c r="BY27">
        <f>VLOOKUP(A27,Murder!A:Q,17,FALSE)</f>
        <v>77</v>
      </c>
      <c r="BZ27">
        <f>VLOOKUP(A27,Rape!A:Q,17,FALSE)</f>
        <v>937</v>
      </c>
      <c r="CA27">
        <f>VLOOKUP(A27,Robbery!A:Q,17,FALSE)</f>
        <v>1249</v>
      </c>
      <c r="CB27">
        <f>VLOOKUP(A27,'Median Income'!$1:$1048576,18,FALSE)</f>
        <v>50142</v>
      </c>
      <c r="CC27">
        <f>VLOOKUP(A27,'Poverty Rate'!$1:$1048576,17,FALSE)</f>
        <v>9.5</v>
      </c>
      <c r="CD27">
        <f>VLOOKUP(A27,Murder!A:R,18,FALSE)</f>
        <v>113</v>
      </c>
      <c r="CE27">
        <f>VLOOKUP(A27,Rape!A:R,18,FALSE)</f>
        <v>1226</v>
      </c>
      <c r="CF27">
        <f>VLOOKUP(A27,Robbery!A:R,18,FALSE)</f>
        <v>1681</v>
      </c>
      <c r="CG27">
        <f>VLOOKUP(A27,'Median Income'!$1:$1048576,19,FALSE)</f>
        <v>47877</v>
      </c>
      <c r="CH27">
        <f>VLOOKUP(A27,'Poverty Rate'!$1:$1048576,18,FALSE)</f>
        <v>12.7</v>
      </c>
      <c r="CI27">
        <f>VLOOKUP(A27,Murder!A:S,19,FALSE)</f>
        <v>201</v>
      </c>
      <c r="CJ27">
        <f>VLOOKUP(A27,Rape!A:S,19,FALSE)</f>
        <v>1457</v>
      </c>
      <c r="CK27">
        <f>VLOOKUP(A27,Robbery!A:S,19,FALSE)</f>
        <v>4080</v>
      </c>
      <c r="CL27">
        <f>VLOOKUP(A27,'Median Income'!$1:$1048576,20,FALSE)</f>
        <v>41148</v>
      </c>
      <c r="CM27">
        <f>VLOOKUP(A27,'Poverty Rate'!$1:$1048576,19,FALSE)</f>
        <v>17.100000000000001</v>
      </c>
      <c r="CN27">
        <f>VLOOKUP(A27,Murder!A:T,20,FALSE)</f>
        <v>544</v>
      </c>
      <c r="CO27">
        <f>VLOOKUP(A27,Rape!A:T,20,FALSE)</f>
        <v>1250</v>
      </c>
      <c r="CP27">
        <f>VLOOKUP(A27,Robbery!A:T,20,FALSE)</f>
        <v>6241</v>
      </c>
      <c r="CQ27">
        <f>VLOOKUP(A27,'Median Income'!$1:$1048576,21,FALSE)</f>
        <v>39563</v>
      </c>
      <c r="CR27">
        <f>VLOOKUP(A27,'Poverty Rate'!$1:$1048576,20,FALSE)</f>
        <v>18.2</v>
      </c>
      <c r="CS27">
        <f>VLOOKUP(A27,Murder!A:U,21,)</f>
        <v>31</v>
      </c>
      <c r="CT27">
        <f>VLOOKUP(A27,Rape!A:U,21,FALSE)</f>
        <v>379</v>
      </c>
      <c r="CU27">
        <f>VLOOKUP(A27,Robbery!A:U,21,FALSE)</f>
        <v>333</v>
      </c>
      <c r="CV27">
        <f>VLOOKUP(A27,'Median Income'!$1:$1048576,22,FALSE)</f>
        <v>47228</v>
      </c>
      <c r="CW27">
        <f>VLOOKUP(A27,'Poverty Rate'!$1:$1048576,21,FALSE)</f>
        <v>12</v>
      </c>
      <c r="CX27">
        <f>VLOOKUP(A27,Murder!A:V,22,FALSE)</f>
        <v>493</v>
      </c>
      <c r="CY27">
        <f>VLOOKUP(A27,Rape!A:V,22,FALSE)</f>
        <v>1127</v>
      </c>
      <c r="CZ27">
        <f>VLOOKUP(A27,Robbery!A:V,22,FALSE)</f>
        <v>13203</v>
      </c>
      <c r="DA27">
        <f>VLOOKUP(A27,'Median Income'!$1:$1048576,23,FALSE)</f>
        <v>63711</v>
      </c>
      <c r="DB27">
        <f>VLOOKUP(A27,'Poverty Rate'!$1:$1048576,22,FALSE)</f>
        <v>8.6999999999999993</v>
      </c>
      <c r="DC27">
        <f>VLOOKUP(A27,Murder!A:W,23,FALSE)</f>
        <v>166</v>
      </c>
      <c r="DD27">
        <f>VLOOKUP(A27,Rape!A:W,23,FALSE)</f>
        <v>1751</v>
      </c>
      <c r="DE27">
        <f>VLOOKUP(A27,Robbery!A:W,23,FALSE)</f>
        <v>7077</v>
      </c>
      <c r="DF27">
        <f>VLOOKUP(A27,'Median Income'!$1:$1048576,24,FALSE)</f>
        <v>60320</v>
      </c>
      <c r="DG27">
        <f>VLOOKUP(A27,'Poverty Rate'!$1:$1048576,23,FALSE)</f>
        <v>11.3</v>
      </c>
      <c r="DH27">
        <f>VLOOKUP(A27,Murder!A:X,24,FALSE)</f>
        <v>554</v>
      </c>
      <c r="DI27">
        <f>VLOOKUP(A27,Rape!A:X,24,FALSE)</f>
        <v>4507</v>
      </c>
      <c r="DJ27">
        <f>VLOOKUP(A27,Murder!A:X,24,FALSE)</f>
        <v>554</v>
      </c>
      <c r="DK27">
        <f>VLOOKUP(A27,'Median Income'!$1:$1048576,25,FALSE)</f>
        <v>49788</v>
      </c>
      <c r="DL27">
        <f>VLOOKUP(A27,'Poverty Rate'!$1:$1048576,24,FALSE)</f>
        <v>13</v>
      </c>
      <c r="DM27">
        <f>VLOOKUP(A27,Murder!A:Y,25,FALSE)</f>
        <v>110</v>
      </c>
      <c r="DN27">
        <f>VLOOKUP(A27,Rape!$1:$1048576,25,FALSE)</f>
        <v>1805</v>
      </c>
      <c r="DO27">
        <f>VLOOKUP(A27,Robbery!A:Y,25,FALSE)</f>
        <v>4179</v>
      </c>
      <c r="DP27">
        <f>VLOOKUP(A27,'Median Income'!$1:$1048576,26,FALSE)</f>
        <v>54925</v>
      </c>
      <c r="DQ27">
        <f>VLOOKUP(A27,'Poverty Rate'!$1:$1048576,25,FALSE)</f>
        <v>9.9</v>
      </c>
      <c r="DR27">
        <f>VLOOKUP(A27,Murder!A:Z,26,FALSE)</f>
        <v>236</v>
      </c>
      <c r="DS27">
        <f>VLOOKUP(A27,Rape!A:Z,26,FALSE)</f>
        <v>958</v>
      </c>
      <c r="DT27">
        <f>VLOOKUP(A27,Robbery!A:Z,26,FALSE)</f>
        <v>3079</v>
      </c>
      <c r="DU27">
        <f>VLOOKUP(A27,'Median Income'!$1:$1048576,27,FALSE)</f>
        <v>36446</v>
      </c>
      <c r="DV27">
        <f>VLOOKUP(A27,'Poverty Rate'!$1:$1048576,26,FALSE)</f>
        <v>18.100000000000001</v>
      </c>
      <c r="DW27">
        <f>VLOOKUP(A27,Murder!A:AA,27,FALSE)</f>
        <v>456</v>
      </c>
      <c r="DX27">
        <f>VLOOKUP(A27,Rape!A:AA,27,FALSE)</f>
        <v>1612</v>
      </c>
      <c r="DY27">
        <f>VLOOKUP(A27,Robbery!A:AA,27,FALSE)</f>
        <v>7395</v>
      </c>
      <c r="DZ27">
        <f>VLOOKUP(A27,'Median Income'!$1:$1048576,28,FALSE)</f>
        <v>46038</v>
      </c>
      <c r="EA27">
        <f>VLOOKUP(A27,'Poverty Rate'!$1:$1048576,27,FALSE)</f>
        <v>13.3</v>
      </c>
      <c r="EB27">
        <f>VLOOKUP(A27,Murder!A:AB,28,FALSE)</f>
        <v>40</v>
      </c>
      <c r="EC27">
        <f>VLOOKUP(A27,Rape!A:AB,28,FALSE)</f>
        <v>358</v>
      </c>
      <c r="ED27">
        <f>VLOOKUP(A27,Robbery!A:AB,28,FALSE)</f>
        <v>204</v>
      </c>
      <c r="EE27">
        <f>VLOOKUP(A27,'Median Income'!$1:$1048576,29,FALSE)</f>
        <v>42900</v>
      </c>
      <c r="EF27">
        <f>VLOOKUP(A27,'Poverty Rate'!$1:$1048576,28,FALSE)</f>
        <v>12.9</v>
      </c>
      <c r="EG27">
        <f>VLOOKUP(A27,Murder!A:AC,29,FALSE)</f>
        <v>69</v>
      </c>
      <c r="EH27">
        <f>VLOOKUP(A27,Rape!A:AC,29,FALSE)</f>
        <v>601</v>
      </c>
      <c r="EI27">
        <f>VLOOKUP(A27,Robbery!A:AC,29,FALSE)</f>
        <v>1297</v>
      </c>
      <c r="EJ27">
        <f>VLOOKUP(A27,'Median Income'!$1:$1048576,30,FALSE)</f>
        <v>50728</v>
      </c>
      <c r="EK27">
        <f>VLOOKUP(A27,'Poverty Rate'!$1:$1048576,29,FALSE)</f>
        <v>10.6</v>
      </c>
      <c r="EL27">
        <f>VLOOKUP(A27,Murder!A:AD,30,FALSE)</f>
        <v>165</v>
      </c>
      <c r="EM27">
        <f>VLOOKUP(A27,Rape!A:AD,30,FALSE)</f>
        <v>1106</v>
      </c>
      <c r="EN27">
        <f>VLOOKUP(A27,Robbery!A:AD,30,FALSE)</f>
        <v>6486</v>
      </c>
      <c r="EO27">
        <f>VLOOKUP(A27,'Median Income'!$1:$1048576,31,FALSE)</f>
        <v>54744</v>
      </c>
      <c r="EP27">
        <f>VLOOKUP(A27,'Poverty Rate'!$1:$1048576,30,FALSE)</f>
        <v>10.8</v>
      </c>
      <c r="EQ27">
        <f>VLOOKUP(A27,Murder!A:AE,31,FALSE)</f>
        <v>14</v>
      </c>
      <c r="ER27">
        <f>VLOOKUP(A27,Rape!A:AE,31,FALSE)</f>
        <v>385</v>
      </c>
      <c r="ES27">
        <f>VLOOKUP(A27,Robbery!A:AE,31,FALSE)</f>
        <v>421</v>
      </c>
      <c r="ET27">
        <f>VLOOKUP(A27,'Median Income'!$1:$1048576,32,FALSE)</f>
        <v>66176</v>
      </c>
      <c r="EU27">
        <f>VLOOKUP(A27,'Poverty Rate'!$1:$1048576,31,FALSE)</f>
        <v>7</v>
      </c>
      <c r="EV27">
        <f>VLOOKUP(A27,Murder!A:AF,32,FALSE)</f>
        <v>376</v>
      </c>
      <c r="EW27">
        <f>VLOOKUP(A27,Rape!A:AF,32,FALSE)</f>
        <v>1122</v>
      </c>
      <c r="EX27">
        <f>VLOOKUP(A27,Robbery!A:AF,32,FALSE)</f>
        <v>12701</v>
      </c>
      <c r="EY27">
        <f>VLOOKUP(A27,'Median Income'!$1:$1048576,33,FALSE)</f>
        <v>65306</v>
      </c>
      <c r="EZ27">
        <f>VLOOKUP(A27,'Poverty Rate'!$1:$1048576,32,FALSE)</f>
        <v>9.1999999999999993</v>
      </c>
      <c r="FA27">
        <f>VLOOKUP(A27,Murder!A:AG,33,FALSE)</f>
        <v>161</v>
      </c>
      <c r="FB27">
        <f>VLOOKUP(A27,Rape!A:AG,33,FALSE)</f>
        <v>1118</v>
      </c>
      <c r="FC27">
        <f>VLOOKUP(A27,Robbery!A:AG,33,FALSE)</f>
        <v>2151</v>
      </c>
      <c r="FD27">
        <f>VLOOKUP(A27,'Median Income'!$1:$1048576,34,FALSE)</f>
        <v>42102</v>
      </c>
      <c r="FE27">
        <f>VLOOKUP(A27,'Poverty Rate'!$1:$1048576,33,FALSE)</f>
        <v>19.3</v>
      </c>
      <c r="FF27">
        <f>VLOOKUP(A27,Murder!A:AH,34,FALSE)</f>
        <v>836</v>
      </c>
      <c r="FG27">
        <f>VLOOKUP(A27,Rape!A:AH,34,FALSE)</f>
        <v>2798</v>
      </c>
      <c r="FH27">
        <f>VLOOKUP(A27,Robbery!A:AH,34,FALSE)</f>
        <v>31787</v>
      </c>
      <c r="FI27">
        <f>VLOOKUP(A27,'Median Income'!$1:$1048576,35,FALSE)</f>
        <v>50461</v>
      </c>
      <c r="FJ27">
        <f>VLOOKUP(A27,'Poverty Rate'!$1:$1048576,34,FALSE)</f>
        <v>14.2</v>
      </c>
      <c r="FK27">
        <f>VLOOKUP(A27,Murder!A:AI,35,FALSE)</f>
        <v>599</v>
      </c>
      <c r="FL27">
        <f>VLOOKUP(A27,Rape!A:AI,35,FALSE)</f>
        <v>2296</v>
      </c>
      <c r="FM27">
        <f>VLOOKUP(A27,Robbery!A:AI,35,FALSE)</f>
        <v>14323</v>
      </c>
      <c r="FN27">
        <f>VLOOKUP(A27,'Median Income'!$1:$1048576,36,FALSE)</f>
        <v>42930</v>
      </c>
      <c r="FO27">
        <f>VLOOKUP(A27,'Poverty Rate'!$1:$1048576,35,FALSE)</f>
        <v>13.9</v>
      </c>
      <c r="FP27">
        <f>VLOOKUP(A27,Murder!A:AJ,36,FALSE)</f>
        <v>11</v>
      </c>
      <c r="FQ27">
        <f>VLOOKUP(A27,Rape!A:AJ,36,FALSE)</f>
        <v>331</v>
      </c>
      <c r="FR27">
        <f>VLOOKUP(A27,Robbery!A:AJ,36,FALSE)</f>
        <v>73</v>
      </c>
      <c r="FS27">
        <f>VLOOKUP(A27,'Median Income'!$1:$1048576,37,FALSE)</f>
        <v>49631</v>
      </c>
      <c r="FT27">
        <f>VLOOKUP(A27,'Poverty Rate'!$1:$1048576,36,FALSE)</f>
        <v>11.8</v>
      </c>
      <c r="FU27">
        <f>VLOOKUP(A27,Murder!A:AK,37,FALSE)</f>
        <v>547</v>
      </c>
      <c r="FV27">
        <f>VLOOKUP(A27,Rape!A:AK,37,FALSE)</f>
        <v>4531</v>
      </c>
      <c r="FW27">
        <f>VLOOKUP(A27,Robbery!A:AK,37,FALSE)</f>
        <v>18706</v>
      </c>
      <c r="FX27">
        <f>VLOOKUP(A27,'Median Income'!$1:$1048576,38,FALSE)</f>
        <v>46934</v>
      </c>
      <c r="FY27">
        <f>VLOOKUP(A27,'Poverty Rate'!$1:$1048576,37,FALSE)</f>
        <v>13.7</v>
      </c>
      <c r="FZ27">
        <f>VLOOKUP(A27,Murder!A:AL,38,FALSE)</f>
        <v>215</v>
      </c>
      <c r="GA27">
        <f>VLOOKUP(A27,Rape!A:AL,38,FALSE)</f>
        <v>1471</v>
      </c>
      <c r="GB27">
        <f>VLOOKUP(A27,Robbery!A:AL,38,FALSE)</f>
        <v>3698</v>
      </c>
      <c r="GC27">
        <f>VLOOKUP(A27,'Median Income'!$1:$1048576,39,FALSE)</f>
        <v>46111</v>
      </c>
      <c r="GD27">
        <f>VLOOKUP(A27,'Poverty Rate'!$1:$1048576,38,FALSE)</f>
        <v>13.6</v>
      </c>
      <c r="GE27">
        <f>VLOOKUP(A27,Murder!A:AM,39,FALSE)</f>
        <v>87</v>
      </c>
      <c r="GF27">
        <f>VLOOKUP(A27,Rape!A:AM,39,)</f>
        <v>1183</v>
      </c>
      <c r="GG27">
        <f>VLOOKUP(A27,Robbery!A:AM,39,FALSE)</f>
        <v>2656</v>
      </c>
      <c r="GH27">
        <f>VLOOKUP(A27,'Median Income'!$1:$1048576,40,FALSE)</f>
        <v>51727</v>
      </c>
      <c r="GI27">
        <f>VLOOKUP(A27,'Poverty Rate'!$1:$1048576,39,FALSE)</f>
        <v>10.6</v>
      </c>
      <c r="GJ27">
        <f>VLOOKUP(A27,Murder!A:AN,40,FALSE)</f>
        <v>705</v>
      </c>
      <c r="GK27">
        <f>VLOOKUP(A27,Rape!A:AN,40,FALSE)</f>
        <v>3485</v>
      </c>
      <c r="GL27">
        <f>VLOOKUP(A27,Robbery!A:AN,40,FALSE)</f>
        <v>18873</v>
      </c>
      <c r="GM27">
        <f>VLOOKUP(A27,'Median Income'!$1:$1048576,41,FALSE)</f>
        <v>51402</v>
      </c>
      <c r="GN27">
        <f>VLOOKUP(A27,'Poverty Rate'!$1:$1048576,40,FALSE)</f>
        <v>11</v>
      </c>
      <c r="GO27">
        <f>VLOOKUP(A27,Murder!A:AO,41,FALSE)</f>
        <v>31</v>
      </c>
      <c r="GP27">
        <f>VLOOKUP(A27,Rape!A:AO,41,FALSE)</f>
        <v>282</v>
      </c>
      <c r="GQ27">
        <f>VLOOKUP(A27,Robbery!A:AO,41,FALSE)</f>
        <v>880</v>
      </c>
      <c r="GR27">
        <f>VLOOKUP(A27,'Median Income'!$1:$1048576,42,FALSE)</f>
        <v>53241</v>
      </c>
      <c r="GS27">
        <f>VLOOKUP(A27,'Poverty Rate'!$1:$1048576,41,FALSE)</f>
        <v>12.7</v>
      </c>
      <c r="GT27">
        <f>VLOOKUP(A27,Murder!A:AP,42,FALSE)</f>
        <v>307</v>
      </c>
      <c r="GU27">
        <f>VLOOKUP(A27,Rape!A:AP,42,FALSE)</f>
        <v>1686</v>
      </c>
      <c r="GV27">
        <f>VLOOKUP(A27,Robbery!A:AP,42,FALSE)</f>
        <v>6595</v>
      </c>
      <c r="GW27">
        <f>VLOOKUP(A27,'Median Income'!$1:$1048576,43,FALSE)</f>
        <v>42155</v>
      </c>
      <c r="GX27">
        <f>VLOOKUP(A27,'Poverty Rate'!$1:$1048576,42,FALSE)</f>
        <v>14</v>
      </c>
      <c r="GY27">
        <f>VLOOKUP(A27,Murder!$1:$1048576,43,FALSE)</f>
        <v>37</v>
      </c>
      <c r="GZ27">
        <f>VLOOKUP(A27,Rape!$1:$1048576,43,FALSE)</f>
        <v>562</v>
      </c>
      <c r="HA27">
        <f>VLOOKUP(A27,Robbery!$1:$1048576,43,FALSE)</f>
        <v>134</v>
      </c>
      <c r="HB27">
        <f>VLOOKUP(A27,'Median Income'!$1:$1048576,44,FALSE)</f>
        <v>51600</v>
      </c>
      <c r="HC27">
        <f>VLOOKUP(A27,'Poverty Rate'!$1:$1048576,43,FALSE)</f>
        <v>13.1</v>
      </c>
      <c r="HD27">
        <f>VLOOKUP(A27,Murder!$1:$1048576,44,FALSE)</f>
        <v>412</v>
      </c>
      <c r="HE27">
        <f>VLOOKUP(A27,Rape!$1:$1048576,44,FALSE)</f>
        <v>2078</v>
      </c>
      <c r="HF27">
        <f>VLOOKUP(A27,Robbery!$1:$1048576,44,FALSE)</f>
        <v>10804</v>
      </c>
      <c r="HG27">
        <f>VLOOKUP(A27,'Median Income'!$1:$1048576,45,FALSE)</f>
        <v>39702</v>
      </c>
      <c r="HH27">
        <f>VLOOKUP(A27,'Poverty Rate'!$1:$1048576,44,FALSE)</f>
        <v>15</v>
      </c>
      <c r="HI27">
        <f>VLOOKUP(A27,Murder!$1:$1048576,45,FALSE)</f>
        <v>1370</v>
      </c>
      <c r="HJ27">
        <f>VLOOKUP(A27,Rape!$1:$1048576,45,FALSE)</f>
        <v>8055</v>
      </c>
      <c r="HK27">
        <f>VLOOKUP(A27,Robbery!$1:$1048576,45,FALSE)</f>
        <v>37739</v>
      </c>
      <c r="HL27">
        <f>VLOOKUP(A27,'Median Income'!$1:$1048576,46,FALSE)</f>
        <v>46490</v>
      </c>
      <c r="HM27">
        <f>VLOOKUP(A27,'Poverty Rate'!$1:$1048576,45,FALSE)</f>
        <v>15.9</v>
      </c>
      <c r="HN27">
        <f>VLOOKUP(A27,Murder!$1:$1048576,46,FALSE)</f>
        <v>41</v>
      </c>
      <c r="HO27">
        <f>VLOOKUP(A27,Rape!$1:$1048576,46,FALSE)</f>
        <v>915</v>
      </c>
      <c r="HP27">
        <f>VLOOKUP(A27,Robbery!$1:$1048576,46,FALSE)</f>
        <v>1421</v>
      </c>
      <c r="HQ27">
        <f>VLOOKUP(A27,'Median Income'!$1:$1048576,47,FALSE)</f>
        <v>62537</v>
      </c>
      <c r="HR27">
        <f>VLOOKUP(A27,'Poverty Rate'!$1:$1048576,46,FALSE)</f>
        <v>7.6</v>
      </c>
      <c r="HS27">
        <f>VLOOKUP(A27,Murder!$1:$1048576,47,FALSE)</f>
        <v>17</v>
      </c>
      <c r="HT27">
        <f>VLOOKUP(A27,Rape!$1:$1048576,47,FALSE)</f>
        <v>133</v>
      </c>
      <c r="HU27">
        <f>VLOOKUP(A27,Robbery!$1:$1048576,47,FALSE)</f>
        <v>93</v>
      </c>
      <c r="HV27">
        <f>VLOOKUP(A27,'Median Income'!$1:$1048576,48,FALSE)</f>
        <v>50706</v>
      </c>
      <c r="HW27">
        <f>VLOOKUP(A27,'Poverty Rate'!$1:$1048576,47,FALSE)</f>
        <v>9</v>
      </c>
      <c r="HX27">
        <f>VLOOKUP(A27,Murder!$1:$1048576,48,FALSE)</f>
        <v>370</v>
      </c>
      <c r="HY27">
        <f>VLOOKUP(A27,Rape!$1:$1048576,48,FALSE)</f>
        <v>1794</v>
      </c>
      <c r="HZ27">
        <f>VLOOKUP(A27,Robbery!$1:$1048576,48,FALSE)</f>
        <v>7470</v>
      </c>
      <c r="IA27">
        <f>VLOOKUP(A27,'Median Income'!$1:$1048576,49,FALSE)</f>
        <v>61985</v>
      </c>
      <c r="IB27">
        <f>VLOOKUP(A27,'Poverty Rate'!$1:$1048576,48,FALSE)</f>
        <v>10.3</v>
      </c>
      <c r="IC27">
        <f>VLOOKUP(A27,Murder!$1:$1048576,49,FALSE)</f>
        <v>193</v>
      </c>
      <c r="ID27">
        <f>VLOOKUP(A27,Rape!$1:$1048576,49,FALSE)</f>
        <v>2653</v>
      </c>
      <c r="IE27">
        <f>VLOOKUP(A27,Robbery!$1:$1048576,49,FALSE)</f>
        <v>6419</v>
      </c>
      <c r="IF27">
        <f>VLOOKUP(A27,'Median Income'!$1:$1048576,50,FALSE)</f>
        <v>56631</v>
      </c>
      <c r="IG27">
        <f>VLOOKUP(A27,'Poverty Rate'!$1:$1048576,49,FALSE)</f>
        <v>10.4</v>
      </c>
      <c r="IH27">
        <f>VLOOKUP(A27,Murder!$1:$1048576,50,FALSE)</f>
        <v>67</v>
      </c>
      <c r="II27">
        <f>VLOOKUP(A27,Rape!$1:$1048576,50,FALSE)</f>
        <v>389</v>
      </c>
      <c r="IJ27">
        <f>VLOOKUP(A27,Robbery!$1:$1048576,50,FALSE)</f>
        <v>896</v>
      </c>
      <c r="IK27">
        <f>VLOOKUP(A27,'Median Income'!$1:$1048576,51,FALSE)</f>
        <v>37994</v>
      </c>
      <c r="IL27">
        <f>VLOOKUP(A27,'Poverty Rate'!$1:$1048576,50,FALSE)</f>
        <v>14.5</v>
      </c>
      <c r="IM27">
        <f>VLOOKUP(A27,Murder!$1:$1048576,51,FALSE)</f>
        <v>146</v>
      </c>
      <c r="IN27">
        <f>VLOOKUP(A27,Rape!$1:$1048576,51,FALSE)</f>
        <v>1128</v>
      </c>
      <c r="IO27">
        <f>VLOOKUP(A27,Robbery!$1:$1048576,51,FALSE)</f>
        <v>5163</v>
      </c>
      <c r="IP27">
        <f>VLOOKUP(A27,'Median Income'!$1:$1048576,52,FALSE)</f>
        <v>51200</v>
      </c>
      <c r="IQ27">
        <f>VLOOKUP(A27,'Poverty Rate'!$1:$1048576,51,FALSE)</f>
        <v>9.8000000000000007</v>
      </c>
      <c r="IR27">
        <f>VLOOKUP(A27,Murder!$1:$1048576,52,FALSE)</f>
        <v>12</v>
      </c>
      <c r="IS27">
        <f>VLOOKUP(A27,Rape!$1:$1048576,52,FALSE)</f>
        <v>185</v>
      </c>
      <c r="IT27">
        <f>VLOOKUP(A27,Robbery!$1:$1048576,52,FALSE)</f>
        <v>87</v>
      </c>
      <c r="IU27">
        <f>VLOOKUP(A27,'Median Income'!$1:$1048576,53,FALSE)</f>
        <v>53337</v>
      </c>
      <c r="IV27">
        <f>VLOOKUP(A27,'Poverty Rate'!$1:$1048576,52,FALSE)</f>
        <v>10.1</v>
      </c>
    </row>
    <row r="28" spans="1:256" x14ac:dyDescent="0.25">
      <c r="A28">
        <v>2009</v>
      </c>
      <c r="B28">
        <v>322</v>
      </c>
      <c r="C28">
        <f>VLOOKUP(A28,Rape!A52:B106,2,FALSE)</f>
        <v>1504</v>
      </c>
      <c r="D28">
        <f>VLOOKUP(A28,Robbery!A52:B106,2,FALSE)</f>
        <v>6265</v>
      </c>
      <c r="E28">
        <f>VLOOKUP(A28,'Median Income'!A:C,3,FALSE)</f>
        <v>39980</v>
      </c>
      <c r="F28">
        <f>VLOOKUP(A28,'Poverty Rate'!A:B,2,FALSE)</f>
        <v>16.600000000000001</v>
      </c>
      <c r="G28">
        <f>VLOOKUP(A28,Murder!A:C,3,FALSE)</f>
        <v>22</v>
      </c>
      <c r="H28">
        <f>VLOOKUP(A28,Rape!A:C,3,FALSE)</f>
        <v>513</v>
      </c>
      <c r="I28">
        <f>VLOOKUP(A28,Robbery!A:C,3,FALSE)</f>
        <v>654</v>
      </c>
      <c r="J28">
        <f>VLOOKUP(A28,'Median Income'!A:D,4,FALSE)</f>
        <v>61604</v>
      </c>
      <c r="K28">
        <f>VLOOKUP(A28,'Poverty Rate'!A:C,3,FALSE)</f>
        <v>11.7</v>
      </c>
      <c r="L28">
        <f>VLOOKUP(A28,Murder!A:D,4,FALSE)</f>
        <v>380</v>
      </c>
      <c r="M28">
        <f>VLOOKUP(A28,Rape!A:D,4,FALSE)</f>
        <v>2279</v>
      </c>
      <c r="N28">
        <f>VLOOKUP(A28,Robbery!A:D,4,FALSE)</f>
        <v>8199</v>
      </c>
      <c r="O28">
        <f>VLOOKUP(A28,'Median Income'!A:E,5,FALSE)</f>
        <v>45739</v>
      </c>
      <c r="P28">
        <f>VLOOKUP(A28,'Poverty Rate'!A:D,4,FALSE)</f>
        <v>21.2</v>
      </c>
      <c r="Q28">
        <f>VLOOKUP(A28,Murder!A:E,5,FALSE)</f>
        <v>179</v>
      </c>
      <c r="R28">
        <f>VLOOKUP(A28,Rape!A:E,5,FALSE)</f>
        <v>1378</v>
      </c>
      <c r="S28">
        <f>VLOOKUP(A28,Robbery!A:E,5,FALSE)</f>
        <v>2576</v>
      </c>
      <c r="T28">
        <f>VLOOKUP(A28,'Median Income'!A:F,6,FALSE)</f>
        <v>36538</v>
      </c>
      <c r="U28">
        <f>VLOOKUP(A28,'Poverty Rate'!A:E,5,FALSE)</f>
        <v>18.899999999999999</v>
      </c>
      <c r="V28">
        <f>VLOOKUP(A28,Murder!A:F,6,FALSE)</f>
        <v>1972</v>
      </c>
      <c r="W28">
        <f>VLOOKUP(A28,Rape!A:F,6,FALSE)</f>
        <v>8713</v>
      </c>
      <c r="X28">
        <f>VLOOKUP(A28,Robbery!A:F,6,FALSE)</f>
        <v>64093</v>
      </c>
      <c r="Y28">
        <f>VLOOKUP(A28,'Median Income'!A:G,7,FALSE)</f>
        <v>56134</v>
      </c>
      <c r="Z28">
        <f>VLOOKUP(A28,'Poverty Rate'!A:F,6,FALSE)</f>
        <v>15.3</v>
      </c>
      <c r="AA28">
        <f>VLOOKUP(A28,Murder!A:G,7,FALSE)</f>
        <v>159</v>
      </c>
      <c r="AB28">
        <f>VLOOKUP(A28,Rape!A:G,7,FALSE)</f>
        <v>2269</v>
      </c>
      <c r="AC28">
        <f>VLOOKUP(A28,Robbery!A:G,7,FALSE)</f>
        <v>3371</v>
      </c>
      <c r="AD28">
        <f>VLOOKUP(A28,'Median Income'!A:H,8,FALSE)</f>
        <v>55930</v>
      </c>
      <c r="AE28">
        <f>VLOOKUP(A28,'Poverty Rate'!A:G,7,FALSE)</f>
        <v>12.3</v>
      </c>
      <c r="AF28">
        <f>VLOOKUP(A28,Murder!A:H,8,FALSE)</f>
        <v>106</v>
      </c>
      <c r="AG28">
        <f>VLOOKUP(A28,Rape!A:H,8,FALSE)</f>
        <v>657</v>
      </c>
      <c r="AH28">
        <f>VLOOKUP(A28,Robbery!A:H,8,FALSE)</f>
        <v>4001</v>
      </c>
      <c r="AI28">
        <f>VLOOKUP(A28,'Median Income'!A:I,9,FALSE)</f>
        <v>64851</v>
      </c>
      <c r="AJ28">
        <f>VLOOKUP(A28,'Poverty Rate'!A:H,8,FALSE)</f>
        <v>8.4</v>
      </c>
      <c r="AK28">
        <f>VLOOKUP(A28,Murder!A:I,9,FALSE)</f>
        <v>41</v>
      </c>
      <c r="AL28">
        <f>VLOOKUP(A28,Rape!A:I,9,FALSE)</f>
        <v>395</v>
      </c>
      <c r="AM28">
        <f>VLOOKUP(A28,Robbery!A:I,9,FALSE)</f>
        <v>1680</v>
      </c>
      <c r="AN28">
        <f>VLOOKUP(A28,'Median Income'!A:J,10,FALSE)</f>
        <v>52114</v>
      </c>
      <c r="AO28">
        <f>VLOOKUP(A28,'Poverty Rate'!A:I,9,FALSE)</f>
        <v>12.3</v>
      </c>
      <c r="AP28">
        <f>VLOOKUP(A28,Murder!A:J,10,FALSE)</f>
        <v>145</v>
      </c>
      <c r="AQ28">
        <f>VLOOKUP(A28,Rape!A:J,10,FALSE)</f>
        <v>150</v>
      </c>
      <c r="AR28">
        <f>VLOOKUP(A28,Robbery!A:J,10,FALSE)</f>
        <v>4404</v>
      </c>
      <c r="AS28">
        <f>VLOOKUP(A28,'Median Income'!A:K,11,FALSE)</f>
        <v>53141</v>
      </c>
      <c r="AT28">
        <f>VLOOKUP(A28,'Poverty Rate'!A:J,10,FALSE)</f>
        <v>17.899999999999999</v>
      </c>
      <c r="AU28">
        <f>VLOOKUP(A28,Murder!A:K,11,FALSE)</f>
        <v>1017</v>
      </c>
      <c r="AV28">
        <f>VLOOKUP(A28,Rape!A:K,11,FALSE)</f>
        <v>5501</v>
      </c>
      <c r="AW28">
        <f>VLOOKUP(A28,Robbery!A:K,11,FALSE)</f>
        <v>30911</v>
      </c>
      <c r="AX28">
        <f>VLOOKUP(A28,'Median Income'!A:L,12,FALSE)</f>
        <v>45631</v>
      </c>
      <c r="AY28">
        <f>VLOOKUP(A28,'Poverty Rate'!A:K,11,FALSE)</f>
        <v>14.6</v>
      </c>
      <c r="AZ28">
        <f>VLOOKUP(A28,Murder!A:L,12,FALSE)</f>
        <v>566</v>
      </c>
      <c r="BA28">
        <f>VLOOKUP(A28,Rape!A:L,12,FALSE)</f>
        <v>2323</v>
      </c>
      <c r="BB28">
        <f>VLOOKUP(A28,Robbery!A:L,12,FALSE)</f>
        <v>14631</v>
      </c>
      <c r="BC28">
        <f>VLOOKUP(A28,'Median Income'!$1:$1048576,13,FALSE)</f>
        <v>43340</v>
      </c>
      <c r="BD28">
        <f>VLOOKUP(A28,'Poverty Rate'!$1:$1048576,12,FALSE)</f>
        <v>18.399999999999999</v>
      </c>
      <c r="BE28">
        <f>VLOOKUP(A28,Murder!A:M,13,FALSE)</f>
        <v>23</v>
      </c>
      <c r="BF28">
        <f>VLOOKUP(A28,Rape!A:M,13,FALSE)</f>
        <v>385</v>
      </c>
      <c r="BG28">
        <f>VLOOKUP(A28,Robbery!A:M,13,FALSE)</f>
        <v>1030</v>
      </c>
      <c r="BH28">
        <f>VLOOKUP(A28,'Median Income'!$1:$1048576,14,FALSE)</f>
        <v>55649</v>
      </c>
      <c r="BI28">
        <f>VLOOKUP(A28,'Poverty Rate'!$1:$1048576,13,FALSE)</f>
        <v>12.5</v>
      </c>
      <c r="BJ28">
        <f>VLOOKUP(A28,Murder!A:N,14,FALSE)</f>
        <v>24</v>
      </c>
      <c r="BK28">
        <f>VLOOKUP(A28,Rape!A:N,14,FALSE)</f>
        <v>575</v>
      </c>
      <c r="BL28">
        <f>VLOOKUP(A28,Robbery!A:N,14,FALSE)</f>
        <v>254</v>
      </c>
      <c r="BM28">
        <f>VLOOKUP(A28,'Median Income'!$1:$1048576,15,FALSE)</f>
        <v>46778</v>
      </c>
      <c r="BN28">
        <f>VLOOKUP(A28,'Poverty Rate'!$1:$1048576,14,FALSE)</f>
        <v>13.7</v>
      </c>
      <c r="BO28">
        <f>VLOOKUP(A28,Murder!A:O,15,FALSE)</f>
        <v>773</v>
      </c>
      <c r="BP28">
        <f>VLOOKUP(A28,Rape!A:O,15,FALSE)</f>
        <v>3901</v>
      </c>
      <c r="BQ28">
        <f>VLOOKUP(A28,Robbery!A:O,15,FALSE)</f>
        <v>22923</v>
      </c>
      <c r="BR28">
        <f>VLOOKUP(A28,'Median Income'!$1:$1048576,16,FALSE)</f>
        <v>52870</v>
      </c>
      <c r="BS28">
        <f>VLOOKUP(A28,'Poverty Rate'!$1:$1048576,15,FALSE)</f>
        <v>13.2</v>
      </c>
      <c r="BT28">
        <f>VLOOKUP(A28,Murder!A:P,16,FALSE)</f>
        <v>312</v>
      </c>
      <c r="BU28">
        <f>VLOOKUP(A28,Rape!A:P,16,FALSE)</f>
        <v>1621</v>
      </c>
      <c r="BV28">
        <f>VLOOKUP(A28,Robbery!A:P,16,FALSE)</f>
        <v>7347</v>
      </c>
      <c r="BW28">
        <f>VLOOKUP(A28,'Median Income'!$1:$1048576,17,FALSE)</f>
        <v>44305</v>
      </c>
      <c r="BX28">
        <f>VLOOKUP(A28,'Poverty Rate'!$1:$1048576,16,FALSE)</f>
        <v>16.100000000000001</v>
      </c>
      <c r="BY28">
        <f>VLOOKUP(A28,Murder!A:Q,17,FALSE)</f>
        <v>38</v>
      </c>
      <c r="BZ28">
        <f>VLOOKUP(A28,Rape!A:Q,17,FALSE)</f>
        <v>890</v>
      </c>
      <c r="CA28">
        <f>VLOOKUP(A28,Robbery!A:Q,17,FALSE)</f>
        <v>1201</v>
      </c>
      <c r="CB28">
        <f>VLOOKUP(A28,'Median Income'!$1:$1048576,18,FALSE)</f>
        <v>50721</v>
      </c>
      <c r="CC28">
        <f>VLOOKUP(A28,'Poverty Rate'!$1:$1048576,17,FALSE)</f>
        <v>10.7</v>
      </c>
      <c r="CD28">
        <f>VLOOKUP(A28,Murder!A:R,18,FALSE)</f>
        <v>125</v>
      </c>
      <c r="CE28">
        <f>VLOOKUP(A28,Rape!A:R,18,FALSE)</f>
        <v>1179</v>
      </c>
      <c r="CF28">
        <f>VLOOKUP(A28,Robbery!A:R,18,FALSE)</f>
        <v>1786</v>
      </c>
      <c r="CG28">
        <f>VLOOKUP(A28,'Median Income'!$1:$1048576,19,FALSE)</f>
        <v>44717</v>
      </c>
      <c r="CH28">
        <f>VLOOKUP(A28,'Poverty Rate'!$1:$1048576,18,FALSE)</f>
        <v>13.7</v>
      </c>
      <c r="CI28">
        <f>VLOOKUP(A28,Murder!A:S,19,FALSE)</f>
        <v>184</v>
      </c>
      <c r="CJ28">
        <f>VLOOKUP(A28,Rape!A:S,19,FALSE)</f>
        <v>1531</v>
      </c>
      <c r="CK28">
        <f>VLOOKUP(A28,Robbery!A:S,19,FALSE)</f>
        <v>3642</v>
      </c>
      <c r="CL28">
        <f>VLOOKUP(A28,'Median Income'!$1:$1048576,20,FALSE)</f>
        <v>42664</v>
      </c>
      <c r="CM28">
        <f>VLOOKUP(A28,'Poverty Rate'!$1:$1048576,19,FALSE)</f>
        <v>17</v>
      </c>
      <c r="CN28">
        <f>VLOOKUP(A28,Murder!A:T,20,FALSE)</f>
        <v>529</v>
      </c>
      <c r="CO28">
        <f>VLOOKUP(A28,Rape!A:T,20,FALSE)</f>
        <v>1351</v>
      </c>
      <c r="CP28">
        <f>VLOOKUP(A28,Robbery!A:T,20,FALSE)</f>
        <v>6150</v>
      </c>
      <c r="CQ28">
        <f>VLOOKUP(A28,'Median Income'!$1:$1048576,21,FALSE)</f>
        <v>45433</v>
      </c>
      <c r="CR28">
        <f>VLOOKUP(A28,'Poverty Rate'!$1:$1048576,20,FALSE)</f>
        <v>14.3</v>
      </c>
      <c r="CS28">
        <f>VLOOKUP(A28,Murder!A:U,21,)</f>
        <v>26</v>
      </c>
      <c r="CT28">
        <f>VLOOKUP(A28,Rape!A:U,21,FALSE)</f>
        <v>375</v>
      </c>
      <c r="CU28">
        <f>VLOOKUP(A28,Robbery!A:U,21,FALSE)</f>
        <v>399</v>
      </c>
      <c r="CV28">
        <f>VLOOKUP(A28,'Median Income'!$1:$1048576,22,FALSE)</f>
        <v>47502</v>
      </c>
      <c r="CW28">
        <f>VLOOKUP(A28,'Poverty Rate'!$1:$1048576,21,FALSE)</f>
        <v>11.4</v>
      </c>
      <c r="CX28">
        <f>VLOOKUP(A28,Murder!A:V,22,FALSE)</f>
        <v>440</v>
      </c>
      <c r="CY28">
        <f>VLOOKUP(A28,Rape!A:V,22,FALSE)</f>
        <v>1156</v>
      </c>
      <c r="CZ28">
        <f>VLOOKUP(A28,Robbery!A:V,22,FALSE)</f>
        <v>12007</v>
      </c>
      <c r="DA28">
        <f>VLOOKUP(A28,'Median Income'!$1:$1048576,23,FALSE)</f>
        <v>64186</v>
      </c>
      <c r="DB28">
        <f>VLOOKUP(A28,'Poverty Rate'!$1:$1048576,22,FALSE)</f>
        <v>9.6</v>
      </c>
      <c r="DC28">
        <f>VLOOKUP(A28,Murder!A:W,23,FALSE)</f>
        <v>173</v>
      </c>
      <c r="DD28">
        <f>VLOOKUP(A28,Rape!A:W,23,FALSE)</f>
        <v>1734</v>
      </c>
      <c r="DE28">
        <f>VLOOKUP(A28,Robbery!A:W,23,FALSE)</f>
        <v>7467</v>
      </c>
      <c r="DF28">
        <f>VLOOKUP(A28,'Median Income'!$1:$1048576,24,FALSE)</f>
        <v>59373</v>
      </c>
      <c r="DG28">
        <f>VLOOKUP(A28,'Poverty Rate'!$1:$1048576,23,FALSE)</f>
        <v>10.8</v>
      </c>
      <c r="DH28">
        <f>VLOOKUP(A28,Murder!A:X,24,FALSE)</f>
        <v>623</v>
      </c>
      <c r="DI28">
        <f>VLOOKUP(A28,Rape!A:X,24,FALSE)</f>
        <v>4524</v>
      </c>
      <c r="DJ28">
        <f>VLOOKUP(A28,Murder!A:X,24,FALSE)</f>
        <v>623</v>
      </c>
      <c r="DK28">
        <f>VLOOKUP(A28,'Median Income'!$1:$1048576,25,FALSE)</f>
        <v>45994</v>
      </c>
      <c r="DL28">
        <f>VLOOKUP(A28,'Poverty Rate'!$1:$1048576,24,FALSE)</f>
        <v>14</v>
      </c>
      <c r="DM28">
        <f>VLOOKUP(A28,Murder!A:Y,25,FALSE)</f>
        <v>74</v>
      </c>
      <c r="DN28">
        <f>VLOOKUP(A28,Rape!$1:$1048576,25,FALSE)</f>
        <v>1789</v>
      </c>
      <c r="DO28">
        <f>VLOOKUP(A28,Robbery!A:Y,25,FALSE)</f>
        <v>3619</v>
      </c>
      <c r="DP28">
        <f>VLOOKUP(A28,'Median Income'!$1:$1048576,26,FALSE)</f>
        <v>56090</v>
      </c>
      <c r="DQ28">
        <f>VLOOKUP(A28,'Poverty Rate'!$1:$1048576,25,FALSE)</f>
        <v>11.1</v>
      </c>
      <c r="DR28">
        <f>VLOOKUP(A28,Murder!A:Z,26,FALSE)</f>
        <v>194</v>
      </c>
      <c r="DS28">
        <f>VLOOKUP(A28,Rape!A:Z,26,FALSE)</f>
        <v>991</v>
      </c>
      <c r="DT28">
        <f>VLOOKUP(A28,Robbery!A:Z,26,FALSE)</f>
        <v>2969</v>
      </c>
      <c r="DU28">
        <f>VLOOKUP(A28,'Median Income'!$1:$1048576,27,FALSE)</f>
        <v>35078</v>
      </c>
      <c r="DV28">
        <f>VLOOKUP(A28,'Poverty Rate'!$1:$1048576,26,FALSE)</f>
        <v>23.1</v>
      </c>
      <c r="DW28">
        <f>VLOOKUP(A28,Murder!A:AA,27,FALSE)</f>
        <v>387</v>
      </c>
      <c r="DX28">
        <f>VLOOKUP(A28,Rape!A:AA,27,FALSE)</f>
        <v>1606</v>
      </c>
      <c r="DY28">
        <f>VLOOKUP(A28,Robbery!A:AA,27,FALSE)</f>
        <v>7437</v>
      </c>
      <c r="DZ28">
        <f>VLOOKUP(A28,'Median Income'!$1:$1048576,28,FALSE)</f>
        <v>48769</v>
      </c>
      <c r="EA28">
        <f>VLOOKUP(A28,'Poverty Rate'!$1:$1048576,27,FALSE)</f>
        <v>15.5</v>
      </c>
      <c r="EB28">
        <f>VLOOKUP(A28,Murder!A:AB,28,FALSE)</f>
        <v>32</v>
      </c>
      <c r="EC28">
        <f>VLOOKUP(A28,Rape!A:AB,28,FALSE)</f>
        <v>357</v>
      </c>
      <c r="ED28">
        <f>VLOOKUP(A28,Robbery!A:AB,28,FALSE)</f>
        <v>228</v>
      </c>
      <c r="EE28">
        <f>VLOOKUP(A28,'Median Income'!$1:$1048576,29,FALSE)</f>
        <v>40437</v>
      </c>
      <c r="EF28">
        <f>VLOOKUP(A28,'Poverty Rate'!$1:$1048576,28,FALSE)</f>
        <v>13.5</v>
      </c>
      <c r="EG28">
        <f>VLOOKUP(A28,Murder!A:AC,29,FALSE)</f>
        <v>41</v>
      </c>
      <c r="EH28">
        <f>VLOOKUP(A28,Rape!A:AC,29,FALSE)</f>
        <v>617</v>
      </c>
      <c r="EI28">
        <f>VLOOKUP(A28,Robbery!A:AC,29,FALSE)</f>
        <v>1220</v>
      </c>
      <c r="EJ28">
        <f>VLOOKUP(A28,'Median Income'!$1:$1048576,30,FALSE)</f>
        <v>49595</v>
      </c>
      <c r="EK28">
        <f>VLOOKUP(A28,'Poverty Rate'!$1:$1048576,29,FALSE)</f>
        <v>9.9</v>
      </c>
      <c r="EL28">
        <f>VLOOKUP(A28,Murder!A:AD,30,FALSE)</f>
        <v>156</v>
      </c>
      <c r="EM28">
        <f>VLOOKUP(A28,Rape!A:AD,30,FALSE)</f>
        <v>1024</v>
      </c>
      <c r="EN28">
        <f>VLOOKUP(A28,Robbery!A:AD,30,FALSE)</f>
        <v>6028</v>
      </c>
      <c r="EO28">
        <f>VLOOKUP(A28,'Median Income'!$1:$1048576,31,FALSE)</f>
        <v>51434</v>
      </c>
      <c r="EP28">
        <f>VLOOKUP(A28,'Poverty Rate'!$1:$1048576,30,FALSE)</f>
        <v>13</v>
      </c>
      <c r="EQ28">
        <f>VLOOKUP(A28,Murder!A:AE,31,FALSE)</f>
        <v>11</v>
      </c>
      <c r="ER28">
        <f>VLOOKUP(A28,Rape!A:AE,31,FALSE)</f>
        <v>399</v>
      </c>
      <c r="ES28">
        <f>VLOOKUP(A28,Robbery!A:AE,31,FALSE)</f>
        <v>454</v>
      </c>
      <c r="ET28">
        <f>VLOOKUP(A28,'Median Income'!$1:$1048576,32,FALSE)</f>
        <v>64131</v>
      </c>
      <c r="EU28">
        <f>VLOOKUP(A28,'Poverty Rate'!$1:$1048576,31,FALSE)</f>
        <v>7.8</v>
      </c>
      <c r="EV28">
        <f>VLOOKUP(A28,Murder!A:AF,32,FALSE)</f>
        <v>319</v>
      </c>
      <c r="EW28">
        <f>VLOOKUP(A28,Rape!A:AF,32,FALSE)</f>
        <v>1041</v>
      </c>
      <c r="EX28">
        <f>VLOOKUP(A28,Robbery!A:AF,32,FALSE)</f>
        <v>11639</v>
      </c>
      <c r="EY28">
        <f>VLOOKUP(A28,'Median Income'!$1:$1048576,33,FALSE)</f>
        <v>64777</v>
      </c>
      <c r="EZ28">
        <f>VLOOKUP(A28,'Poverty Rate'!$1:$1048576,32,FALSE)</f>
        <v>9.3000000000000007</v>
      </c>
      <c r="FA28">
        <f>VLOOKUP(A28,Murder!A:AG,33,FALSE)</f>
        <v>198</v>
      </c>
      <c r="FB28">
        <f>VLOOKUP(A28,Rape!A:AG,33,FALSE)</f>
        <v>1069</v>
      </c>
      <c r="FC28">
        <f>VLOOKUP(A28,Robbery!A:AG,33,FALSE)</f>
        <v>1932</v>
      </c>
      <c r="FD28">
        <f>VLOOKUP(A28,'Median Income'!$1:$1048576,34,FALSE)</f>
        <v>43542</v>
      </c>
      <c r="FE28">
        <f>VLOOKUP(A28,'Poverty Rate'!$1:$1048576,33,FALSE)</f>
        <v>19.3</v>
      </c>
      <c r="FF28">
        <f>VLOOKUP(A28,Murder!A:AH,34,FALSE)</f>
        <v>781</v>
      </c>
      <c r="FG28">
        <f>VLOOKUP(A28,Rape!A:AH,34,FALSE)</f>
        <v>2582</v>
      </c>
      <c r="FH28">
        <f>VLOOKUP(A28,Robbery!A:AH,34,FALSE)</f>
        <v>28141</v>
      </c>
      <c r="FI28">
        <f>VLOOKUP(A28,'Median Income'!$1:$1048576,35,FALSE)</f>
        <v>50216</v>
      </c>
      <c r="FJ28">
        <f>VLOOKUP(A28,'Poverty Rate'!$1:$1048576,34,FALSE)</f>
        <v>15.8</v>
      </c>
      <c r="FK28">
        <f>VLOOKUP(A28,Murder!A:AI,35,FALSE)</f>
        <v>489</v>
      </c>
      <c r="FL28">
        <f>VLOOKUP(A28,Rape!A:AI,35,FALSE)</f>
        <v>2306</v>
      </c>
      <c r="FM28">
        <f>VLOOKUP(A28,Robbery!A:AI,35,FALSE)</f>
        <v>11825</v>
      </c>
      <c r="FN28">
        <f>VLOOKUP(A28,'Median Income'!$1:$1048576,36,FALSE)</f>
        <v>41906</v>
      </c>
      <c r="FO28">
        <f>VLOOKUP(A28,'Poverty Rate'!$1:$1048576,35,FALSE)</f>
        <v>16.899999999999999</v>
      </c>
      <c r="FP28">
        <f>VLOOKUP(A28,Murder!A:AJ,36,FALSE)</f>
        <v>12</v>
      </c>
      <c r="FQ28">
        <f>VLOOKUP(A28,Rape!A:AJ,36,FALSE)</f>
        <v>296</v>
      </c>
      <c r="FR28">
        <f>VLOOKUP(A28,Robbery!A:AJ,36,FALSE)</f>
        <v>107</v>
      </c>
      <c r="FS28">
        <f>VLOOKUP(A28,'Median Income'!$1:$1048576,37,FALSE)</f>
        <v>50075</v>
      </c>
      <c r="FT28">
        <f>VLOOKUP(A28,'Poverty Rate'!$1:$1048576,36,FALSE)</f>
        <v>10.9</v>
      </c>
      <c r="FU28">
        <f>VLOOKUP(A28,Murder!A:AK,37,FALSE)</f>
        <v>527</v>
      </c>
      <c r="FV28">
        <f>VLOOKUP(A28,Rape!A:AK,37,FALSE)</f>
        <v>4119</v>
      </c>
      <c r="FW28">
        <f>VLOOKUP(A28,Robbery!A:AK,37,FALSE)</f>
        <v>17670</v>
      </c>
      <c r="FX28">
        <f>VLOOKUP(A28,'Median Income'!$1:$1048576,38,FALSE)</f>
        <v>45879</v>
      </c>
      <c r="FY28">
        <f>VLOOKUP(A28,'Poverty Rate'!$1:$1048576,37,FALSE)</f>
        <v>13.3</v>
      </c>
      <c r="FZ28">
        <f>VLOOKUP(A28,Murder!A:AL,38,FALSE)</f>
        <v>234</v>
      </c>
      <c r="GA28">
        <f>VLOOKUP(A28,Rape!A:AL,38,FALSE)</f>
        <v>1535</v>
      </c>
      <c r="GB28">
        <f>VLOOKUP(A28,Robbery!A:AL,38,FALSE)</f>
        <v>3358</v>
      </c>
      <c r="GC28">
        <f>VLOOKUP(A28,'Median Income'!$1:$1048576,39,FALSE)</f>
        <v>45878</v>
      </c>
      <c r="GD28">
        <f>VLOOKUP(A28,'Poverty Rate'!$1:$1048576,38,FALSE)</f>
        <v>12.9</v>
      </c>
      <c r="GE28">
        <f>VLOOKUP(A28,Murder!A:AM,39,FALSE)</f>
        <v>88</v>
      </c>
      <c r="GF28">
        <f>VLOOKUP(A28,Rape!A:AM,39,)</f>
        <v>1202</v>
      </c>
      <c r="GG28">
        <f>VLOOKUP(A28,Robbery!A:AM,39,FALSE)</f>
        <v>2499</v>
      </c>
      <c r="GH28">
        <f>VLOOKUP(A28,'Median Income'!$1:$1048576,40,FALSE)</f>
        <v>49098</v>
      </c>
      <c r="GI28">
        <f>VLOOKUP(A28,'Poverty Rate'!$1:$1048576,39,FALSE)</f>
        <v>13.4</v>
      </c>
      <c r="GJ28">
        <f>VLOOKUP(A28,Murder!A:AN,40,FALSE)</f>
        <v>664</v>
      </c>
      <c r="GK28">
        <f>VLOOKUP(A28,Rape!A:AN,40,FALSE)</f>
        <v>3626</v>
      </c>
      <c r="GL28">
        <f>VLOOKUP(A28,Robbery!A:AN,40,FALSE)</f>
        <v>17504</v>
      </c>
      <c r="GM28">
        <f>VLOOKUP(A28,'Median Income'!$1:$1048576,41,FALSE)</f>
        <v>48172</v>
      </c>
      <c r="GN28">
        <f>VLOOKUP(A28,'Poverty Rate'!$1:$1048576,40,FALSE)</f>
        <v>11.1</v>
      </c>
      <c r="GO28">
        <f>VLOOKUP(A28,Murder!A:AO,41,FALSE)</f>
        <v>32</v>
      </c>
      <c r="GP28">
        <f>VLOOKUP(A28,Rape!A:AO,41,FALSE)</f>
        <v>296</v>
      </c>
      <c r="GQ28">
        <f>VLOOKUP(A28,Robbery!A:AO,41,FALSE)</f>
        <v>785</v>
      </c>
      <c r="GR28">
        <f>VLOOKUP(A28,'Median Income'!$1:$1048576,42,FALSE)</f>
        <v>51634</v>
      </c>
      <c r="GS28">
        <f>VLOOKUP(A28,'Poverty Rate'!$1:$1048576,41,FALSE)</f>
        <v>13</v>
      </c>
      <c r="GT28">
        <f>VLOOKUP(A28,Murder!A:AP,42,FALSE)</f>
        <v>305</v>
      </c>
      <c r="GU28">
        <f>VLOOKUP(A28,Rape!A:AP,42,FALSE)</f>
        <v>1663</v>
      </c>
      <c r="GV28">
        <f>VLOOKUP(A28,Robbery!A:AP,42,FALSE)</f>
        <v>5753</v>
      </c>
      <c r="GW28">
        <f>VLOOKUP(A28,'Median Income'!$1:$1048576,43,FALSE)</f>
        <v>41101</v>
      </c>
      <c r="GX28">
        <f>VLOOKUP(A28,'Poverty Rate'!$1:$1048576,42,FALSE)</f>
        <v>13.7</v>
      </c>
      <c r="GY28">
        <f>VLOOKUP(A28,Murder!$1:$1048576,43,FALSE)</f>
        <v>30</v>
      </c>
      <c r="GZ28">
        <f>VLOOKUP(A28,Rape!$1:$1048576,43,FALSE)</f>
        <v>501</v>
      </c>
      <c r="HA28">
        <f>VLOOKUP(A28,Robbery!$1:$1048576,43,FALSE)</f>
        <v>117</v>
      </c>
      <c r="HB28">
        <f>VLOOKUP(A28,'Median Income'!$1:$1048576,44,FALSE)</f>
        <v>45826</v>
      </c>
      <c r="HC28">
        <f>VLOOKUP(A28,'Poverty Rate'!$1:$1048576,43,FALSE)</f>
        <v>14.1</v>
      </c>
      <c r="HD28">
        <f>VLOOKUP(A28,Murder!$1:$1048576,44,FALSE)</f>
        <v>468</v>
      </c>
      <c r="HE28">
        <f>VLOOKUP(A28,Rape!$1:$1048576,44,FALSE)</f>
        <v>2019</v>
      </c>
      <c r="HF28">
        <f>VLOOKUP(A28,Robbery!$1:$1048576,44,FALSE)</f>
        <v>9653</v>
      </c>
      <c r="HG28">
        <f>VLOOKUP(A28,'Median Income'!$1:$1048576,45,FALSE)</f>
        <v>40517</v>
      </c>
      <c r="HH28">
        <f>VLOOKUP(A28,'Poverty Rate'!$1:$1048576,44,FALSE)</f>
        <v>16.5</v>
      </c>
      <c r="HI28">
        <f>VLOOKUP(A28,Murder!$1:$1048576,45,FALSE)</f>
        <v>1330</v>
      </c>
      <c r="HJ28">
        <f>VLOOKUP(A28,Rape!$1:$1048576,45,FALSE)</f>
        <v>8311</v>
      </c>
      <c r="HK28">
        <f>VLOOKUP(A28,Robbery!$1:$1048576,45,FALSE)</f>
        <v>38022</v>
      </c>
      <c r="HL28">
        <f>VLOOKUP(A28,'Median Income'!$1:$1048576,46,FALSE)</f>
        <v>47475</v>
      </c>
      <c r="HM28">
        <f>VLOOKUP(A28,'Poverty Rate'!$1:$1048576,45,FALSE)</f>
        <v>17.3</v>
      </c>
      <c r="HN28">
        <f>VLOOKUP(A28,Murder!$1:$1048576,46,FALSE)</f>
        <v>39</v>
      </c>
      <c r="HO28">
        <f>VLOOKUP(A28,Rape!$1:$1048576,46,FALSE)</f>
        <v>941</v>
      </c>
      <c r="HP28">
        <f>VLOOKUP(A28,Robbery!$1:$1048576,46,FALSE)</f>
        <v>1304</v>
      </c>
      <c r="HQ28">
        <f>VLOOKUP(A28,'Median Income'!$1:$1048576,47,FALSE)</f>
        <v>58491</v>
      </c>
      <c r="HR28">
        <f>VLOOKUP(A28,'Poverty Rate'!$1:$1048576,46,FALSE)</f>
        <v>9.6999999999999993</v>
      </c>
      <c r="HS28">
        <f>VLOOKUP(A28,Murder!$1:$1048576,47,FALSE)</f>
        <v>8</v>
      </c>
      <c r="HT28">
        <f>VLOOKUP(A28,Rape!$1:$1048576,47,FALSE)</f>
        <v>132</v>
      </c>
      <c r="HU28">
        <f>VLOOKUP(A28,Robbery!$1:$1048576,47,FALSE)</f>
        <v>111</v>
      </c>
      <c r="HV28">
        <f>VLOOKUP(A28,'Median Income'!$1:$1048576,48,FALSE)</f>
        <v>52318</v>
      </c>
      <c r="HW28">
        <f>VLOOKUP(A28,'Poverty Rate'!$1:$1048576,47,FALSE)</f>
        <v>9.4</v>
      </c>
      <c r="HX28">
        <f>VLOOKUP(A28,Murder!$1:$1048576,48,FALSE)</f>
        <v>370</v>
      </c>
      <c r="HY28">
        <f>VLOOKUP(A28,Rape!$1:$1048576,48,FALSE)</f>
        <v>1572</v>
      </c>
      <c r="HZ28">
        <f>VLOOKUP(A28,Robbery!$1:$1048576,48,FALSE)</f>
        <v>6342</v>
      </c>
      <c r="IA28">
        <f>VLOOKUP(A28,'Median Income'!$1:$1048576,49,FALSE)</f>
        <v>60501</v>
      </c>
      <c r="IB28">
        <f>VLOOKUP(A28,'Poverty Rate'!$1:$1048576,48,FALSE)</f>
        <v>10.7</v>
      </c>
      <c r="IC28">
        <f>VLOOKUP(A28,Murder!$1:$1048576,49,FALSE)</f>
        <v>190</v>
      </c>
      <c r="ID28">
        <f>VLOOKUP(A28,Rape!$1:$1048576,49,FALSE)</f>
        <v>2583</v>
      </c>
      <c r="IE28">
        <f>VLOOKUP(A28,Robbery!$1:$1048576,49,FALSE)</f>
        <v>6711</v>
      </c>
      <c r="IF28">
        <f>VLOOKUP(A28,'Median Income'!$1:$1048576,50,FALSE)</f>
        <v>60392</v>
      </c>
      <c r="IG28">
        <f>VLOOKUP(A28,'Poverty Rate'!$1:$1048576,49,FALSE)</f>
        <v>11.7</v>
      </c>
      <c r="IH28">
        <f>VLOOKUP(A28,Murder!$1:$1048576,50,FALSE)</f>
        <v>84</v>
      </c>
      <c r="II28">
        <f>VLOOKUP(A28,Rape!$1:$1048576,50,FALSE)</f>
        <v>470</v>
      </c>
      <c r="IJ28">
        <f>VLOOKUP(A28,Robbery!$1:$1048576,50,FALSE)</f>
        <v>914</v>
      </c>
      <c r="IK28">
        <f>VLOOKUP(A28,'Median Income'!$1:$1048576,51,FALSE)</f>
        <v>40490</v>
      </c>
      <c r="IL28">
        <f>VLOOKUP(A28,'Poverty Rate'!$1:$1048576,50,FALSE)</f>
        <v>15.8</v>
      </c>
      <c r="IM28">
        <f>VLOOKUP(A28,Murder!$1:$1048576,51,FALSE)</f>
        <v>146</v>
      </c>
      <c r="IN28">
        <f>VLOOKUP(A28,Rape!$1:$1048576,51,FALSE)</f>
        <v>1118</v>
      </c>
      <c r="IO28">
        <f>VLOOKUP(A28,Robbery!$1:$1048576,51,FALSE)</f>
        <v>4904</v>
      </c>
      <c r="IP28">
        <f>VLOOKUP(A28,'Median Income'!$1:$1048576,52,FALSE)</f>
        <v>51237</v>
      </c>
      <c r="IQ28">
        <f>VLOOKUP(A28,'Poverty Rate'!$1:$1048576,51,FALSE)</f>
        <v>10.8</v>
      </c>
      <c r="IR28">
        <f>VLOOKUP(A28,Murder!$1:$1048576,52,FALSE)</f>
        <v>11</v>
      </c>
      <c r="IS28">
        <f>VLOOKUP(A28,Rape!$1:$1048576,52,FALSE)</f>
        <v>172</v>
      </c>
      <c r="IT28">
        <f>VLOOKUP(A28,Robbery!$1:$1048576,52,FALSE)</f>
        <v>78</v>
      </c>
      <c r="IU28">
        <f>VLOOKUP(A28,'Median Income'!$1:$1048576,53,FALSE)</f>
        <v>52470</v>
      </c>
      <c r="IV28">
        <f>VLOOKUP(A28,'Poverty Rate'!$1:$1048576,52,FALSE)</f>
        <v>9.1999999999999993</v>
      </c>
    </row>
    <row r="29" spans="1:256" s="12" customFormat="1" x14ac:dyDescent="0.25">
      <c r="A29" s="12">
        <v>2010</v>
      </c>
      <c r="B29" s="12">
        <v>275</v>
      </c>
      <c r="C29" s="12">
        <f>VLOOKUP(A29,Rape!A53:B107,2,FALSE)</f>
        <v>1355</v>
      </c>
      <c r="D29" s="12">
        <f>VLOOKUP(A29,Robbery!A53:B107,2,FALSE)</f>
        <v>4864</v>
      </c>
      <c r="E29" s="12">
        <f>VLOOKUP(A29,'Median Income'!A:C,3,FALSE)</f>
        <v>40933</v>
      </c>
      <c r="F29" s="12">
        <f>VLOOKUP(A29,'Poverty Rate'!A:B,2,FALSE)</f>
        <v>17.2</v>
      </c>
      <c r="G29" s="12">
        <f>VLOOKUP(A29,Murder!A:C,3,FALSE)</f>
        <v>31</v>
      </c>
      <c r="H29" s="12">
        <f>VLOOKUP(A29,Rape!A:C,3,FALSE)</f>
        <v>533</v>
      </c>
      <c r="I29" s="12">
        <f>VLOOKUP(A29,Robbery!A:C,3,FALSE)</f>
        <v>594</v>
      </c>
      <c r="J29" s="12">
        <f>VLOOKUP(A29,'Median Income'!A:D,4,FALSE)</f>
        <v>57848</v>
      </c>
      <c r="K29" s="12">
        <f>VLOOKUP(A29,'Poverty Rate'!A:C,3,FALSE)</f>
        <v>12.5</v>
      </c>
      <c r="L29" s="12">
        <f>VLOOKUP(A29,Murder!A:D,4,FALSE)</f>
        <v>408</v>
      </c>
      <c r="M29" s="12">
        <f>VLOOKUP(A29,Rape!A:D,4,FALSE)</f>
        <v>2191</v>
      </c>
      <c r="N29" s="12">
        <f>VLOOKUP(A29,Robbery!A:D,4,FALSE)</f>
        <v>6953</v>
      </c>
      <c r="O29" s="12">
        <f>VLOOKUP(A29,'Median Income'!A:E,5,FALSE)</f>
        <v>46896</v>
      </c>
      <c r="P29" s="12">
        <f>VLOOKUP(A29,'Poverty Rate'!A:D,4,FALSE)</f>
        <v>18.8</v>
      </c>
      <c r="Q29" s="12">
        <f>VLOOKUP(A29,Murder!A:E,5,FALSE)</f>
        <v>134</v>
      </c>
      <c r="R29" s="12">
        <f>VLOOKUP(A29,Rape!A:E,5,FALSE)</f>
        <v>1321</v>
      </c>
      <c r="S29" s="12">
        <f>VLOOKUP(A29,Robbery!A:E,5,FALSE)</f>
        <v>2369</v>
      </c>
      <c r="T29" s="12">
        <f>VLOOKUP(A29,'Median Income'!A:F,6,FALSE)</f>
        <v>38587</v>
      </c>
      <c r="U29" s="12">
        <f>VLOOKUP(A29,'Poverty Rate'!A:E,5,FALSE)</f>
        <v>15.3</v>
      </c>
      <c r="V29" s="12">
        <f>VLOOKUP(A29,Murder!A:F,6,FALSE)</f>
        <v>1809</v>
      </c>
      <c r="W29" s="12">
        <f>VLOOKUP(A29,Rape!A:F,6,FALSE)</f>
        <v>8331</v>
      </c>
      <c r="X29" s="12">
        <f>VLOOKUP(A29,Robbery!A:F,6,FALSE)</f>
        <v>58116</v>
      </c>
      <c r="Y29" s="12">
        <f>VLOOKUP(A29,'Median Income'!A:G,7,FALSE)</f>
        <v>54283</v>
      </c>
      <c r="Z29" s="12">
        <f>VLOOKUP(A29,'Poverty Rate'!A:F,6,FALSE)</f>
        <v>16.3</v>
      </c>
      <c r="AA29" s="12">
        <f>VLOOKUP(A29,Murder!A:G,7,FALSE)</f>
        <v>129</v>
      </c>
      <c r="AB29" s="12">
        <f>VLOOKUP(A29,Rape!A:G,7,FALSE)</f>
        <v>2230</v>
      </c>
      <c r="AC29" s="12">
        <f>VLOOKUP(A29,Robbery!A:G,7,FALSE)</f>
        <v>3164</v>
      </c>
      <c r="AD29" s="12">
        <f>VLOOKUP(A29,'Median Income'!A:H,8,FALSE)</f>
        <v>60233</v>
      </c>
      <c r="AE29" s="12">
        <f>VLOOKUP(A29,'Poverty Rate'!A:G,7,FALSE)</f>
        <v>12.3</v>
      </c>
      <c r="AF29" s="12">
        <f>VLOOKUP(A29,Murder!A:H,8,FALSE)</f>
        <v>133</v>
      </c>
      <c r="AG29" s="12">
        <f>VLOOKUP(A29,Rape!A:H,8,FALSE)</f>
        <v>595</v>
      </c>
      <c r="AH29" s="12">
        <f>VLOOKUP(A29,Robbery!A:H,8,FALSE)</f>
        <v>3553</v>
      </c>
      <c r="AI29" s="12">
        <f>VLOOKUP(A29,'Median Income'!A:I,9,FALSE)</f>
        <v>65998</v>
      </c>
      <c r="AJ29" s="12">
        <f>VLOOKUP(A29,'Poverty Rate'!A:H,8,FALSE)</f>
        <v>8.6</v>
      </c>
      <c r="AK29" s="12">
        <f>VLOOKUP(A29,Murder!A:I,9,FALSE)</f>
        <v>51</v>
      </c>
      <c r="AL29" s="12">
        <f>VLOOKUP(A29,Rape!A:I,9,FALSE)</f>
        <v>326</v>
      </c>
      <c r="AM29" s="12">
        <f>VLOOKUP(A29,Robbery!A:I,9,FALSE)</f>
        <v>1839</v>
      </c>
      <c r="AN29" s="12">
        <f>VLOOKUP(A29,'Median Income'!A:J,10,FALSE)</f>
        <v>55214</v>
      </c>
      <c r="AO29" s="12">
        <f>VLOOKUP(A29,'Poverty Rate'!A:I,9,FALSE)</f>
        <v>12.2</v>
      </c>
      <c r="AP29" s="12">
        <f>VLOOKUP(A29,Murder!A:J,10,FALSE)</f>
        <v>132</v>
      </c>
      <c r="AQ29" s="12">
        <f>VLOOKUP(A29,Rape!A:J,10,FALSE)</f>
        <v>187</v>
      </c>
      <c r="AR29" s="12">
        <f>VLOOKUP(A29,Robbery!A:J,10,FALSE)</f>
        <v>4325</v>
      </c>
      <c r="AS29" s="12">
        <f>VLOOKUP(A29,'Median Income'!A:K,11,FALSE)</f>
        <v>56928</v>
      </c>
      <c r="AT29" s="12">
        <f>VLOOKUP(A29,'Poverty Rate'!A:J,10,FALSE)</f>
        <v>19.5</v>
      </c>
      <c r="AU29" s="12">
        <f>VLOOKUP(A29,Murder!A:K,11,FALSE)</f>
        <v>987</v>
      </c>
      <c r="AV29" s="12">
        <f>VLOOKUP(A29,Rape!A:K,11,FALSE)</f>
        <v>5373</v>
      </c>
      <c r="AW29" s="12">
        <f>VLOOKUP(A29,Robbery!A:K,11,FALSE)</f>
        <v>26086</v>
      </c>
      <c r="AX29" s="12">
        <f>VLOOKUP(A29,'Median Income'!A:L,12,FALSE)</f>
        <v>44066</v>
      </c>
      <c r="AY29" s="12">
        <f>VLOOKUP(A29,'Poverty Rate'!A:K,11,FALSE)</f>
        <v>16</v>
      </c>
      <c r="AZ29" s="12">
        <f>VLOOKUP(A29,Murder!A:L,12,FALSE)</f>
        <v>555</v>
      </c>
      <c r="BA29" s="12">
        <f>VLOOKUP(A29,Rape!A:L,12,FALSE)</f>
        <v>2107</v>
      </c>
      <c r="BB29" s="12">
        <f>VLOOKUP(A29,Robbery!A:L,12,FALSE)</f>
        <v>12372</v>
      </c>
      <c r="BC29" s="12">
        <f>VLOOKUP(A29,'Median Income'!$1:$1048576,13,FALSE)</f>
        <v>44117</v>
      </c>
      <c r="BD29" s="12">
        <f>VLOOKUP(A29,'Poverty Rate'!$1:$1048576,12,FALSE)</f>
        <v>18.8</v>
      </c>
      <c r="BE29" s="12">
        <f>VLOOKUP(A29,Murder!A:M,13,FALSE)</f>
        <v>25</v>
      </c>
      <c r="BF29" s="12">
        <f>VLOOKUP(A29,Rape!A:M,13,FALSE)</f>
        <v>377</v>
      </c>
      <c r="BG29" s="12">
        <f>VLOOKUP(A29,Robbery!A:M,13,FALSE)</f>
        <v>1065</v>
      </c>
      <c r="BH29" s="12">
        <f>VLOOKUP(A29,'Median Income'!$1:$1048576,14,FALSE)</f>
        <v>59539</v>
      </c>
      <c r="BI29" s="12">
        <f>VLOOKUP(A29,'Poverty Rate'!$1:$1048576,13,FALSE)</f>
        <v>12.4</v>
      </c>
      <c r="BJ29" s="12">
        <f>VLOOKUP(A29,Murder!A:N,14,FALSE)</f>
        <v>22</v>
      </c>
      <c r="BK29" s="12">
        <f>VLOOKUP(A29,Rape!A:N,14,FALSE)</f>
        <v>533</v>
      </c>
      <c r="BL29" s="12">
        <f>VLOOKUP(A29,Robbery!A:N,14,FALSE)</f>
        <v>213</v>
      </c>
      <c r="BM29" s="12">
        <f>VLOOKUP(A29,'Median Income'!$1:$1048576,15,FALSE)</f>
        <v>47050</v>
      </c>
      <c r="BN29" s="12">
        <f>VLOOKUP(A29,'Poverty Rate'!$1:$1048576,14,FALSE)</f>
        <v>13.8</v>
      </c>
      <c r="BO29" s="12">
        <f>VLOOKUP(A29,Murder!A:O,15,FALSE)</f>
        <v>704</v>
      </c>
      <c r="BP29" s="12">
        <f>VLOOKUP(A29,Rape!A:O,15,FALSE)</f>
        <v>3066</v>
      </c>
      <c r="BQ29" s="12">
        <f>VLOOKUP(A29,Robbery!A:O,15,FALSE)</f>
        <v>20386</v>
      </c>
      <c r="BR29" s="12">
        <f>VLOOKUP(A29,'Median Income'!$1:$1048576,16,FALSE)</f>
        <v>50728</v>
      </c>
      <c r="BS29" s="12">
        <f>VLOOKUP(A29,'Poverty Rate'!$1:$1048576,15,FALSE)</f>
        <v>14.1</v>
      </c>
      <c r="BT29" s="12">
        <f>VLOOKUP(A29,Murder!A:P,16,FALSE)</f>
        <v>268</v>
      </c>
      <c r="BU29" s="12">
        <f>VLOOKUP(A29,Rape!A:P,16,FALSE)</f>
        <v>1760</v>
      </c>
      <c r="BV29" s="12">
        <f>VLOOKUP(A29,Robbery!A:P,16,FALSE)</f>
        <v>6559</v>
      </c>
      <c r="BW29" s="12">
        <f>VLOOKUP(A29,'Median Income'!$1:$1048576,17,FALSE)</f>
        <v>46139</v>
      </c>
      <c r="BX29" s="12">
        <f>VLOOKUP(A29,'Poverty Rate'!$1:$1048576,16,FALSE)</f>
        <v>16.3</v>
      </c>
      <c r="BY29" s="12">
        <f>VLOOKUP(A29,Murder!A:Q,17,FALSE)</f>
        <v>38</v>
      </c>
      <c r="BZ29" s="12">
        <f>VLOOKUP(A29,Rape!A:Q,17,FALSE)</f>
        <v>883</v>
      </c>
      <c r="CA29" s="12">
        <f>VLOOKUP(A29,Robbery!A:Q,17,FALSE)</f>
        <v>1012</v>
      </c>
      <c r="CB29" s="12">
        <f>VLOOKUP(A29,'Median Income'!$1:$1048576,18,FALSE)</f>
        <v>49016</v>
      </c>
      <c r="CC29" s="12">
        <f>VLOOKUP(A29,'Poverty Rate'!$1:$1048576,17,FALSE)</f>
        <v>10.3</v>
      </c>
      <c r="CD29" s="12">
        <f>VLOOKUP(A29,Murder!A:R,18,FALSE)</f>
        <v>97</v>
      </c>
      <c r="CE29" s="12">
        <f>VLOOKUP(A29,Rape!A:R,18,FALSE)</f>
        <v>1146</v>
      </c>
      <c r="CF29" s="12">
        <f>VLOOKUP(A29,Robbery!A:R,18,FALSE)</f>
        <v>1538</v>
      </c>
      <c r="CG29" s="12">
        <f>VLOOKUP(A29,'Median Income'!$1:$1048576,19,FALSE)</f>
        <v>46054</v>
      </c>
      <c r="CH29" s="12">
        <f>VLOOKUP(A29,'Poverty Rate'!$1:$1048576,18,FALSE)</f>
        <v>14.5</v>
      </c>
      <c r="CI29" s="12">
        <f>VLOOKUP(A29,Murder!A:S,19,FALSE)</f>
        <v>188</v>
      </c>
      <c r="CJ29" s="12">
        <f>VLOOKUP(A29,Rape!A:S,19,FALSE)</f>
        <v>1438</v>
      </c>
      <c r="CK29" s="12">
        <f>VLOOKUP(A29,Robbery!A:S,19,FALSE)</f>
        <v>3748</v>
      </c>
      <c r="CL29" s="12">
        <f>VLOOKUP(A29,'Median Income'!$1:$1048576,20,FALSE)</f>
        <v>41104</v>
      </c>
      <c r="CM29" s="12">
        <f>VLOOKUP(A29,'Poverty Rate'!$1:$1048576,19,FALSE)</f>
        <v>17.7</v>
      </c>
      <c r="CN29" s="12">
        <f>VLOOKUP(A29,Murder!A:T,20,FALSE)</f>
        <v>500</v>
      </c>
      <c r="CO29" s="12">
        <f>VLOOKUP(A29,Rape!A:T,20,FALSE)</f>
        <v>1230</v>
      </c>
      <c r="CP29" s="12">
        <f>VLOOKUP(A29,Robbery!A:T,20,FALSE)</f>
        <v>5297</v>
      </c>
      <c r="CQ29" s="12">
        <f>VLOOKUP(A29,'Median Income'!$1:$1048576,21,FALSE)</f>
        <v>39300</v>
      </c>
      <c r="CR29" s="12">
        <f>VLOOKUP(A29,'Poverty Rate'!$1:$1048576,20,FALSE)</f>
        <v>21.5</v>
      </c>
      <c r="CS29" s="12">
        <f>VLOOKUP(A29,Murder!A:U,21,)</f>
        <v>24</v>
      </c>
      <c r="CT29" s="12">
        <f>VLOOKUP(A29,Rape!A:U,21,FALSE)</f>
        <v>389</v>
      </c>
      <c r="CU29" s="12">
        <f>VLOOKUP(A29,Robbery!A:U,21,FALSE)</f>
        <v>412</v>
      </c>
      <c r="CV29" s="12">
        <f>VLOOKUP(A29,'Median Income'!$1:$1048576,22,FALSE)</f>
        <v>47931</v>
      </c>
      <c r="CW29" s="12">
        <f>VLOOKUP(A29,'Poverty Rate'!$1:$1048576,21,FALSE)</f>
        <v>12.6</v>
      </c>
      <c r="CX29" s="12">
        <f>VLOOKUP(A29,Murder!A:V,22,FALSE)</f>
        <v>426</v>
      </c>
      <c r="CY29" s="12">
        <f>VLOOKUP(A29,Rape!A:V,22,FALSE)</f>
        <v>1228</v>
      </c>
      <c r="CZ29" s="12">
        <f>VLOOKUP(A29,Robbery!A:V,22,FALSE)</f>
        <v>11054</v>
      </c>
      <c r="DA29" s="12">
        <f>VLOOKUP(A29,'Median Income'!$1:$1048576,23,FALSE)</f>
        <v>64201</v>
      </c>
      <c r="DB29" s="12">
        <f>VLOOKUP(A29,'Poverty Rate'!$1:$1048576,22,FALSE)</f>
        <v>10.9</v>
      </c>
      <c r="DC29" s="12">
        <f>VLOOKUP(A29,Murder!A:W,23,FALSE)</f>
        <v>214</v>
      </c>
      <c r="DD29" s="12">
        <f>VLOOKUP(A29,Rape!A:W,23,FALSE)</f>
        <v>1784</v>
      </c>
      <c r="DE29" s="12">
        <f>VLOOKUP(A29,Robbery!A:W,23,FALSE)</f>
        <v>6897</v>
      </c>
      <c r="DF29" s="12">
        <f>VLOOKUP(A29,'Median Income'!$1:$1048576,24,FALSE)</f>
        <v>60934</v>
      </c>
      <c r="DG29" s="12">
        <f>VLOOKUP(A29,'Poverty Rate'!$1:$1048576,23,FALSE)</f>
        <v>10.9</v>
      </c>
      <c r="DH29" s="12">
        <f>VLOOKUP(A29,Murder!A:X,24,FALSE)</f>
        <v>580</v>
      </c>
      <c r="DI29" s="12">
        <f>VLOOKUP(A29,Rape!A:X,24,FALSE)</f>
        <v>4733</v>
      </c>
      <c r="DJ29" s="12">
        <f>VLOOKUP(A29,Murder!A:X,24,FALSE)</f>
        <v>580</v>
      </c>
      <c r="DK29" s="12">
        <f>VLOOKUP(A29,'Median Income'!$1:$1048576,25,FALSE)</f>
        <v>46276</v>
      </c>
      <c r="DL29" s="12">
        <f>VLOOKUP(A29,'Poverty Rate'!$1:$1048576,24,FALSE)</f>
        <v>15.7</v>
      </c>
      <c r="DM29" s="12">
        <f>VLOOKUP(A29,Murder!A:Y,25,FALSE)</f>
        <v>96</v>
      </c>
      <c r="DN29" s="12">
        <f>VLOOKUP(A29,Rape!$1:$1048576,25,FALSE)</f>
        <v>1798</v>
      </c>
      <c r="DO29" s="12">
        <f>VLOOKUP(A29,Robbery!A:Y,25,FALSE)</f>
        <v>3388</v>
      </c>
      <c r="DP29" s="12">
        <f>VLOOKUP(A29,'Median Income'!$1:$1048576,26,FALSE)</f>
        <v>52321</v>
      </c>
      <c r="DQ29" s="12">
        <f>VLOOKUP(A29,'Poverty Rate'!$1:$1048576,25,FALSE)</f>
        <v>10.8</v>
      </c>
      <c r="DR29" s="12">
        <f>VLOOKUP(A29,Murder!A:Z,26,FALSE)</f>
        <v>204</v>
      </c>
      <c r="DS29" s="12">
        <f>VLOOKUP(A29,Rape!A:Z,26,FALSE)</f>
        <v>931</v>
      </c>
      <c r="DT29" s="12">
        <f>VLOOKUP(A29,Robbery!A:Z,26,FALSE)</f>
        <v>2777</v>
      </c>
      <c r="DU29" s="12">
        <f>VLOOKUP(A29,'Median Income'!$1:$1048576,27,FALSE)</f>
        <v>38160</v>
      </c>
      <c r="DV29" s="12">
        <f>VLOOKUP(A29,'Poverty Rate'!$1:$1048576,26,FALSE)</f>
        <v>22.5</v>
      </c>
      <c r="DW29" s="12">
        <f>VLOOKUP(A29,Murder!A:AA,27,FALSE)</f>
        <v>420</v>
      </c>
      <c r="DX29" s="12">
        <f>VLOOKUP(A29,Rape!A:AA,27,FALSE)</f>
        <v>1445</v>
      </c>
      <c r="DY29" s="12">
        <f>VLOOKUP(A29,Robbery!A:AA,27,FALSE)</f>
        <v>6185</v>
      </c>
      <c r="DZ29" s="12">
        <f>VLOOKUP(A29,'Median Income'!$1:$1048576,28,FALSE)</f>
        <v>45817</v>
      </c>
      <c r="EA29" s="12">
        <f>VLOOKUP(A29,'Poverty Rate'!$1:$1048576,27,FALSE)</f>
        <v>15</v>
      </c>
      <c r="EB29" s="12">
        <f>VLOOKUP(A29,Murder!A:AB,28,FALSE)</f>
        <v>25</v>
      </c>
      <c r="EC29" s="12">
        <f>VLOOKUP(A29,Rape!A:AB,28,FALSE)</f>
        <v>332</v>
      </c>
      <c r="ED29" s="12">
        <f>VLOOKUP(A29,Robbery!A:AB,28,FALSE)</f>
        <v>154</v>
      </c>
      <c r="EE29" s="12">
        <f>VLOOKUP(A29,'Median Income'!$1:$1048576,29,FALSE)</f>
        <v>41280</v>
      </c>
      <c r="EF29" s="12">
        <f>VLOOKUP(A29,'Poverty Rate'!$1:$1048576,28,FALSE)</f>
        <v>14.5</v>
      </c>
      <c r="EG29" s="12">
        <f>VLOOKUP(A29,Murder!A:AC,29,FALSE)</f>
        <v>54</v>
      </c>
      <c r="EH29" s="12">
        <f>VLOOKUP(A29,Rape!A:AC,29,FALSE)</f>
        <v>674</v>
      </c>
      <c r="EI29" s="12">
        <f>VLOOKUP(A29,Robbery!A:AC,29,FALSE)</f>
        <v>1020</v>
      </c>
      <c r="EJ29" s="12">
        <f>VLOOKUP(A29,'Median Income'!$1:$1048576,30,FALSE)</f>
        <v>52504</v>
      </c>
      <c r="EK29" s="12">
        <f>VLOOKUP(A29,'Poverty Rate'!$1:$1048576,29,FALSE)</f>
        <v>10.199999999999999</v>
      </c>
      <c r="EL29" s="12">
        <f>VLOOKUP(A29,Murder!A:AD,30,FALSE)</f>
        <v>158</v>
      </c>
      <c r="EM29" s="12">
        <f>VLOOKUP(A29,Rape!A:AD,30,FALSE)</f>
        <v>965</v>
      </c>
      <c r="EN29" s="12">
        <f>VLOOKUP(A29,Robbery!A:AD,30,FALSE)</f>
        <v>5298</v>
      </c>
      <c r="EO29" s="12">
        <f>VLOOKUP(A29,'Median Income'!$1:$1048576,31,FALSE)</f>
        <v>51200</v>
      </c>
      <c r="EP29" s="12">
        <f>VLOOKUP(A29,'Poverty Rate'!$1:$1048576,30,FALSE)</f>
        <v>16.600000000000001</v>
      </c>
      <c r="EQ29" s="12">
        <f>VLOOKUP(A29,Murder!A:AE,31,FALSE)</f>
        <v>13</v>
      </c>
      <c r="ER29" s="12">
        <f>VLOOKUP(A29,Rape!A:AE,31,FALSE)</f>
        <v>411</v>
      </c>
      <c r="ES29" s="12">
        <f>VLOOKUP(A29,Robbery!A:AE,31,FALSE)</f>
        <v>450</v>
      </c>
      <c r="ET29" s="12">
        <f>VLOOKUP(A29,'Median Income'!$1:$1048576,32,FALSE)</f>
        <v>66633</v>
      </c>
      <c r="EU29" s="12">
        <f>VLOOKUP(A29,'Poverty Rate'!$1:$1048576,31,FALSE)</f>
        <v>6.5</v>
      </c>
      <c r="EV29" s="12">
        <f>VLOOKUP(A29,Murder!A:AF,32,FALSE)</f>
        <v>371</v>
      </c>
      <c r="EW29" s="12">
        <f>VLOOKUP(A29,Rape!A:AF,32,FALSE)</f>
        <v>981</v>
      </c>
      <c r="EX29" s="12">
        <f>VLOOKUP(A29,Robbery!A:AF,32,FALSE)</f>
        <v>11818</v>
      </c>
      <c r="EY29" s="12">
        <f>VLOOKUP(A29,'Median Income'!$1:$1048576,33,FALSE)</f>
        <v>62968</v>
      </c>
      <c r="EZ29" s="12">
        <f>VLOOKUP(A29,'Poverty Rate'!$1:$1048576,32,FALSE)</f>
        <v>11.1</v>
      </c>
      <c r="FA29" s="12">
        <f>VLOOKUP(A29,Murder!A:AG,33,FALSE)</f>
        <v>140</v>
      </c>
      <c r="FB29" s="12">
        <f>VLOOKUP(A29,Rape!A:AG,33,FALSE)</f>
        <v>959</v>
      </c>
      <c r="FC29" s="12">
        <f>VLOOKUP(A29,Robbery!A:AG,33,FALSE)</f>
        <v>1616</v>
      </c>
      <c r="FD29" s="12">
        <f>VLOOKUP(A29,'Median Income'!$1:$1048576,34,FALSE)</f>
        <v>45134</v>
      </c>
      <c r="FE29" s="12">
        <f>VLOOKUP(A29,'Poverty Rate'!$1:$1048576,33,FALSE)</f>
        <v>18.3</v>
      </c>
      <c r="FF29" s="12">
        <f>VLOOKUP(A29,Murder!A:AH,34,FALSE)</f>
        <v>868</v>
      </c>
      <c r="FG29" s="12">
        <f>VLOOKUP(A29,Rape!A:AH,34,FALSE)</f>
        <v>2797</v>
      </c>
      <c r="FH29" s="12">
        <f>VLOOKUP(A29,Robbery!A:AH,34,FALSE)</f>
        <v>28630</v>
      </c>
      <c r="FI29" s="12">
        <f>VLOOKUP(A29,'Median Income'!$1:$1048576,35,FALSE)</f>
        <v>49781</v>
      </c>
      <c r="FJ29" s="12">
        <f>VLOOKUP(A29,'Poverty Rate'!$1:$1048576,34,FALSE)</f>
        <v>16</v>
      </c>
      <c r="FK29" s="12">
        <f>VLOOKUP(A29,Murder!A:AI,35,FALSE)</f>
        <v>474</v>
      </c>
      <c r="FL29" s="12">
        <f>VLOOKUP(A29,Rape!A:AI,35,FALSE)</f>
        <v>2002</v>
      </c>
      <c r="FM29" s="12">
        <f>VLOOKUP(A29,Robbery!A:AI,35,FALSE)</f>
        <v>9620</v>
      </c>
      <c r="FN29" s="12">
        <f>VLOOKUP(A29,'Median Income'!$1:$1048576,36,FALSE)</f>
        <v>43830</v>
      </c>
      <c r="FO29" s="12">
        <f>VLOOKUP(A29,'Poverty Rate'!$1:$1048576,35,FALSE)</f>
        <v>17.399999999999999</v>
      </c>
      <c r="FP29" s="12">
        <f>VLOOKUP(A29,Murder!A:AJ,36,FALSE)</f>
        <v>10</v>
      </c>
      <c r="FQ29" s="12">
        <f>VLOOKUP(A29,Rape!A:AJ,36,FALSE)</f>
        <v>245</v>
      </c>
      <c r="FR29" s="12">
        <f>VLOOKUP(A29,Robbery!A:AJ,36,FALSE)</f>
        <v>90</v>
      </c>
      <c r="FS29" s="12">
        <f>VLOOKUP(A29,'Median Income'!$1:$1048576,37,FALSE)</f>
        <v>51006</v>
      </c>
      <c r="FT29" s="12">
        <f>VLOOKUP(A29,'Poverty Rate'!$1:$1048576,36,FALSE)</f>
        <v>12.6</v>
      </c>
      <c r="FU29" s="12">
        <f>VLOOKUP(A29,Murder!A:AK,37,FALSE)</f>
        <v>479</v>
      </c>
      <c r="FV29" s="12">
        <f>VLOOKUP(A29,Rape!A:AK,37,FALSE)</f>
        <v>3730</v>
      </c>
      <c r="FW29" s="12">
        <f>VLOOKUP(A29,Robbery!A:AK,37,FALSE)</f>
        <v>16486</v>
      </c>
      <c r="FX29" s="12">
        <f>VLOOKUP(A29,'Median Income'!$1:$1048576,38,FALSE)</f>
        <v>45886</v>
      </c>
      <c r="FY29" s="12">
        <f>VLOOKUP(A29,'Poverty Rate'!$1:$1048576,37,FALSE)</f>
        <v>15.4</v>
      </c>
      <c r="FZ29" s="12">
        <f>VLOOKUP(A29,Murder!A:AL,38,FALSE)</f>
        <v>195</v>
      </c>
      <c r="GA29" s="12">
        <f>VLOOKUP(A29,Rape!A:AL,38,FALSE)</f>
        <v>1469</v>
      </c>
      <c r="GB29" s="12">
        <f>VLOOKUP(A29,Robbery!A:AL,38,FALSE)</f>
        <v>3345</v>
      </c>
      <c r="GC29" s="12">
        <f>VLOOKUP(A29,'Median Income'!$1:$1048576,39,FALSE)</f>
        <v>43103</v>
      </c>
      <c r="GD29" s="12">
        <f>VLOOKUP(A29,'Poverty Rate'!$1:$1048576,38,FALSE)</f>
        <v>16.3</v>
      </c>
      <c r="GE29" s="12">
        <f>VLOOKUP(A29,Murder!A:AM,39,FALSE)</f>
        <v>96</v>
      </c>
      <c r="GF29" s="12">
        <f>VLOOKUP(A29,Rape!A:AM,39,)</f>
        <v>1239</v>
      </c>
      <c r="GG29" s="12">
        <f>VLOOKUP(A29,Robbery!A:AM,39,FALSE)</f>
        <v>2421</v>
      </c>
      <c r="GH29" s="12">
        <f>VLOOKUP(A29,'Median Income'!$1:$1048576,40,FALSE)</f>
        <v>50602</v>
      </c>
      <c r="GI29" s="12">
        <f>VLOOKUP(A29,'Poverty Rate'!$1:$1048576,39,FALSE)</f>
        <v>14.3</v>
      </c>
      <c r="GJ29" s="12">
        <f>VLOOKUP(A29,Murder!A:AN,40,FALSE)</f>
        <v>653</v>
      </c>
      <c r="GK29" s="12">
        <f>VLOOKUP(A29,Rape!A:AN,40,FALSE)</f>
        <v>3472</v>
      </c>
      <c r="GL29" s="12">
        <f>VLOOKUP(A29,Robbery!A:AN,40,FALSE)</f>
        <v>16375</v>
      </c>
      <c r="GM29" s="12">
        <f>VLOOKUP(A29,'Median Income'!$1:$1048576,41,FALSE)</f>
        <v>48314</v>
      </c>
      <c r="GN29" s="12">
        <f>VLOOKUP(A29,'Poverty Rate'!$1:$1048576,40,FALSE)</f>
        <v>12.2</v>
      </c>
      <c r="GO29" s="12">
        <f>VLOOKUP(A29,Murder!A:AO,41,FALSE)</f>
        <v>29</v>
      </c>
      <c r="GP29" s="12">
        <f>VLOOKUP(A29,Rape!A:AO,41,FALSE)</f>
        <v>298</v>
      </c>
      <c r="GQ29" s="12">
        <f>VLOOKUP(A29,Robbery!A:AO,41,FALSE)</f>
        <v>782</v>
      </c>
      <c r="GR29" s="12">
        <f>VLOOKUP(A29,'Median Income'!$1:$1048576,42,FALSE)</f>
        <v>51623</v>
      </c>
      <c r="GS29" s="12">
        <f>VLOOKUP(A29,'Poverty Rate'!$1:$1048576,41,FALSE)</f>
        <v>14</v>
      </c>
      <c r="GT29" s="12">
        <f>VLOOKUP(A29,Murder!A:AP,42,FALSE)</f>
        <v>265</v>
      </c>
      <c r="GU29" s="12">
        <f>VLOOKUP(A29,Rape!A:AP,42,FALSE)</f>
        <v>1551</v>
      </c>
      <c r="GV29" s="12">
        <f>VLOOKUP(A29,Robbery!A:AP,42,FALSE)</f>
        <v>5017</v>
      </c>
      <c r="GW29" s="12">
        <f>VLOOKUP(A29,'Median Income'!$1:$1048576,43,FALSE)</f>
        <v>41698</v>
      </c>
      <c r="GX29" s="12">
        <f>VLOOKUP(A29,'Poverty Rate'!$1:$1048576,42,FALSE)</f>
        <v>16.899999999999999</v>
      </c>
      <c r="GY29" s="12">
        <f>VLOOKUP(A29,Murder!$1:$1048576,43,FALSE)</f>
        <v>23</v>
      </c>
      <c r="GZ29" s="12">
        <f>VLOOKUP(A29,Rape!$1:$1048576,43,FALSE)</f>
        <v>385</v>
      </c>
      <c r="HA29" s="12">
        <f>VLOOKUP(A29,Robbery!$1:$1048576,43,FALSE)</f>
        <v>154</v>
      </c>
      <c r="HB29" s="12">
        <f>VLOOKUP(A29,'Median Income'!$1:$1048576,44,FALSE)</f>
        <v>45352</v>
      </c>
      <c r="HC29" s="12">
        <f>VLOOKUP(A29,'Poverty Rate'!$1:$1048576,43,FALSE)</f>
        <v>13.6</v>
      </c>
      <c r="HD29" s="12">
        <f>VLOOKUP(A29,Murder!$1:$1048576,44,FALSE)</f>
        <v>359</v>
      </c>
      <c r="HE29" s="12">
        <f>VLOOKUP(A29,Rape!$1:$1048576,44,FALSE)</f>
        <v>2173</v>
      </c>
      <c r="HF29" s="12">
        <f>VLOOKUP(A29,Robbery!$1:$1048576,44,FALSE)</f>
        <v>8361</v>
      </c>
      <c r="HG29" s="12">
        <f>VLOOKUP(A29,'Median Income'!$1:$1048576,45,FALSE)</f>
        <v>38591</v>
      </c>
      <c r="HH29" s="12">
        <f>VLOOKUP(A29,'Poverty Rate'!$1:$1048576,44,FALSE)</f>
        <v>16.7</v>
      </c>
      <c r="HI29" s="12">
        <f>VLOOKUP(A29,Murder!$1:$1048576,45,FALSE)</f>
        <v>1249</v>
      </c>
      <c r="HJ29" s="12">
        <f>VLOOKUP(A29,Rape!$1:$1048576,45,FALSE)</f>
        <v>7622</v>
      </c>
      <c r="HK29" s="12">
        <f>VLOOKUP(A29,Robbery!$1:$1048576,45,FALSE)</f>
        <v>32843</v>
      </c>
      <c r="HL29" s="12">
        <f>VLOOKUP(A29,'Median Income'!$1:$1048576,46,FALSE)</f>
        <v>47266</v>
      </c>
      <c r="HM29" s="12">
        <f>VLOOKUP(A29,'Poverty Rate'!$1:$1048576,45,FALSE)</f>
        <v>18.399999999999999</v>
      </c>
      <c r="HN29" s="12">
        <f>VLOOKUP(A29,Murder!$1:$1048576,46,FALSE)</f>
        <v>53</v>
      </c>
      <c r="HO29" s="12">
        <f>VLOOKUP(A29,Rape!$1:$1048576,46,FALSE)</f>
        <v>983</v>
      </c>
      <c r="HP29" s="12">
        <f>VLOOKUP(A29,Robbery!$1:$1048576,46,FALSE)</f>
        <v>1269</v>
      </c>
      <c r="HQ29" s="12">
        <f>VLOOKUP(A29,'Median Income'!$1:$1048576,47,FALSE)</f>
        <v>56701</v>
      </c>
      <c r="HR29" s="12">
        <f>VLOOKUP(A29,'Poverty Rate'!$1:$1048576,46,FALSE)</f>
        <v>10</v>
      </c>
      <c r="HS29" s="12">
        <f>VLOOKUP(A29,Murder!$1:$1048576,47,FALSE)</f>
        <v>7</v>
      </c>
      <c r="HT29" s="12">
        <f>VLOOKUP(A29,Rape!$1:$1048576,47,FALSE)</f>
        <v>141</v>
      </c>
      <c r="HU29" s="12">
        <f>VLOOKUP(A29,Robbery!$1:$1048576,47,FALSE)</f>
        <v>76</v>
      </c>
      <c r="HV29" s="12">
        <f>VLOOKUP(A29,'Median Income'!$1:$1048576,48,FALSE)</f>
        <v>55928</v>
      </c>
      <c r="HW29" s="12">
        <f>VLOOKUP(A29,'Poverty Rate'!$1:$1048576,47,FALSE)</f>
        <v>10.8</v>
      </c>
      <c r="HX29" s="12">
        <f>VLOOKUP(A29,Murder!$1:$1048576,48,FALSE)</f>
        <v>376</v>
      </c>
      <c r="HY29" s="12">
        <f>VLOOKUP(A29,Rape!$1:$1048576,48,FALSE)</f>
        <v>1580</v>
      </c>
      <c r="HZ29" s="12">
        <f>VLOOKUP(A29,Robbery!$1:$1048576,48,FALSE)</f>
        <v>5678</v>
      </c>
      <c r="IA29" s="12">
        <f>VLOOKUP(A29,'Median Income'!$1:$1048576,49,FALSE)</f>
        <v>60367</v>
      </c>
      <c r="IB29" s="12">
        <f>VLOOKUP(A29,'Poverty Rate'!$1:$1048576,48,FALSE)</f>
        <v>10.7</v>
      </c>
      <c r="IC29" s="12">
        <f>VLOOKUP(A29,Murder!$1:$1048576,49,FALSE)</f>
        <v>154</v>
      </c>
      <c r="ID29" s="12">
        <f>VLOOKUP(A29,Rape!$1:$1048576,49,FALSE)</f>
        <v>2579</v>
      </c>
      <c r="IE29" s="12">
        <f>VLOOKUP(A29,Robbery!$1:$1048576,49,FALSE)</f>
        <v>5929</v>
      </c>
      <c r="IF29" s="12">
        <f>VLOOKUP(A29,'Median Income'!$1:$1048576,50,FALSE)</f>
        <v>56163</v>
      </c>
      <c r="IG29" s="12">
        <f>VLOOKUP(A29,'Poverty Rate'!$1:$1048576,49,FALSE)</f>
        <v>11.6</v>
      </c>
      <c r="IH29" s="12">
        <f>VLOOKUP(A29,Murder!$1:$1048576,50,FALSE)</f>
        <v>58</v>
      </c>
      <c r="II29" s="12">
        <f>VLOOKUP(A29,Rape!$1:$1048576,50,FALSE)</f>
        <v>362</v>
      </c>
      <c r="IJ29" s="12">
        <f>VLOOKUP(A29,Robbery!$1:$1048576,50,FALSE)</f>
        <v>776</v>
      </c>
      <c r="IK29" s="12">
        <f>VLOOKUP(A29,'Median Income'!$1:$1048576,51,FALSE)</f>
        <v>42777</v>
      </c>
      <c r="IL29" s="12">
        <f>VLOOKUP(A29,'Poverty Rate'!$1:$1048576,50,FALSE)</f>
        <v>16.8</v>
      </c>
      <c r="IM29" s="12">
        <f>VLOOKUP(A29,Murder!$1:$1048576,51,FALSE)</f>
        <v>155</v>
      </c>
      <c r="IN29" s="12">
        <f>VLOOKUP(A29,Rape!$1:$1048576,51,FALSE)</f>
        <v>1191</v>
      </c>
      <c r="IO29" s="12">
        <f>VLOOKUP(A29,Robbery!$1:$1048576,51,FALSE)</f>
        <v>4516</v>
      </c>
      <c r="IP29" s="12">
        <f>VLOOKUP(A29,'Median Income'!$1:$1048576,52,FALSE)</f>
        <v>50351</v>
      </c>
      <c r="IQ29" s="12">
        <f>VLOOKUP(A29,'Poverty Rate'!$1:$1048576,51,FALSE)</f>
        <v>10.1</v>
      </c>
      <c r="IR29" s="12">
        <f>VLOOKUP(A29,Murder!$1:$1048576,52,FALSE)</f>
        <v>8</v>
      </c>
      <c r="IS29" s="12">
        <f>VLOOKUP(A29,Rape!$1:$1048576,52,FALSE)</f>
        <v>162</v>
      </c>
      <c r="IT29" s="12">
        <f>VLOOKUP(A29,Robbery!$1:$1048576,52,FALSE)</f>
        <v>77</v>
      </c>
      <c r="IU29" s="12">
        <f>VLOOKUP(A29,'Median Income'!$1:$1048576,53,FALSE)</f>
        <v>52201</v>
      </c>
      <c r="IV29" s="12">
        <f>VLOOKUP(A29,'Poverty Rate'!$1:$1048576,52,FALSE)</f>
        <v>9.6</v>
      </c>
    </row>
    <row r="30" spans="1:256" x14ac:dyDescent="0.25">
      <c r="A30">
        <v>2011</v>
      </c>
      <c r="B30">
        <v>299</v>
      </c>
      <c r="C30">
        <f>VLOOKUP(A30,Rape!A54:B108,2,FALSE)</f>
        <v>1370</v>
      </c>
      <c r="D30">
        <f>VLOOKUP(A30,Robbery!A54:B108,2,FALSE)</f>
        <v>4906</v>
      </c>
      <c r="E30">
        <f>VLOOKUP(A30,'Median Income'!A:C,3,FALSE)</f>
        <v>42590</v>
      </c>
      <c r="F30">
        <f>VLOOKUP(A30,'Poverty Rate'!A:B,2,FALSE)</f>
        <v>15.4</v>
      </c>
      <c r="G30">
        <f>VLOOKUP(A30,Murder!A:C,3,FALSE)</f>
        <v>30</v>
      </c>
      <c r="H30">
        <f>VLOOKUP(A30,Rape!A:C,3,FALSE)</f>
        <v>436</v>
      </c>
      <c r="I30">
        <f>VLOOKUP(A30,Robbery!A:C,3,FALSE)</f>
        <v>576</v>
      </c>
      <c r="J30">
        <f>VLOOKUP(A30,'Median Income'!A:D,4,FALSE)</f>
        <v>57431</v>
      </c>
      <c r="K30">
        <f>VLOOKUP(A30,'Poverty Rate'!A:C,3,FALSE)</f>
        <v>11.7</v>
      </c>
      <c r="L30">
        <f>VLOOKUP(A30,Murder!A:D,4,FALSE)</f>
        <v>397</v>
      </c>
      <c r="M30">
        <f>VLOOKUP(A30,Rape!A:D,4,FALSE)</f>
        <v>2499</v>
      </c>
      <c r="N30">
        <f>VLOOKUP(A30,Robbery!A:D,4,FALSE)</f>
        <v>7145</v>
      </c>
      <c r="O30">
        <f>VLOOKUP(A30,'Median Income'!A:E,5,FALSE)</f>
        <v>48621</v>
      </c>
      <c r="P30">
        <f>VLOOKUP(A30,'Poverty Rate'!A:D,4,FALSE)</f>
        <v>17.2</v>
      </c>
      <c r="Q30">
        <f>VLOOKUP(A30,Murder!A:E,5,FALSE)</f>
        <v>160</v>
      </c>
      <c r="R30">
        <f>VLOOKUP(A30,Rape!A:E,5,FALSE)</f>
        <v>1230</v>
      </c>
      <c r="S30">
        <f>VLOOKUP(A30,Robbery!A:E,5,FALSE)</f>
        <v>2357</v>
      </c>
      <c r="T30">
        <f>VLOOKUP(A30,'Median Income'!A:F,6,FALSE)</f>
        <v>41302</v>
      </c>
      <c r="U30">
        <f>VLOOKUP(A30,'Poverty Rate'!A:E,5,FALSE)</f>
        <v>18.7</v>
      </c>
      <c r="V30">
        <f>VLOOKUP(A30,Murder!A:F,6,FALSE)</f>
        <v>1792</v>
      </c>
      <c r="W30">
        <f>VLOOKUP(A30,Rape!A:F,6,FALSE)</f>
        <v>7665</v>
      </c>
      <c r="X30">
        <f>VLOOKUP(A30,Robbery!A:F,6,FALSE)</f>
        <v>54291</v>
      </c>
      <c r="Y30">
        <f>VLOOKUP(A30,'Median Income'!A:G,7,FALSE)</f>
        <v>53367</v>
      </c>
      <c r="Z30">
        <f>VLOOKUP(A30,'Poverty Rate'!A:F,6,FALSE)</f>
        <v>16.899999999999999</v>
      </c>
      <c r="AA30">
        <f>VLOOKUP(A30,Murder!A:G,7,FALSE)</f>
        <v>155</v>
      </c>
      <c r="AB30">
        <f>VLOOKUP(A30,Rape!A:G,7,FALSE)</f>
        <v>2285</v>
      </c>
      <c r="AC30">
        <f>VLOOKUP(A30,Robbery!A:G,7,FALSE)</f>
        <v>3299</v>
      </c>
      <c r="AD30">
        <f>VLOOKUP(A30,'Median Income'!A:H,8,FALSE)</f>
        <v>58629</v>
      </c>
      <c r="AE30">
        <f>VLOOKUP(A30,'Poverty Rate'!A:G,7,FALSE)</f>
        <v>13.2</v>
      </c>
      <c r="AF30">
        <f>VLOOKUP(A30,Murder!A:H,8,FALSE)</f>
        <v>129</v>
      </c>
      <c r="AG30">
        <f>VLOOKUP(A30,Rape!A:H,8,FALSE)</f>
        <v>689</v>
      </c>
      <c r="AH30">
        <f>VLOOKUP(A30,Robbery!A:H,8,FALSE)</f>
        <v>3689</v>
      </c>
      <c r="AI30">
        <f>VLOOKUP(A30,'Median Income'!A:I,9,FALSE)</f>
        <v>65415</v>
      </c>
      <c r="AJ30">
        <f>VLOOKUP(A30,'Poverty Rate'!A:H,8,FALSE)</f>
        <v>10.1</v>
      </c>
      <c r="AK30">
        <f>VLOOKUP(A30,Murder!A:I,9,FALSE)</f>
        <v>48</v>
      </c>
      <c r="AL30">
        <f>VLOOKUP(A30,Rape!A:I,9,FALSE)</f>
        <v>307</v>
      </c>
      <c r="AM30">
        <f>VLOOKUP(A30,Robbery!A:I,9,FALSE)</f>
        <v>1558</v>
      </c>
      <c r="AN30">
        <f>VLOOKUP(A30,'Median Income'!A:J,10,FALSE)</f>
        <v>54660</v>
      </c>
      <c r="AO30">
        <f>VLOOKUP(A30,'Poverty Rate'!A:I,9,FALSE)</f>
        <v>13.7</v>
      </c>
      <c r="AP30">
        <f>VLOOKUP(A30,Murder!A:J,10,FALSE)</f>
        <v>108</v>
      </c>
      <c r="AQ30">
        <f>VLOOKUP(A30,Rape!A:J,10,FALSE)</f>
        <v>173</v>
      </c>
      <c r="AR30">
        <f>VLOOKUP(A30,Robbery!A:J,10,FALSE)</f>
        <v>4094</v>
      </c>
      <c r="AS30">
        <f>VLOOKUP(A30,'Median Income'!A:K,11,FALSE)</f>
        <v>55251</v>
      </c>
      <c r="AT30">
        <f>VLOOKUP(A30,'Poverty Rate'!A:J,10,FALSE)</f>
        <v>19.899999999999999</v>
      </c>
      <c r="AU30">
        <f>VLOOKUP(A30,Murder!A:K,11,FALSE)</f>
        <v>984</v>
      </c>
      <c r="AV30">
        <f>VLOOKUP(A30,Rape!A:K,11,FALSE)</f>
        <v>5273</v>
      </c>
      <c r="AW30">
        <f>VLOOKUP(A30,Robbery!A:K,11,FALSE)</f>
        <v>25622</v>
      </c>
      <c r="AX30">
        <f>VLOOKUP(A30,'Median Income'!A:L,12,FALSE)</f>
        <v>45105</v>
      </c>
      <c r="AY30">
        <f>VLOOKUP(A30,'Poverty Rate'!A:K,11,FALSE)</f>
        <v>14.9</v>
      </c>
      <c r="AZ30">
        <f>VLOOKUP(A30,Murder!A:L,12,FALSE)</f>
        <v>549</v>
      </c>
      <c r="BA30">
        <f>VLOOKUP(A30,Rape!A:L,12,FALSE)</f>
        <v>2066</v>
      </c>
      <c r="BB30">
        <f>VLOOKUP(A30,Robbery!A:L,12,FALSE)</f>
        <v>12266</v>
      </c>
      <c r="BC30">
        <f>VLOOKUP(A30,'Median Income'!$1:$1048576,13,FALSE)</f>
        <v>45973</v>
      </c>
      <c r="BD30">
        <f>VLOOKUP(A30,'Poverty Rate'!$1:$1048576,12,FALSE)</f>
        <v>18.399999999999999</v>
      </c>
      <c r="BE30">
        <f>VLOOKUP(A30,Murder!A:M,13,FALSE)</f>
        <v>20</v>
      </c>
      <c r="BF30">
        <f>VLOOKUP(A30,Rape!A:M,13,FALSE)</f>
        <v>353</v>
      </c>
      <c r="BG30">
        <f>VLOOKUP(A30,Robbery!A:M,13,FALSE)</f>
        <v>994</v>
      </c>
      <c r="BH30">
        <f>VLOOKUP(A30,'Median Income'!$1:$1048576,14,FALSE)</f>
        <v>59047</v>
      </c>
      <c r="BI30">
        <f>VLOOKUP(A30,'Poverty Rate'!$1:$1048576,13,FALSE)</f>
        <v>12.1</v>
      </c>
      <c r="BJ30">
        <f>VLOOKUP(A30,Murder!A:N,14,FALSE)</f>
        <v>35</v>
      </c>
      <c r="BK30">
        <f>VLOOKUP(A30,Rape!A:N,14,FALSE)</f>
        <v>444</v>
      </c>
      <c r="BL30">
        <f>VLOOKUP(A30,Robbery!A:N,14,FALSE)</f>
        <v>188</v>
      </c>
      <c r="BM30">
        <f>VLOOKUP(A30,'Median Income'!$1:$1048576,15,FALSE)</f>
        <v>47459</v>
      </c>
      <c r="BN30">
        <f>VLOOKUP(A30,'Poverty Rate'!$1:$1048576,14,FALSE)</f>
        <v>15.7</v>
      </c>
      <c r="BO30">
        <f>VLOOKUP(A30,Murder!A:O,15,FALSE)</f>
        <v>781</v>
      </c>
      <c r="BP30">
        <f>VLOOKUP(A30,Rape!A:O,15,FALSE)</f>
        <v>3030</v>
      </c>
      <c r="BQ30">
        <f>VLOOKUP(A30,Robbery!A:O,15,FALSE)</f>
        <v>20217</v>
      </c>
      <c r="BR30">
        <f>VLOOKUP(A30,'Median Income'!$1:$1048576,16,FALSE)</f>
        <v>50637</v>
      </c>
      <c r="BS30">
        <f>VLOOKUP(A30,'Poverty Rate'!$1:$1048576,15,FALSE)</f>
        <v>14.2</v>
      </c>
      <c r="BT30">
        <f>VLOOKUP(A30,Murder!A:P,16,FALSE)</f>
        <v>306</v>
      </c>
      <c r="BU30">
        <f>VLOOKUP(A30,Rape!A:P,16,FALSE)</f>
        <v>1758</v>
      </c>
      <c r="BV30">
        <f>VLOOKUP(A30,Robbery!A:P,16,FALSE)</f>
        <v>6977</v>
      </c>
      <c r="BW30">
        <f>VLOOKUP(A30,'Median Income'!$1:$1048576,17,FALSE)</f>
        <v>44445</v>
      </c>
      <c r="BX30">
        <f>VLOOKUP(A30,'Poverty Rate'!$1:$1048576,16,FALSE)</f>
        <v>15.6</v>
      </c>
      <c r="BY30">
        <f>VLOOKUP(A30,Murder!A:Q,17,FALSE)</f>
        <v>44</v>
      </c>
      <c r="BZ30">
        <f>VLOOKUP(A30,Rape!A:Q,17,FALSE)</f>
        <v>866</v>
      </c>
      <c r="CA30">
        <f>VLOOKUP(A30,Robbery!A:Q,17,FALSE)</f>
        <v>824</v>
      </c>
      <c r="CB30">
        <f>VLOOKUP(A30,'Median Income'!$1:$1048576,18,FALSE)</f>
        <v>50219</v>
      </c>
      <c r="CC30">
        <f>VLOOKUP(A30,'Poverty Rate'!$1:$1048576,17,FALSE)</f>
        <v>10.4</v>
      </c>
      <c r="CD30">
        <f>VLOOKUP(A30,Murder!A:R,18,FALSE)</f>
        <v>111</v>
      </c>
      <c r="CE30">
        <f>VLOOKUP(A30,Rape!A:R,18,FALSE)</f>
        <v>1122</v>
      </c>
      <c r="CF30">
        <f>VLOOKUP(A30,Robbery!A:R,18,FALSE)</f>
        <v>1448</v>
      </c>
      <c r="CG30">
        <f>VLOOKUP(A30,'Median Income'!$1:$1048576,19,FALSE)</f>
        <v>46147</v>
      </c>
      <c r="CH30">
        <f>VLOOKUP(A30,'Poverty Rate'!$1:$1048576,18,FALSE)</f>
        <v>14.3</v>
      </c>
      <c r="CI30">
        <f>VLOOKUP(A30,Murder!A:S,19,FALSE)</f>
        <v>151</v>
      </c>
      <c r="CJ30">
        <f>VLOOKUP(A30,Rape!A:S,19,FALSE)</f>
        <v>1499</v>
      </c>
      <c r="CK30">
        <f>VLOOKUP(A30,Robbery!A:S,19,FALSE)</f>
        <v>3705</v>
      </c>
      <c r="CL30">
        <f>VLOOKUP(A30,'Median Income'!$1:$1048576,20,FALSE)</f>
        <v>39856</v>
      </c>
      <c r="CM30">
        <f>VLOOKUP(A30,'Poverty Rate'!$1:$1048576,19,FALSE)</f>
        <v>16</v>
      </c>
      <c r="CN30">
        <f>VLOOKUP(A30,Murder!A:T,20,FALSE)</f>
        <v>506</v>
      </c>
      <c r="CO30">
        <f>VLOOKUP(A30,Rape!A:T,20,FALSE)</f>
        <v>1262</v>
      </c>
      <c r="CP30">
        <f>VLOOKUP(A30,Robbery!A:T,20,FALSE)</f>
        <v>5235</v>
      </c>
      <c r="CQ30">
        <f>VLOOKUP(A30,'Median Income'!$1:$1048576,21,FALSE)</f>
        <v>40658</v>
      </c>
      <c r="CR30">
        <f>VLOOKUP(A30,'Poverty Rate'!$1:$1048576,20,FALSE)</f>
        <v>21.1</v>
      </c>
      <c r="CS30">
        <f>VLOOKUP(A30,Murder!A:U,21,)</f>
        <v>26</v>
      </c>
      <c r="CT30">
        <f>VLOOKUP(A30,Rape!A:U,21,FALSE)</f>
        <v>394</v>
      </c>
      <c r="CU30">
        <f>VLOOKUP(A30,Robbery!A:U,21,FALSE)</f>
        <v>370</v>
      </c>
      <c r="CV30">
        <f>VLOOKUP(A30,'Median Income'!$1:$1048576,22,FALSE)</f>
        <v>49693</v>
      </c>
      <c r="CW30">
        <f>VLOOKUP(A30,'Poverty Rate'!$1:$1048576,21,FALSE)</f>
        <v>13.4</v>
      </c>
      <c r="CX30">
        <f>VLOOKUP(A30,Murder!A:V,22,FALSE)</f>
        <v>399</v>
      </c>
      <c r="CY30">
        <f>VLOOKUP(A30,Rape!A:V,22,FALSE)</f>
        <v>1200</v>
      </c>
      <c r="CZ30">
        <f>VLOOKUP(A30,Robbery!A:V,22,FALSE)</f>
        <v>10342</v>
      </c>
      <c r="DA30">
        <f>VLOOKUP(A30,'Median Income'!$1:$1048576,23,FALSE)</f>
        <v>68876</v>
      </c>
      <c r="DB30">
        <f>VLOOKUP(A30,'Poverty Rate'!$1:$1048576,22,FALSE)</f>
        <v>9.3000000000000007</v>
      </c>
      <c r="DC30">
        <f>VLOOKUP(A30,Murder!A:W,23,FALSE)</f>
        <v>184</v>
      </c>
      <c r="DD30">
        <f>VLOOKUP(A30,Rape!A:W,23,FALSE)</f>
        <v>1654</v>
      </c>
      <c r="DE30">
        <f>VLOOKUP(A30,Robbery!A:W,23,FALSE)</f>
        <v>6768</v>
      </c>
      <c r="DF30">
        <f>VLOOKUP(A30,'Median Income'!$1:$1048576,24,FALSE)</f>
        <v>63313</v>
      </c>
      <c r="DG30">
        <f>VLOOKUP(A30,'Poverty Rate'!$1:$1048576,23,FALSE)</f>
        <v>10.6</v>
      </c>
      <c r="DH30">
        <f>VLOOKUP(A30,Murder!A:X,24,FALSE)</f>
        <v>617</v>
      </c>
      <c r="DI30">
        <f>VLOOKUP(A30,Rape!A:X,24,FALSE)</f>
        <v>4344</v>
      </c>
      <c r="DJ30">
        <f>VLOOKUP(A30,Murder!A:X,24,FALSE)</f>
        <v>617</v>
      </c>
      <c r="DK30">
        <f>VLOOKUP(A30,'Median Income'!$1:$1048576,25,FALSE)</f>
        <v>48879</v>
      </c>
      <c r="DL30">
        <f>VLOOKUP(A30,'Poverty Rate'!$1:$1048576,24,FALSE)</f>
        <v>15</v>
      </c>
      <c r="DM30">
        <f>VLOOKUP(A30,Murder!A:Y,25,FALSE)</f>
        <v>75</v>
      </c>
      <c r="DN30">
        <f>VLOOKUP(A30,Rape!$1:$1048576,25,FALSE)</f>
        <v>2113</v>
      </c>
      <c r="DO30">
        <f>VLOOKUP(A30,Robbery!A:Y,25,FALSE)</f>
        <v>3385</v>
      </c>
      <c r="DP30">
        <f>VLOOKUP(A30,'Median Income'!$1:$1048576,26,FALSE)</f>
        <v>57820</v>
      </c>
      <c r="DQ30">
        <f>VLOOKUP(A30,'Poverty Rate'!$1:$1048576,25,FALSE)</f>
        <v>10</v>
      </c>
      <c r="DR30">
        <f>VLOOKUP(A30,Murder!A:Z,26,FALSE)</f>
        <v>232</v>
      </c>
      <c r="DS30">
        <f>VLOOKUP(A30,Rape!A:Z,26,FALSE)</f>
        <v>863</v>
      </c>
      <c r="DT30">
        <f>VLOOKUP(A30,Robbery!A:Z,26,FALSE)</f>
        <v>2496</v>
      </c>
      <c r="DU30">
        <f>VLOOKUP(A30,'Median Income'!$1:$1048576,27,FALSE)</f>
        <v>41090</v>
      </c>
      <c r="DV30">
        <f>VLOOKUP(A30,'Poverty Rate'!$1:$1048576,26,FALSE)</f>
        <v>17.399999999999999</v>
      </c>
      <c r="DW30">
        <f>VLOOKUP(A30,Murder!A:AA,27,FALSE)</f>
        <v>366</v>
      </c>
      <c r="DX30">
        <f>VLOOKUP(A30,Rape!A:AA,27,FALSE)</f>
        <v>1469</v>
      </c>
      <c r="DY30">
        <f>VLOOKUP(A30,Robbery!A:AA,27,FALSE)</f>
        <v>6275</v>
      </c>
      <c r="DZ30">
        <f>VLOOKUP(A30,'Median Income'!$1:$1048576,28,FALSE)</f>
        <v>45774</v>
      </c>
      <c r="EA30">
        <f>VLOOKUP(A30,'Poverty Rate'!$1:$1048576,27,FALSE)</f>
        <v>15.4</v>
      </c>
      <c r="EB30">
        <f>VLOOKUP(A30,Murder!A:AB,28,FALSE)</f>
        <v>29</v>
      </c>
      <c r="EC30">
        <f>VLOOKUP(A30,Rape!A:AB,28,FALSE)</f>
        <v>366</v>
      </c>
      <c r="ED30">
        <f>VLOOKUP(A30,Robbery!A:AB,28,FALSE)</f>
        <v>171</v>
      </c>
      <c r="EE30">
        <f>VLOOKUP(A30,'Median Income'!$1:$1048576,29,FALSE)</f>
        <v>40277</v>
      </c>
      <c r="EF30">
        <f>VLOOKUP(A30,'Poverty Rate'!$1:$1048576,28,FALSE)</f>
        <v>16.5</v>
      </c>
      <c r="EG30">
        <f>VLOOKUP(A30,Murder!A:AC,29,FALSE)</f>
        <v>68</v>
      </c>
      <c r="EH30">
        <f>VLOOKUP(A30,Rape!A:AC,29,FALSE)</f>
        <v>699</v>
      </c>
      <c r="EI30">
        <f>VLOOKUP(A30,Robbery!A:AC,29,FALSE)</f>
        <v>993</v>
      </c>
      <c r="EJ30">
        <f>VLOOKUP(A30,'Median Income'!$1:$1048576,30,FALSE)</f>
        <v>55616</v>
      </c>
      <c r="EK30">
        <f>VLOOKUP(A30,'Poverty Rate'!$1:$1048576,29,FALSE)</f>
        <v>10.199999999999999</v>
      </c>
      <c r="EL30">
        <f>VLOOKUP(A30,Murder!A:AD,30,FALSE)</f>
        <v>139</v>
      </c>
      <c r="EM30">
        <f>VLOOKUP(A30,Rape!A:AD,30,FALSE)</f>
        <v>913</v>
      </c>
      <c r="EN30">
        <f>VLOOKUP(A30,Robbery!A:AD,30,FALSE)</f>
        <v>4308</v>
      </c>
      <c r="EO30">
        <f>VLOOKUP(A30,'Median Income'!$1:$1048576,31,FALSE)</f>
        <v>47043</v>
      </c>
      <c r="EP30">
        <f>VLOOKUP(A30,'Poverty Rate'!$1:$1048576,30,FALSE)</f>
        <v>15.5</v>
      </c>
      <c r="EQ30">
        <f>VLOOKUP(A30,Murder!A:AE,31,FALSE)</f>
        <v>16</v>
      </c>
      <c r="ER30">
        <f>VLOOKUP(A30,Rape!A:AE,31,FALSE)</f>
        <v>581</v>
      </c>
      <c r="ES30">
        <f>VLOOKUP(A30,Robbery!A:AE,31,FALSE)</f>
        <v>509</v>
      </c>
      <c r="ET30">
        <f>VLOOKUP(A30,'Median Income'!$1:$1048576,32,FALSE)</f>
        <v>65880</v>
      </c>
      <c r="EU30">
        <f>VLOOKUP(A30,'Poverty Rate'!$1:$1048576,31,FALSE)</f>
        <v>7.6</v>
      </c>
      <c r="EV30">
        <f>VLOOKUP(A30,Murder!A:AF,32,FALSE)</f>
        <v>380</v>
      </c>
      <c r="EW30">
        <f>VLOOKUP(A30,Rape!A:AF,32,FALSE)</f>
        <v>1006</v>
      </c>
      <c r="EX30">
        <f>VLOOKUP(A30,Robbery!A:AF,32,FALSE)</f>
        <v>12209</v>
      </c>
      <c r="EY30">
        <f>VLOOKUP(A30,'Median Income'!$1:$1048576,33,FALSE)</f>
        <v>62338</v>
      </c>
      <c r="EZ30">
        <f>VLOOKUP(A30,'Poverty Rate'!$1:$1048576,32,FALSE)</f>
        <v>11.4</v>
      </c>
      <c r="FA30">
        <f>VLOOKUP(A30,Murder!A:AG,33,FALSE)</f>
        <v>158</v>
      </c>
      <c r="FB30">
        <f>VLOOKUP(A30,Rape!A:AG,33,FALSE)</f>
        <v>856</v>
      </c>
      <c r="FC30">
        <f>VLOOKUP(A30,Robbery!A:AG,33,FALSE)</f>
        <v>1720</v>
      </c>
      <c r="FD30">
        <f>VLOOKUP(A30,'Median Income'!$1:$1048576,34,FALSE)</f>
        <v>41982</v>
      </c>
      <c r="FE30">
        <f>VLOOKUP(A30,'Poverty Rate'!$1:$1048576,33,FALSE)</f>
        <v>22.2</v>
      </c>
      <c r="FF30">
        <f>VLOOKUP(A30,Murder!A:AH,34,FALSE)</f>
        <v>769</v>
      </c>
      <c r="FG30">
        <f>VLOOKUP(A30,Rape!A:AH,34,FALSE)</f>
        <v>2751</v>
      </c>
      <c r="FH30">
        <f>VLOOKUP(A30,Robbery!A:AH,34,FALSE)</f>
        <v>28405</v>
      </c>
      <c r="FI30">
        <f>VLOOKUP(A30,'Median Income'!$1:$1048576,35,FALSE)</f>
        <v>50636</v>
      </c>
      <c r="FJ30">
        <f>VLOOKUP(A30,'Poverty Rate'!$1:$1048576,34,FALSE)</f>
        <v>16</v>
      </c>
      <c r="FK30">
        <f>VLOOKUP(A30,Murder!A:AI,35,FALSE)</f>
        <v>498</v>
      </c>
      <c r="FL30">
        <f>VLOOKUP(A30,Rape!A:AI,35,FALSE)</f>
        <v>1959</v>
      </c>
      <c r="FM30">
        <f>VLOOKUP(A30,Robbery!A:AI,35,FALSE)</f>
        <v>9448</v>
      </c>
      <c r="FN30">
        <f>VLOOKUP(A30,'Median Income'!$1:$1048576,36,FALSE)</f>
        <v>45206</v>
      </c>
      <c r="FO30">
        <f>VLOOKUP(A30,'Poverty Rate'!$1:$1048576,35,FALSE)</f>
        <v>15.4</v>
      </c>
      <c r="FP30">
        <f>VLOOKUP(A30,Murder!A:AJ,36,FALSE)</f>
        <v>24</v>
      </c>
      <c r="FQ30">
        <f>VLOOKUP(A30,Rape!A:AJ,36,FALSE)</f>
        <v>266</v>
      </c>
      <c r="FR30">
        <f>VLOOKUP(A30,Robbery!A:AJ,36,FALSE)</f>
        <v>91</v>
      </c>
      <c r="FS30">
        <f>VLOOKUP(A30,'Median Income'!$1:$1048576,37,FALSE)</f>
        <v>56361</v>
      </c>
      <c r="FT30">
        <f>VLOOKUP(A30,'Poverty Rate'!$1:$1048576,36,FALSE)</f>
        <v>9.9</v>
      </c>
      <c r="FU30">
        <f>VLOOKUP(A30,Murder!A:AK,37,FALSE)</f>
        <v>500</v>
      </c>
      <c r="FV30">
        <f>VLOOKUP(A30,Rape!A:AK,37,FALSE)</f>
        <v>3679</v>
      </c>
      <c r="FW30">
        <f>VLOOKUP(A30,Robbery!A:AK,37,FALSE)</f>
        <v>15991</v>
      </c>
      <c r="FX30">
        <f>VLOOKUP(A30,'Median Income'!$1:$1048576,38,FALSE)</f>
        <v>44648</v>
      </c>
      <c r="FY30">
        <f>VLOOKUP(A30,'Poverty Rate'!$1:$1048576,37,FALSE)</f>
        <v>15.1</v>
      </c>
      <c r="FZ30">
        <f>VLOOKUP(A30,Murder!A:AL,38,FALSE)</f>
        <v>212</v>
      </c>
      <c r="GA30">
        <f>VLOOKUP(A30,Rape!A:AL,38,FALSE)</f>
        <v>1410</v>
      </c>
      <c r="GB30">
        <f>VLOOKUP(A30,Robbery!A:AL,38,FALSE)</f>
        <v>3288</v>
      </c>
      <c r="GC30">
        <f>VLOOKUP(A30,'Median Income'!$1:$1048576,39,FALSE)</f>
        <v>48455</v>
      </c>
      <c r="GD30">
        <f>VLOOKUP(A30,'Poverty Rate'!$1:$1048576,38,FALSE)</f>
        <v>13.9</v>
      </c>
      <c r="GE30">
        <f>VLOOKUP(A30,Murder!A:AM,39,FALSE)</f>
        <v>84</v>
      </c>
      <c r="GF30">
        <f>VLOOKUP(A30,Rape!A:AM,39,)</f>
        <v>1239</v>
      </c>
      <c r="GG30">
        <f>VLOOKUP(A30,Robbery!A:AM,39,FALSE)</f>
        <v>2237</v>
      </c>
      <c r="GH30">
        <f>VLOOKUP(A30,'Median Income'!$1:$1048576,40,FALSE)</f>
        <v>51526</v>
      </c>
      <c r="GI30">
        <f>VLOOKUP(A30,'Poverty Rate'!$1:$1048576,39,FALSE)</f>
        <v>14.4</v>
      </c>
      <c r="GJ30">
        <f>VLOOKUP(A30,Murder!A:AN,40,FALSE)</f>
        <v>639</v>
      </c>
      <c r="GK30">
        <f>VLOOKUP(A30,Rape!A:AN,40,FALSE)</f>
        <v>3339</v>
      </c>
      <c r="GL30">
        <f>VLOOKUP(A30,Robbery!A:AN,40,FALSE)</f>
        <v>16165</v>
      </c>
      <c r="GM30">
        <f>VLOOKUP(A30,'Median Income'!$1:$1048576,41,FALSE)</f>
        <v>49910</v>
      </c>
      <c r="GN30">
        <f>VLOOKUP(A30,'Poverty Rate'!$1:$1048576,40,FALSE)</f>
        <v>12.6</v>
      </c>
      <c r="GO30">
        <f>VLOOKUP(A30,Murder!A:AO,41,FALSE)</f>
        <v>20</v>
      </c>
      <c r="GP30">
        <f>VLOOKUP(A30,Rape!A:AO,41,FALSE)</f>
        <v>319</v>
      </c>
      <c r="GQ30">
        <f>VLOOKUP(A30,Robbery!A:AO,41,FALSE)</f>
        <v>744</v>
      </c>
      <c r="GR30">
        <f>VLOOKUP(A30,'Median Income'!$1:$1048576,42,FALSE)</f>
        <v>49033</v>
      </c>
      <c r="GS30">
        <f>VLOOKUP(A30,'Poverty Rate'!$1:$1048576,41,FALSE)</f>
        <v>13.4</v>
      </c>
      <c r="GT30">
        <f>VLOOKUP(A30,Murder!A:AP,42,FALSE)</f>
        <v>320</v>
      </c>
      <c r="GU30">
        <f>VLOOKUP(A30,Rape!A:AP,42,FALSE)</f>
        <v>1678</v>
      </c>
      <c r="GV30">
        <f>VLOOKUP(A30,Robbery!A:AP,42,FALSE)</f>
        <v>4631</v>
      </c>
      <c r="GW30">
        <f>VLOOKUP(A30,'Median Income'!$1:$1048576,43,FALSE)</f>
        <v>40084</v>
      </c>
      <c r="GX30">
        <f>VLOOKUP(A30,'Poverty Rate'!$1:$1048576,42,FALSE)</f>
        <v>19</v>
      </c>
      <c r="GY30">
        <f>VLOOKUP(A30,Murder!$1:$1048576,43,FALSE)</f>
        <v>20</v>
      </c>
      <c r="GZ30">
        <f>VLOOKUP(A30,Rape!$1:$1048576,43,FALSE)</f>
        <v>503</v>
      </c>
      <c r="HA30">
        <f>VLOOKUP(A30,Robbery!$1:$1048576,43,FALSE)</f>
        <v>167</v>
      </c>
      <c r="HB30">
        <f>VLOOKUP(A30,'Median Income'!$1:$1048576,44,FALSE)</f>
        <v>47223</v>
      </c>
      <c r="HC30">
        <f>VLOOKUP(A30,'Poverty Rate'!$1:$1048576,43,FALSE)</f>
        <v>14.5</v>
      </c>
      <c r="HD30">
        <f>VLOOKUP(A30,Murder!$1:$1048576,44,FALSE)</f>
        <v>380</v>
      </c>
      <c r="HE30">
        <f>VLOOKUP(A30,Rape!$1:$1048576,44,FALSE)</f>
        <v>2095</v>
      </c>
      <c r="HF30">
        <f>VLOOKUP(A30,Robbery!$1:$1048576,44,FALSE)</f>
        <v>8082</v>
      </c>
      <c r="HG30">
        <f>VLOOKUP(A30,'Median Income'!$1:$1048576,45,FALSE)</f>
        <v>42279</v>
      </c>
      <c r="HH30">
        <f>VLOOKUP(A30,'Poverty Rate'!$1:$1048576,44,FALSE)</f>
        <v>16.3</v>
      </c>
      <c r="HI30">
        <f>VLOOKUP(A30,Murder!$1:$1048576,45,FALSE)</f>
        <v>1130</v>
      </c>
      <c r="HJ30">
        <f>VLOOKUP(A30,Rape!$1:$1048576,45,FALSE)</f>
        <v>7486</v>
      </c>
      <c r="HK30">
        <f>VLOOKUP(A30,Robbery!$1:$1048576,45,FALSE)</f>
        <v>28620</v>
      </c>
      <c r="HL30">
        <f>VLOOKUP(A30,'Median Income'!$1:$1048576,46,FALSE)</f>
        <v>49047</v>
      </c>
      <c r="HM30">
        <f>VLOOKUP(A30,'Poverty Rate'!$1:$1048576,45,FALSE)</f>
        <v>17.399999999999999</v>
      </c>
      <c r="HN30">
        <f>VLOOKUP(A30,Murder!$1:$1048576,46,FALSE)</f>
        <v>50</v>
      </c>
      <c r="HO30">
        <f>VLOOKUP(A30,Rape!$1:$1048576,46,FALSE)</f>
        <v>901</v>
      </c>
      <c r="HP30">
        <f>VLOOKUP(A30,Robbery!$1:$1048576,46,FALSE)</f>
        <v>1079</v>
      </c>
      <c r="HQ30">
        <f>VLOOKUP(A30,'Median Income'!$1:$1048576,47,FALSE)</f>
        <v>55493</v>
      </c>
      <c r="HR30">
        <f>VLOOKUP(A30,'Poverty Rate'!$1:$1048576,46,FALSE)</f>
        <v>11</v>
      </c>
      <c r="HS30">
        <f>VLOOKUP(A30,Murder!$1:$1048576,47,FALSE)</f>
        <v>11</v>
      </c>
      <c r="HT30">
        <f>VLOOKUP(A30,Rape!$1:$1048576,47,FALSE)</f>
        <v>146</v>
      </c>
      <c r="HU30">
        <f>VLOOKUP(A30,Robbery!$1:$1048576,47,FALSE)</f>
        <v>99</v>
      </c>
      <c r="HV30">
        <f>VLOOKUP(A30,'Median Income'!$1:$1048576,48,FALSE)</f>
        <v>51862</v>
      </c>
      <c r="HW30">
        <f>VLOOKUP(A30,'Poverty Rate'!$1:$1048576,47,FALSE)</f>
        <v>11.6</v>
      </c>
      <c r="HX30">
        <f>VLOOKUP(A30,Murder!$1:$1048576,48,FALSE)</f>
        <v>304</v>
      </c>
      <c r="HY30">
        <f>VLOOKUP(A30,Rape!$1:$1048576,48,FALSE)</f>
        <v>1591</v>
      </c>
      <c r="HZ30">
        <f>VLOOKUP(A30,Robbery!$1:$1048576,48,FALSE)</f>
        <v>5425</v>
      </c>
      <c r="IA30">
        <f>VLOOKUP(A30,'Median Income'!$1:$1048576,49,FALSE)</f>
        <v>62616</v>
      </c>
      <c r="IB30">
        <f>VLOOKUP(A30,'Poverty Rate'!$1:$1048576,48,FALSE)</f>
        <v>11.4</v>
      </c>
      <c r="IC30">
        <f>VLOOKUP(A30,Murder!$1:$1048576,49,FALSE)</f>
        <v>163</v>
      </c>
      <c r="ID30">
        <f>VLOOKUP(A30,Rape!$1:$1048576,49,FALSE)</f>
        <v>2320</v>
      </c>
      <c r="IE30">
        <f>VLOOKUP(A30,Robbery!$1:$1048576,49,FALSE)</f>
        <v>5627</v>
      </c>
      <c r="IF30">
        <f>VLOOKUP(A30,'Median Income'!$1:$1048576,50,FALSE)</f>
        <v>56850</v>
      </c>
      <c r="IG30">
        <f>VLOOKUP(A30,'Poverty Rate'!$1:$1048576,49,FALSE)</f>
        <v>12.5</v>
      </c>
      <c r="IH30">
        <f>VLOOKUP(A30,Murder!$1:$1048576,50,FALSE)</f>
        <v>87</v>
      </c>
      <c r="II30">
        <f>VLOOKUP(A30,Rape!$1:$1048576,50,FALSE)</f>
        <v>372</v>
      </c>
      <c r="IJ30">
        <f>VLOOKUP(A30,Robbery!$1:$1048576,50,FALSE)</f>
        <v>802</v>
      </c>
      <c r="IK30">
        <f>VLOOKUP(A30,'Median Income'!$1:$1048576,51,FALSE)</f>
        <v>41821</v>
      </c>
      <c r="IL30">
        <f>VLOOKUP(A30,'Poverty Rate'!$1:$1048576,50,FALSE)</f>
        <v>17.5</v>
      </c>
      <c r="IM30">
        <f>VLOOKUP(A30,Murder!$1:$1048576,51,FALSE)</f>
        <v>138</v>
      </c>
      <c r="IN30">
        <f>VLOOKUP(A30,Rape!$1:$1048576,51,FALSE)</f>
        <v>1190</v>
      </c>
      <c r="IO30">
        <f>VLOOKUP(A30,Robbery!$1:$1048576,51,FALSE)</f>
        <v>4600</v>
      </c>
      <c r="IP30">
        <f>VLOOKUP(A30,'Median Income'!$1:$1048576,52,FALSE)</f>
        <v>52058</v>
      </c>
      <c r="IQ30">
        <f>VLOOKUP(A30,'Poverty Rate'!$1:$1048576,51,FALSE)</f>
        <v>13.1</v>
      </c>
      <c r="IR30">
        <f>VLOOKUP(A30,Murder!$1:$1048576,52,FALSE)</f>
        <v>18</v>
      </c>
      <c r="IS30">
        <f>VLOOKUP(A30,Rape!$1:$1048576,52,FALSE)</f>
        <v>146</v>
      </c>
      <c r="IT30">
        <f>VLOOKUP(A30,Robbery!$1:$1048576,52,FALSE)</f>
        <v>71</v>
      </c>
      <c r="IU30">
        <f>VLOOKUP(A30,'Median Income'!$1:$1048576,53,FALSE)</f>
        <v>54509</v>
      </c>
      <c r="IV30">
        <f>VLOOKUP(A30,'Poverty Rate'!$1:$1048576,52,FALSE)</f>
        <v>10.7</v>
      </c>
    </row>
    <row r="31" spans="1:256" x14ac:dyDescent="0.25">
      <c r="A31">
        <v>2012</v>
      </c>
      <c r="B31">
        <v>342</v>
      </c>
      <c r="C31">
        <f>VLOOKUP(A31,Rape!A55:B109,2,FALSE)</f>
        <v>1296</v>
      </c>
      <c r="D31">
        <f>VLOOKUP(A31,Robbery!A55:B109,2,FALSE)</f>
        <v>5020</v>
      </c>
      <c r="E31">
        <f>VLOOKUP(A31,'Median Income'!A:C,3,FALSE)</f>
        <v>43464</v>
      </c>
      <c r="F31">
        <f>VLOOKUP(A31,'Poverty Rate'!A:B,2,FALSE)</f>
        <v>16.2</v>
      </c>
      <c r="G31">
        <f>VLOOKUP(A31,Murder!A:C,3,FALSE)</f>
        <v>30</v>
      </c>
      <c r="H31">
        <f>VLOOKUP(A31,Rape!A:C,3,FALSE)</f>
        <v>583</v>
      </c>
      <c r="I31">
        <f>VLOOKUP(A31,Robbery!A:C,3,FALSE)</f>
        <v>630</v>
      </c>
      <c r="J31">
        <f>VLOOKUP(A31,'Median Income'!A:D,4,FALSE)</f>
        <v>63648</v>
      </c>
      <c r="K31">
        <f>VLOOKUP(A31,'Poverty Rate'!A:C,3,FALSE)</f>
        <v>10</v>
      </c>
      <c r="L31">
        <f>VLOOKUP(A31,Murder!A:D,4,FALSE)</f>
        <v>358</v>
      </c>
      <c r="M31">
        <f>VLOOKUP(A31,Rape!A:D,4,FALSE)</f>
        <v>2282</v>
      </c>
      <c r="N31">
        <f>VLOOKUP(A31,Robbery!A:D,4,FALSE)</f>
        <v>7383</v>
      </c>
      <c r="O31">
        <f>VLOOKUP(A31,'Median Income'!A:E,5,FALSE)</f>
        <v>47044</v>
      </c>
      <c r="P31">
        <f>VLOOKUP(A31,'Poverty Rate'!A:D,4,FALSE)</f>
        <v>19</v>
      </c>
      <c r="Q31">
        <f>VLOOKUP(A31,Murder!A:E,5,FALSE)</f>
        <v>174</v>
      </c>
      <c r="R31">
        <f>VLOOKUP(A31,Rape!A:E,5,FALSE)</f>
        <v>1233</v>
      </c>
      <c r="S31">
        <f>VLOOKUP(A31,Robbery!A:E,5,FALSE)</f>
        <v>2310</v>
      </c>
      <c r="T31">
        <f>VLOOKUP(A31,'Median Income'!A:F,6,FALSE)</f>
        <v>39018</v>
      </c>
      <c r="U31">
        <f>VLOOKUP(A31,'Poverty Rate'!A:E,5,FALSE)</f>
        <v>20.100000000000001</v>
      </c>
      <c r="V31">
        <f>VLOOKUP(A31,Murder!A:F,6,FALSE)</f>
        <v>1884</v>
      </c>
      <c r="W31">
        <f>VLOOKUP(A31,Rape!A:F,6,FALSE)</f>
        <v>7837</v>
      </c>
      <c r="X31">
        <f>VLOOKUP(A31,Robbery!A:F,6,FALSE)</f>
        <v>56521</v>
      </c>
      <c r="Y31">
        <f>VLOOKUP(A31,'Median Income'!A:G,7,FALSE)</f>
        <v>57020</v>
      </c>
      <c r="Z31">
        <f>VLOOKUP(A31,'Poverty Rate'!A:F,6,FALSE)</f>
        <v>15.9</v>
      </c>
      <c r="AA31">
        <f>VLOOKUP(A31,Murder!A:G,7,FALSE)</f>
        <v>152</v>
      </c>
      <c r="AB31">
        <f>VLOOKUP(A31,Rape!A:G,7,FALSE)</f>
        <v>2122</v>
      </c>
      <c r="AC31">
        <f>VLOOKUP(A31,Robbery!A:G,7,FALSE)</f>
        <v>3392</v>
      </c>
      <c r="AD31">
        <f>VLOOKUP(A31,'Median Income'!A:H,8,FALSE)</f>
        <v>57255</v>
      </c>
      <c r="AE31">
        <f>VLOOKUP(A31,'Poverty Rate'!A:G,7,FALSE)</f>
        <v>11.9</v>
      </c>
      <c r="AF31">
        <f>VLOOKUP(A31,Murder!A:H,8,FALSE)</f>
        <v>117</v>
      </c>
      <c r="AG31">
        <f>VLOOKUP(A31,Rape!A:H,8,FALSE)</f>
        <v>933</v>
      </c>
      <c r="AH31">
        <f>VLOOKUP(A31,Robbery!A:H,8,FALSE)</f>
        <v>3709</v>
      </c>
      <c r="AI31">
        <f>VLOOKUP(A31,'Median Income'!A:I,9,FALSE)</f>
        <v>64247</v>
      </c>
      <c r="AJ31">
        <f>VLOOKUP(A31,'Poverty Rate'!A:H,8,FALSE)</f>
        <v>10.3</v>
      </c>
      <c r="AK31">
        <f>VLOOKUP(A31,Murder!A:I,9,FALSE)</f>
        <v>56</v>
      </c>
      <c r="AL31">
        <f>VLOOKUP(A31,Rape!A:I,9,FALSE)</f>
        <v>249</v>
      </c>
      <c r="AM31">
        <f>VLOOKUP(A31,Robbery!A:I,9,FALSE)</f>
        <v>1498</v>
      </c>
      <c r="AN31">
        <f>VLOOKUP(A31,'Median Income'!A:J,10,FALSE)</f>
        <v>48972</v>
      </c>
      <c r="AO31">
        <f>VLOOKUP(A31,'Poverty Rate'!A:I,9,FALSE)</f>
        <v>13.5</v>
      </c>
      <c r="AP31">
        <f>VLOOKUP(A31,Murder!A:J,10,FALSE)</f>
        <v>88</v>
      </c>
      <c r="AQ31">
        <f>VLOOKUP(A31,Rape!A:J,10,FALSE)</f>
        <v>236</v>
      </c>
      <c r="AR31">
        <f>VLOOKUP(A31,Robbery!A:J,10,FALSE)</f>
        <v>4037</v>
      </c>
      <c r="AS31">
        <f>VLOOKUP(A31,'Median Income'!A:K,11,FALSE)</f>
        <v>65246</v>
      </c>
      <c r="AT31">
        <f>VLOOKUP(A31,'Poverty Rate'!A:J,10,FALSE)</f>
        <v>18.399999999999999</v>
      </c>
      <c r="AU31">
        <f>VLOOKUP(A31,Murder!A:K,11,FALSE)</f>
        <v>1009</v>
      </c>
      <c r="AV31">
        <f>VLOOKUP(A31,Rape!A:K,11,FALSE)</f>
        <v>5260</v>
      </c>
      <c r="AW31">
        <f>VLOOKUP(A31,Robbery!A:K,11,FALSE)</f>
        <v>23889</v>
      </c>
      <c r="AX31">
        <f>VLOOKUP(A31,'Median Income'!A:L,12,FALSE)</f>
        <v>46071</v>
      </c>
      <c r="AY31">
        <f>VLOOKUP(A31,'Poverty Rate'!A:K,11,FALSE)</f>
        <v>15.3</v>
      </c>
      <c r="AZ31">
        <f>VLOOKUP(A31,Murder!A:L,12,FALSE)</f>
        <v>583</v>
      </c>
      <c r="BA31">
        <f>VLOOKUP(A31,Rape!A:L,12,FALSE)</f>
        <v>2143</v>
      </c>
      <c r="BB31">
        <f>VLOOKUP(A31,Robbery!A:L,12,FALSE)</f>
        <v>12502</v>
      </c>
      <c r="BC31">
        <f>VLOOKUP(A31,'Median Income'!$1:$1048576,13,FALSE)</f>
        <v>48121</v>
      </c>
      <c r="BD31">
        <f>VLOOKUP(A31,'Poverty Rate'!$1:$1048576,12,FALSE)</f>
        <v>18.100000000000001</v>
      </c>
      <c r="BE31">
        <f>VLOOKUP(A31,Murder!A:M,13,FALSE)</f>
        <v>21</v>
      </c>
      <c r="BF31">
        <f>VLOOKUP(A31,Rape!A:M,13,FALSE)</f>
        <v>279</v>
      </c>
      <c r="BG31">
        <f>VLOOKUP(A31,Robbery!A:M,13,FALSE)</f>
        <v>1125</v>
      </c>
      <c r="BH31">
        <f>VLOOKUP(A31,'Median Income'!$1:$1048576,14,FALSE)</f>
        <v>56263</v>
      </c>
      <c r="BI31">
        <f>VLOOKUP(A31,'Poverty Rate'!$1:$1048576,13,FALSE)</f>
        <v>13.8</v>
      </c>
      <c r="BJ31">
        <f>VLOOKUP(A31,Murder!A:N,14,FALSE)</f>
        <v>30</v>
      </c>
      <c r="BK31">
        <f>VLOOKUP(A31,Rape!A:N,14,FALSE)</f>
        <v>495</v>
      </c>
      <c r="BL31">
        <f>VLOOKUP(A31,Robbery!A:N,14,FALSE)</f>
        <v>243</v>
      </c>
      <c r="BM31">
        <f>VLOOKUP(A31,'Median Income'!$1:$1048576,15,FALSE)</f>
        <v>47922</v>
      </c>
      <c r="BN31">
        <f>VLOOKUP(A31,'Poverty Rate'!$1:$1048576,14,FALSE)</f>
        <v>14.4</v>
      </c>
      <c r="BO31">
        <f>VLOOKUP(A31,Murder!A:O,15,FALSE)</f>
        <v>770</v>
      </c>
      <c r="BP31">
        <f>VLOOKUP(A31,Rape!A:O,15,FALSE)</f>
        <v>3581</v>
      </c>
      <c r="BQ31">
        <f>VLOOKUP(A31,Robbery!A:O,15,FALSE)</f>
        <v>19480</v>
      </c>
      <c r="BR31">
        <f>VLOOKUP(A31,'Median Income'!$1:$1048576,16,FALSE)</f>
        <v>51738</v>
      </c>
      <c r="BS31">
        <f>VLOOKUP(A31,'Poverty Rate'!$1:$1048576,15,FALSE)</f>
        <v>12.6</v>
      </c>
      <c r="BT31">
        <f>VLOOKUP(A31,Murder!A:P,16,FALSE)</f>
        <v>307</v>
      </c>
      <c r="BU31">
        <f>VLOOKUP(A31,Rape!A:P,16,FALSE)</f>
        <v>1661</v>
      </c>
      <c r="BV31">
        <f>VLOOKUP(A31,Robbery!A:P,16,FALSE)</f>
        <v>6601</v>
      </c>
      <c r="BW31">
        <f>VLOOKUP(A31,'Median Income'!$1:$1048576,17,FALSE)</f>
        <v>46158</v>
      </c>
      <c r="BX31">
        <f>VLOOKUP(A31,'Poverty Rate'!$1:$1048576,16,FALSE)</f>
        <v>15.2</v>
      </c>
      <c r="BY31">
        <f>VLOOKUP(A31,Murder!A:Q,17,FALSE)</f>
        <v>49</v>
      </c>
      <c r="BZ31">
        <f>VLOOKUP(A31,Rape!A:Q,17,FALSE)</f>
        <v>901</v>
      </c>
      <c r="CA31">
        <f>VLOOKUP(A31,Robbery!A:Q,17,FALSE)</f>
        <v>962</v>
      </c>
      <c r="CB31">
        <f>VLOOKUP(A31,'Median Income'!$1:$1048576,18,FALSE)</f>
        <v>53442</v>
      </c>
      <c r="CC31">
        <f>VLOOKUP(A31,'Poverty Rate'!$1:$1048576,17,FALSE)</f>
        <v>10.3</v>
      </c>
      <c r="CD31">
        <f>VLOOKUP(A31,Murder!A:R,18,FALSE)</f>
        <v>85</v>
      </c>
      <c r="CE31">
        <f>VLOOKUP(A31,Rape!A:R,18,FALSE)</f>
        <v>1105</v>
      </c>
      <c r="CF31">
        <f>VLOOKUP(A31,Robbery!A:R,18,FALSE)</f>
        <v>1493</v>
      </c>
      <c r="CG31">
        <f>VLOOKUP(A31,'Median Income'!$1:$1048576,19,FALSE)</f>
        <v>50003</v>
      </c>
      <c r="CH31">
        <f>VLOOKUP(A31,'Poverty Rate'!$1:$1048576,18,FALSE)</f>
        <v>14</v>
      </c>
      <c r="CI31">
        <f>VLOOKUP(A31,Murder!A:S,19,FALSE)</f>
        <v>201</v>
      </c>
      <c r="CJ31">
        <f>VLOOKUP(A31,Rape!A:S,19,FALSE)</f>
        <v>1312</v>
      </c>
      <c r="CK31">
        <f>VLOOKUP(A31,Robbery!A:S,19,FALSE)</f>
        <v>3547</v>
      </c>
      <c r="CL31">
        <f>VLOOKUP(A31,'Median Income'!$1:$1048576,20,FALSE)</f>
        <v>41086</v>
      </c>
      <c r="CM31">
        <f>VLOOKUP(A31,'Poverty Rate'!$1:$1048576,19,FALSE)</f>
        <v>17.899999999999999</v>
      </c>
      <c r="CN31">
        <f>VLOOKUP(A31,Murder!A:T,20,FALSE)</f>
        <v>489</v>
      </c>
      <c r="CO31">
        <f>VLOOKUP(A31,Rape!A:T,20,FALSE)</f>
        <v>1155</v>
      </c>
      <c r="CP31">
        <f>VLOOKUP(A31,Robbery!A:T,20,FALSE)</f>
        <v>5458</v>
      </c>
      <c r="CQ31">
        <f>VLOOKUP(A31,'Median Income'!$1:$1048576,21,FALSE)</f>
        <v>39085</v>
      </c>
      <c r="CR31">
        <f>VLOOKUP(A31,'Poverty Rate'!$1:$1048576,20,FALSE)</f>
        <v>21.1</v>
      </c>
      <c r="CS31">
        <f>VLOOKUP(A31,Murder!A:U,21,)</f>
        <v>26</v>
      </c>
      <c r="CT31">
        <f>VLOOKUP(A31,Rape!A:U,21,FALSE)</f>
        <v>372</v>
      </c>
      <c r="CU31">
        <f>VLOOKUP(A31,Robbery!A:U,21,FALSE)</f>
        <v>420</v>
      </c>
      <c r="CV31">
        <f>VLOOKUP(A31,'Median Income'!$1:$1048576,22,FALSE)</f>
        <v>49158</v>
      </c>
      <c r="CW31">
        <f>VLOOKUP(A31,'Poverty Rate'!$1:$1048576,21,FALSE)</f>
        <v>12.8</v>
      </c>
      <c r="CX31">
        <f>VLOOKUP(A31,Murder!A:V,22,FALSE)</f>
        <v>373</v>
      </c>
      <c r="CY31">
        <f>VLOOKUP(A31,Rape!A:V,22,FALSE)</f>
        <v>1237</v>
      </c>
      <c r="CZ31">
        <f>VLOOKUP(A31,Robbery!A:V,22,FALSE)</f>
        <v>10173</v>
      </c>
      <c r="DA31">
        <f>VLOOKUP(A31,'Median Income'!$1:$1048576,23,FALSE)</f>
        <v>71836</v>
      </c>
      <c r="DB31">
        <f>VLOOKUP(A31,'Poverty Rate'!$1:$1048576,22,FALSE)</f>
        <v>9.9</v>
      </c>
      <c r="DC31">
        <f>VLOOKUP(A31,Murder!A:W,23,FALSE)</f>
        <v>121</v>
      </c>
      <c r="DD31">
        <f>VLOOKUP(A31,Rape!A:W,23,FALSE)</f>
        <v>1650</v>
      </c>
      <c r="DE31">
        <f>VLOOKUP(A31,Robbery!A:W,23,FALSE)</f>
        <v>6555</v>
      </c>
      <c r="DF31">
        <f>VLOOKUP(A31,'Median Income'!$1:$1048576,24,FALSE)</f>
        <v>63656</v>
      </c>
      <c r="DG31">
        <f>VLOOKUP(A31,'Poverty Rate'!$1:$1048576,23,FALSE)</f>
        <v>11.3</v>
      </c>
      <c r="DH31">
        <f>VLOOKUP(A31,Murder!A:X,24,FALSE)</f>
        <v>701</v>
      </c>
      <c r="DI31">
        <f>VLOOKUP(A31,Rape!A:X,24,FALSE)</f>
        <v>4635</v>
      </c>
      <c r="DJ31">
        <f>VLOOKUP(A31,Murder!A:X,24,FALSE)</f>
        <v>701</v>
      </c>
      <c r="DK31">
        <f>VLOOKUP(A31,'Median Income'!$1:$1048576,25,FALSE)</f>
        <v>50015</v>
      </c>
      <c r="DL31">
        <f>VLOOKUP(A31,'Poverty Rate'!$1:$1048576,24,FALSE)</f>
        <v>13.7</v>
      </c>
      <c r="DM31">
        <f>VLOOKUP(A31,Murder!A:Y,25,FALSE)</f>
        <v>99</v>
      </c>
      <c r="DN31">
        <f>VLOOKUP(A31,Rape!$1:$1048576,25,FALSE)</f>
        <v>1638</v>
      </c>
      <c r="DO31">
        <f>VLOOKUP(A31,Robbery!A:Y,25,FALSE)</f>
        <v>3475</v>
      </c>
      <c r="DP31">
        <f>VLOOKUP(A31,'Median Income'!$1:$1048576,26,FALSE)</f>
        <v>61795</v>
      </c>
      <c r="DQ31">
        <f>VLOOKUP(A31,'Poverty Rate'!$1:$1048576,25,FALSE)</f>
        <v>10</v>
      </c>
      <c r="DR31">
        <f>VLOOKUP(A31,Murder!A:Z,26,FALSE)</f>
        <v>213</v>
      </c>
      <c r="DS31">
        <f>VLOOKUP(A31,Rape!A:Z,26,FALSE)</f>
        <v>819</v>
      </c>
      <c r="DT31">
        <f>VLOOKUP(A31,Robbery!A:Z,26,FALSE)</f>
        <v>2277</v>
      </c>
      <c r="DU31">
        <f>VLOOKUP(A31,'Median Income'!$1:$1048576,27,FALSE)</f>
        <v>36641</v>
      </c>
      <c r="DV31">
        <f>VLOOKUP(A31,'Poverty Rate'!$1:$1048576,26,FALSE)</f>
        <v>22</v>
      </c>
      <c r="DW31">
        <f>VLOOKUP(A31,Murder!A:AA,27,FALSE)</f>
        <v>390</v>
      </c>
      <c r="DX31">
        <f>VLOOKUP(A31,Rape!A:AA,27,FALSE)</f>
        <v>1527</v>
      </c>
      <c r="DY31">
        <f>VLOOKUP(A31,Robbery!A:AA,27,FALSE)</f>
        <v>5782</v>
      </c>
      <c r="DZ31">
        <f>VLOOKUP(A31,'Median Income'!$1:$1048576,28,FALSE)</f>
        <v>49764</v>
      </c>
      <c r="EA31">
        <f>VLOOKUP(A31,'Poverty Rate'!$1:$1048576,27,FALSE)</f>
        <v>15.2</v>
      </c>
      <c r="EB31">
        <f>VLOOKUP(A31,Murder!A:AB,28,FALSE)</f>
        <v>29</v>
      </c>
      <c r="EC31">
        <f>VLOOKUP(A31,Rape!A:AB,28,FALSE)</f>
        <v>392</v>
      </c>
      <c r="ED31">
        <f>VLOOKUP(A31,Robbery!A:AB,28,FALSE)</f>
        <v>202</v>
      </c>
      <c r="EE31">
        <f>VLOOKUP(A31,'Median Income'!$1:$1048576,29,FALSE)</f>
        <v>45088</v>
      </c>
      <c r="EF31">
        <f>VLOOKUP(A31,'Poverty Rate'!$1:$1048576,28,FALSE)</f>
        <v>13.4</v>
      </c>
      <c r="EG31">
        <f>VLOOKUP(A31,Murder!A:AC,29,FALSE)</f>
        <v>52</v>
      </c>
      <c r="EH31">
        <f>VLOOKUP(A31,Rape!A:AC,29,FALSE)</f>
        <v>710</v>
      </c>
      <c r="EI31">
        <f>VLOOKUP(A31,Robbery!A:AC,29,FALSE)</f>
        <v>1128</v>
      </c>
      <c r="EJ31">
        <f>VLOOKUP(A31,'Median Income'!$1:$1048576,30,FALSE)</f>
        <v>52196</v>
      </c>
      <c r="EK31">
        <f>VLOOKUP(A31,'Poverty Rate'!$1:$1048576,29,FALSE)</f>
        <v>12.2</v>
      </c>
      <c r="EL31">
        <f>VLOOKUP(A31,Murder!A:AD,30,FALSE)</f>
        <v>124</v>
      </c>
      <c r="EM31">
        <f>VLOOKUP(A31,Rape!A:AD,30,FALSE)</f>
        <v>931</v>
      </c>
      <c r="EN31">
        <f>VLOOKUP(A31,Robbery!A:AD,30,FALSE)</f>
        <v>4918</v>
      </c>
      <c r="EO31">
        <f>VLOOKUP(A31,'Median Income'!$1:$1048576,31,FALSE)</f>
        <v>47333</v>
      </c>
      <c r="EP31">
        <f>VLOOKUP(A31,'Poverty Rate'!$1:$1048576,30,FALSE)</f>
        <v>15.8</v>
      </c>
      <c r="EQ31">
        <f>VLOOKUP(A31,Murder!A:AE,31,FALSE)</f>
        <v>15</v>
      </c>
      <c r="ER31">
        <f>VLOOKUP(A31,Rape!A:AE,31,FALSE)</f>
        <v>486</v>
      </c>
      <c r="ES31">
        <f>VLOOKUP(A31,Robbery!A:AE,31,FALSE)</f>
        <v>471</v>
      </c>
      <c r="ET31">
        <f>VLOOKUP(A31,'Median Income'!$1:$1048576,32,FALSE)</f>
        <v>67819</v>
      </c>
      <c r="EU31">
        <f>VLOOKUP(A31,'Poverty Rate'!$1:$1048576,31,FALSE)</f>
        <v>8.1</v>
      </c>
      <c r="EV31">
        <f>VLOOKUP(A31,Murder!A:AF,32,FALSE)</f>
        <v>388</v>
      </c>
      <c r="EW31">
        <f>VLOOKUP(A31,Rape!A:AF,32,FALSE)</f>
        <v>1035</v>
      </c>
      <c r="EX31">
        <f>VLOOKUP(A31,Robbery!A:AF,32,FALSE)</f>
        <v>11385</v>
      </c>
      <c r="EY31">
        <f>VLOOKUP(A31,'Median Income'!$1:$1048576,33,FALSE)</f>
        <v>66692</v>
      </c>
      <c r="EZ31">
        <f>VLOOKUP(A31,'Poverty Rate'!$1:$1048576,32,FALSE)</f>
        <v>9.3000000000000007</v>
      </c>
      <c r="FA31">
        <f>VLOOKUP(A31,Murder!A:AG,33,FALSE)</f>
        <v>116</v>
      </c>
      <c r="FB31">
        <f>VLOOKUP(A31,Rape!A:AG,33,FALSE)</f>
        <v>957</v>
      </c>
      <c r="FC31">
        <f>VLOOKUP(A31,Robbery!A:AG,33,FALSE)</f>
        <v>1847</v>
      </c>
      <c r="FD31">
        <f>VLOOKUP(A31,'Median Income'!$1:$1048576,34,FALSE)</f>
        <v>43424</v>
      </c>
      <c r="FE31">
        <f>VLOOKUP(A31,'Poverty Rate'!$1:$1048576,33,FALSE)</f>
        <v>20.399999999999999</v>
      </c>
      <c r="FF31">
        <f>VLOOKUP(A31,Murder!A:AH,34,FALSE)</f>
        <v>683</v>
      </c>
      <c r="FG31">
        <f>VLOOKUP(A31,Rape!A:AH,34,FALSE)</f>
        <v>2837</v>
      </c>
      <c r="FH31">
        <f>VLOOKUP(A31,Robbery!A:AH,34,FALSE)</f>
        <v>28633</v>
      </c>
      <c r="FI31">
        <f>VLOOKUP(A31,'Median Income'!$1:$1048576,35,FALSE)</f>
        <v>47680</v>
      </c>
      <c r="FJ31">
        <f>VLOOKUP(A31,'Poverty Rate'!$1:$1048576,34,FALSE)</f>
        <v>17.2</v>
      </c>
      <c r="FK31">
        <f>VLOOKUP(A31,Murder!A:AI,35,FALSE)</f>
        <v>479</v>
      </c>
      <c r="FL31">
        <f>VLOOKUP(A31,Rape!A:AI,35,FALSE)</f>
        <v>1984</v>
      </c>
      <c r="FM31">
        <f>VLOOKUP(A31,Robbery!A:AI,35,FALSE)</f>
        <v>9392</v>
      </c>
      <c r="FN31">
        <f>VLOOKUP(A31,'Median Income'!$1:$1048576,36,FALSE)</f>
        <v>41553</v>
      </c>
      <c r="FO31">
        <f>VLOOKUP(A31,'Poverty Rate'!$1:$1048576,35,FALSE)</f>
        <v>17.2</v>
      </c>
      <c r="FP31">
        <f>VLOOKUP(A31,Murder!A:AJ,36,FALSE)</f>
        <v>25</v>
      </c>
      <c r="FQ31">
        <f>VLOOKUP(A31,Rape!A:AJ,36,FALSE)</f>
        <v>279</v>
      </c>
      <c r="FR31">
        <f>VLOOKUP(A31,Robbery!A:AJ,36,FALSE)</f>
        <v>127</v>
      </c>
      <c r="FS31">
        <f>VLOOKUP(A31,'Median Income'!$1:$1048576,37,FALSE)</f>
        <v>55766</v>
      </c>
      <c r="FT31">
        <f>VLOOKUP(A31,'Poverty Rate'!$1:$1048576,36,FALSE)</f>
        <v>11.4</v>
      </c>
      <c r="FU31">
        <f>VLOOKUP(A31,Murder!A:AK,37,FALSE)</f>
        <v>478</v>
      </c>
      <c r="FV31">
        <f>VLOOKUP(A31,Rape!A:AK,37,FALSE)</f>
        <v>3813</v>
      </c>
      <c r="FW31">
        <f>VLOOKUP(A31,Robbery!A:AK,37,FALSE)</f>
        <v>15396</v>
      </c>
      <c r="FX31">
        <f>VLOOKUP(A31,'Median Income'!$1:$1048576,38,FALSE)</f>
        <v>44375</v>
      </c>
      <c r="FY31">
        <f>VLOOKUP(A31,'Poverty Rate'!$1:$1048576,37,FALSE)</f>
        <v>15.4</v>
      </c>
      <c r="FZ31">
        <f>VLOOKUP(A31,Murder!A:AL,38,FALSE)</f>
        <v>220</v>
      </c>
      <c r="GA31">
        <f>VLOOKUP(A31,Rape!A:AL,38,FALSE)</f>
        <v>1622</v>
      </c>
      <c r="GB31">
        <f>VLOOKUP(A31,Robbery!A:AL,38,FALSE)</f>
        <v>3248</v>
      </c>
      <c r="GC31">
        <f>VLOOKUP(A31,'Median Income'!$1:$1048576,39,FALSE)</f>
        <v>48407</v>
      </c>
      <c r="GD31">
        <f>VLOOKUP(A31,'Poverty Rate'!$1:$1048576,38,FALSE)</f>
        <v>18</v>
      </c>
      <c r="GE31">
        <f>VLOOKUP(A31,Murder!A:AM,39,FALSE)</f>
        <v>91</v>
      </c>
      <c r="GF31">
        <f>VLOOKUP(A31,Rape!A:AM,39,)</f>
        <v>1159</v>
      </c>
      <c r="GG31">
        <f>VLOOKUP(A31,Robbery!A:AM,39,FALSE)</f>
        <v>2419</v>
      </c>
      <c r="GH31">
        <f>VLOOKUP(A31,'Median Income'!$1:$1048576,40,FALSE)</f>
        <v>51775</v>
      </c>
      <c r="GI31">
        <f>VLOOKUP(A31,'Poverty Rate'!$1:$1048576,39,FALSE)</f>
        <v>13.5</v>
      </c>
      <c r="GJ31">
        <f>VLOOKUP(A31,Murder!A:AN,40,FALSE)</f>
        <v>707</v>
      </c>
      <c r="GK31">
        <f>VLOOKUP(A31,Rape!A:AN,40,FALSE)</f>
        <v>3371</v>
      </c>
      <c r="GL31">
        <f>VLOOKUP(A31,Robbery!A:AN,40,FALSE)</f>
        <v>15735</v>
      </c>
      <c r="GM31">
        <f>VLOOKUP(A31,'Median Income'!$1:$1048576,41,FALSE)</f>
        <v>51904</v>
      </c>
      <c r="GN31">
        <f>VLOOKUP(A31,'Poverty Rate'!$1:$1048576,40,FALSE)</f>
        <v>13.9</v>
      </c>
      <c r="GO31">
        <f>VLOOKUP(A31,Murder!A:AO,41,FALSE)</f>
        <v>36</v>
      </c>
      <c r="GP31">
        <f>VLOOKUP(A31,Rape!A:AO,41,FALSE)</f>
        <v>292</v>
      </c>
      <c r="GQ31">
        <f>VLOOKUP(A31,Robbery!A:AO,41,FALSE)</f>
        <v>715</v>
      </c>
      <c r="GR31">
        <f>VLOOKUP(A31,'Median Income'!$1:$1048576,42,FALSE)</f>
        <v>56065</v>
      </c>
      <c r="GS31">
        <f>VLOOKUP(A31,'Poverty Rate'!$1:$1048576,41,FALSE)</f>
        <v>13.6</v>
      </c>
      <c r="GT31">
        <f>VLOOKUP(A31,Murder!A:AP,42,FALSE)</f>
        <v>332</v>
      </c>
      <c r="GU31">
        <f>VLOOKUP(A31,Rape!A:AP,42,FALSE)</f>
        <v>1712</v>
      </c>
      <c r="GV31">
        <f>VLOOKUP(A31,Robbery!A:AP,42,FALSE)</f>
        <v>4511</v>
      </c>
      <c r="GW31">
        <f>VLOOKUP(A31,'Median Income'!$1:$1048576,43,FALSE)</f>
        <v>44401</v>
      </c>
      <c r="GX31">
        <f>VLOOKUP(A31,'Poverty Rate'!$1:$1048576,42,FALSE)</f>
        <v>16.7</v>
      </c>
      <c r="GY31">
        <f>VLOOKUP(A31,Murder!$1:$1048576,43,FALSE)</f>
        <v>23</v>
      </c>
      <c r="GZ31">
        <f>VLOOKUP(A31,Rape!$1:$1048576,43,FALSE)</f>
        <v>600</v>
      </c>
      <c r="HA31">
        <f>VLOOKUP(A31,Robbery!$1:$1048576,43,FALSE)</f>
        <v>157</v>
      </c>
      <c r="HB31">
        <f>VLOOKUP(A31,'Median Income'!$1:$1048576,44,FALSE)</f>
        <v>49415</v>
      </c>
      <c r="HC31">
        <f>VLOOKUP(A31,'Poverty Rate'!$1:$1048576,43,FALSE)</f>
        <v>12.8</v>
      </c>
      <c r="HD31">
        <f>VLOOKUP(A31,Murder!$1:$1048576,44,FALSE)</f>
        <v>400</v>
      </c>
      <c r="HE31">
        <f>VLOOKUP(A31,Rape!$1:$1048576,44,FALSE)</f>
        <v>2047</v>
      </c>
      <c r="HF31">
        <f>VLOOKUP(A31,Robbery!$1:$1048576,44,FALSE)</f>
        <v>8151</v>
      </c>
      <c r="HG31">
        <f>VLOOKUP(A31,'Median Income'!$1:$1048576,45,FALSE)</f>
        <v>42995</v>
      </c>
      <c r="HH31">
        <f>VLOOKUP(A31,'Poverty Rate'!$1:$1048576,44,FALSE)</f>
        <v>18.600000000000001</v>
      </c>
      <c r="HI31">
        <f>VLOOKUP(A31,Murder!$1:$1048576,45,FALSE)</f>
        <v>1148</v>
      </c>
      <c r="HJ31">
        <f>VLOOKUP(A31,Rape!$1:$1048576,45,FALSE)</f>
        <v>7715</v>
      </c>
      <c r="HK31">
        <f>VLOOKUP(A31,Robbery!$1:$1048576,45,FALSE)</f>
        <v>30385</v>
      </c>
      <c r="HL31">
        <f>VLOOKUP(A31,'Median Income'!$1:$1048576,46,FALSE)</f>
        <v>51926</v>
      </c>
      <c r="HM31">
        <f>VLOOKUP(A31,'Poverty Rate'!$1:$1048576,45,FALSE)</f>
        <v>17</v>
      </c>
      <c r="HN31">
        <f>VLOOKUP(A31,Murder!$1:$1048576,46,FALSE)</f>
        <v>52</v>
      </c>
      <c r="HO31">
        <f>VLOOKUP(A31,Rape!$1:$1048576,46,FALSE)</f>
        <v>975</v>
      </c>
      <c r="HP31">
        <f>VLOOKUP(A31,Robbery!$1:$1048576,46,FALSE)</f>
        <v>1105</v>
      </c>
      <c r="HQ31">
        <f>VLOOKUP(A31,'Median Income'!$1:$1048576,47,FALSE)</f>
        <v>58341</v>
      </c>
      <c r="HR31">
        <f>VLOOKUP(A31,'Poverty Rate'!$1:$1048576,46,FALSE)</f>
        <v>11</v>
      </c>
      <c r="HS31">
        <f>VLOOKUP(A31,Murder!$1:$1048576,47,FALSE)</f>
        <v>8</v>
      </c>
      <c r="HT31">
        <f>VLOOKUP(A31,Rape!$1:$1048576,47,FALSE)</f>
        <v>131</v>
      </c>
      <c r="HU31">
        <f>VLOOKUP(A31,Robbery!$1:$1048576,47,FALSE)</f>
        <v>114</v>
      </c>
      <c r="HV31">
        <f>VLOOKUP(A31,'Median Income'!$1:$1048576,48,FALSE)</f>
        <v>55582</v>
      </c>
      <c r="HW31">
        <f>VLOOKUP(A31,'Poverty Rate'!$1:$1048576,47,FALSE)</f>
        <v>11.2</v>
      </c>
      <c r="HX31">
        <f>VLOOKUP(A31,Murder!$1:$1048576,48,FALSE)</f>
        <v>322</v>
      </c>
      <c r="HY31">
        <f>VLOOKUP(A31,Rape!$1:$1048576,48,FALSE)</f>
        <v>1505</v>
      </c>
      <c r="HZ31">
        <f>VLOOKUP(A31,Robbery!$1:$1048576,48,FALSE)</f>
        <v>4718</v>
      </c>
      <c r="IA31">
        <f>VLOOKUP(A31,'Median Income'!$1:$1048576,49,FALSE)</f>
        <v>64632</v>
      </c>
      <c r="IB31">
        <f>VLOOKUP(A31,'Poverty Rate'!$1:$1048576,48,FALSE)</f>
        <v>10.6</v>
      </c>
      <c r="IC31">
        <f>VLOOKUP(A31,Murder!$1:$1048576,49,FALSE)</f>
        <v>217</v>
      </c>
      <c r="ID31">
        <f>VLOOKUP(A31,Rape!$1:$1048576,49,FALSE)</f>
        <v>2250</v>
      </c>
      <c r="IE31">
        <f>VLOOKUP(A31,Robbery!$1:$1048576,49,FALSE)</f>
        <v>5801</v>
      </c>
      <c r="IF31">
        <f>VLOOKUP(A31,'Median Income'!$1:$1048576,50,FALSE)</f>
        <v>62187</v>
      </c>
      <c r="IG31">
        <f>VLOOKUP(A31,'Poverty Rate'!$1:$1048576,49,FALSE)</f>
        <v>11.6</v>
      </c>
      <c r="IH31">
        <f>VLOOKUP(A31,Murder!$1:$1048576,50,FALSE)</f>
        <v>70</v>
      </c>
      <c r="II31">
        <f>VLOOKUP(A31,Rape!$1:$1048576,50,FALSE)</f>
        <v>415</v>
      </c>
      <c r="IJ31">
        <f>VLOOKUP(A31,Robbery!$1:$1048576,50,FALSE)</f>
        <v>835</v>
      </c>
      <c r="IK31">
        <f>VLOOKUP(A31,'Median Income'!$1:$1048576,51,FALSE)</f>
        <v>43553</v>
      </c>
      <c r="IL31">
        <f>VLOOKUP(A31,'Poverty Rate'!$1:$1048576,50,FALSE)</f>
        <v>16.7</v>
      </c>
      <c r="IM31">
        <f>VLOOKUP(A31,Murder!$1:$1048576,51,FALSE)</f>
        <v>169</v>
      </c>
      <c r="IN31">
        <f>VLOOKUP(A31,Rape!$1:$1048576,51,FALSE)</f>
        <v>1228</v>
      </c>
      <c r="IO31">
        <f>VLOOKUP(A31,Robbery!$1:$1048576,51,FALSE)</f>
        <v>4692</v>
      </c>
      <c r="IP31">
        <f>VLOOKUP(A31,'Median Income'!$1:$1048576,52,FALSE)</f>
        <v>53079</v>
      </c>
      <c r="IQ31">
        <f>VLOOKUP(A31,'Poverty Rate'!$1:$1048576,51,FALSE)</f>
        <v>11.4</v>
      </c>
      <c r="IR31">
        <f>VLOOKUP(A31,Murder!$1:$1048576,52,FALSE)</f>
        <v>14</v>
      </c>
      <c r="IS31">
        <f>VLOOKUP(A31,Rape!$1:$1048576,52,FALSE)</f>
        <v>154</v>
      </c>
      <c r="IT31">
        <f>VLOOKUP(A31,Robbery!$1:$1048576,52,FALSE)</f>
        <v>61</v>
      </c>
      <c r="IU31">
        <f>VLOOKUP(A31,'Median Income'!$1:$1048576,53,FALSE)</f>
        <v>57512</v>
      </c>
      <c r="IV31">
        <f>VLOOKUP(A31,'Poverty Rate'!$1:$1048576,52,FALSE)</f>
        <v>9.6</v>
      </c>
    </row>
    <row r="32" spans="1:256" x14ac:dyDescent="0.25">
      <c r="A32">
        <v>2013</v>
      </c>
      <c r="B32">
        <v>346</v>
      </c>
      <c r="C32">
        <f>VLOOKUP(A32,Rape!A56:B110,2,FALSE)</f>
        <v>1449</v>
      </c>
      <c r="D32">
        <f>VLOOKUP(A32,Robbery!A56:B110,2,FALSE)</f>
        <v>4645</v>
      </c>
      <c r="E32">
        <f>VLOOKUP(A32,'Median Income'!A:C,3,FALSE)</f>
        <v>47320</v>
      </c>
      <c r="F32">
        <f>VLOOKUP(A32,'Poverty Rate'!A:B,2,FALSE)</f>
        <v>18.5</v>
      </c>
      <c r="G32">
        <f>VLOOKUP(A32,Murder!A:C,3,FALSE)</f>
        <v>34</v>
      </c>
      <c r="H32">
        <f>VLOOKUP(A32,Rape!A:C,3,FALSE)</f>
        <v>657</v>
      </c>
      <c r="I32">
        <f>VLOOKUP(A32,Robbery!A:C,3,FALSE)</f>
        <v>623</v>
      </c>
      <c r="J32">
        <f>VLOOKUP(A32,'Median Income'!A:D,4,FALSE)</f>
        <v>72472</v>
      </c>
      <c r="K32">
        <f>VLOOKUP(A32,'Poverty Rate'!A:C,3,FALSE)</f>
        <v>9.6999999999999993</v>
      </c>
      <c r="L32">
        <f>VLOOKUP(A32,Murder!A:D,4,FALSE)</f>
        <v>355</v>
      </c>
      <c r="M32">
        <f>VLOOKUP(A32,Rape!A:D,4,FALSE)</f>
        <v>2344</v>
      </c>
      <c r="N32">
        <f>VLOOKUP(A32,Robbery!A:D,4,FALSE)</f>
        <v>6656</v>
      </c>
      <c r="O32">
        <f>VLOOKUP(A32,'Median Income'!A:E,5,FALSE)</f>
        <v>52611</v>
      </c>
      <c r="P32">
        <f>VLOOKUP(A32,'Poverty Rate'!A:D,4,FALSE)</f>
        <v>17.8</v>
      </c>
      <c r="Q32">
        <f>VLOOKUP(A32,Murder!A:E,5,FALSE)</f>
        <v>158</v>
      </c>
      <c r="R32">
        <f>VLOOKUP(A32,Rape!A:E,5,FALSE)</f>
        <v>1135</v>
      </c>
      <c r="S32">
        <f>VLOOKUP(A32,Robbery!A:E,5,FALSE)</f>
        <v>2261</v>
      </c>
      <c r="T32">
        <f>VLOOKUP(A32,'Median Income'!A:F,6,FALSE)</f>
        <v>39376</v>
      </c>
      <c r="U32">
        <f>VLOOKUP(A32,'Poverty Rate'!A:E,5,FALSE)</f>
        <v>13.9</v>
      </c>
      <c r="V32">
        <f>VLOOKUP(A32,Murder!A:F,6,FALSE)</f>
        <v>1746</v>
      </c>
      <c r="W32">
        <f>VLOOKUP(A32,Rape!A:F,6,FALSE)</f>
        <v>7464</v>
      </c>
      <c r="X32">
        <f>VLOOKUP(A32,Robbery!A:F,6,FALSE)</f>
        <v>53640</v>
      </c>
      <c r="Y32">
        <f>VLOOKUP(A32,'Median Income'!A:G,7,FALSE)</f>
        <v>60794</v>
      </c>
      <c r="Z32">
        <f>VLOOKUP(A32,'Poverty Rate'!A:F,6,FALSE)</f>
        <v>15.1</v>
      </c>
      <c r="AA32">
        <f>VLOOKUP(A32,Murder!A:G,7,FALSE)</f>
        <v>174</v>
      </c>
      <c r="AB32">
        <f>VLOOKUP(A32,Rape!A:G,7,FALSE)</f>
        <v>2198</v>
      </c>
      <c r="AC32">
        <f>VLOOKUP(A32,Robbery!A:G,7,FALSE)</f>
        <v>3136</v>
      </c>
      <c r="AD32">
        <f>VLOOKUP(A32,'Median Income'!A:H,8,FALSE)</f>
        <v>67912</v>
      </c>
      <c r="AE32">
        <f>VLOOKUP(A32,'Poverty Rate'!A:G,7,FALSE)</f>
        <v>10.7</v>
      </c>
      <c r="AF32">
        <f>VLOOKUP(A32,Murder!A:H,8,FALSE)</f>
        <v>91</v>
      </c>
      <c r="AG32">
        <f>VLOOKUP(A32,Rape!A:H,8,FALSE)</f>
        <v>647</v>
      </c>
      <c r="AH32">
        <f>VLOOKUP(A32,Robbery!A:H,8,FALSE)</f>
        <v>3551</v>
      </c>
      <c r="AI32">
        <f>VLOOKUP(A32,'Median Income'!A:I,9,FALSE)</f>
        <v>69291</v>
      </c>
      <c r="AJ32">
        <f>VLOOKUP(A32,'Poverty Rate'!A:H,8,FALSE)</f>
        <v>10.9</v>
      </c>
      <c r="AK32">
        <f>VLOOKUP(A32,Murder!A:I,9,FALSE)</f>
        <v>41</v>
      </c>
      <c r="AL32">
        <f>VLOOKUP(A32,Rape!A:I,9,FALSE)</f>
        <v>278</v>
      </c>
      <c r="AM32">
        <f>VLOOKUP(A32,Robbery!A:I,9,FALSE)</f>
        <v>1233</v>
      </c>
      <c r="AN32">
        <f>VLOOKUP(A32,'Median Income'!A:J,10,FALSE)</f>
        <v>54091</v>
      </c>
      <c r="AO32">
        <f>VLOOKUP(A32,'Poverty Rate'!A:I,9,FALSE)</f>
        <v>11.2</v>
      </c>
      <c r="AP32">
        <f>VLOOKUP(A32,Murder!A:J,10,FALSE)</f>
        <v>103</v>
      </c>
      <c r="AQ32">
        <f>VLOOKUP(A32,Rape!A:J,10,FALSE)</f>
        <v>297</v>
      </c>
      <c r="AR32">
        <f>VLOOKUP(A32,Robbery!A:J,10,FALSE)</f>
        <v>4082</v>
      </c>
      <c r="AS32">
        <f>VLOOKUP(A32,'Median Income'!A:K,11,FALSE)</f>
        <v>60057</v>
      </c>
      <c r="AT32">
        <f>VLOOKUP(A32,'Poverty Rate'!A:J,10,FALSE)</f>
        <v>23.2</v>
      </c>
      <c r="AU32">
        <f>VLOOKUP(A32,Murder!A:K,11,FALSE)</f>
        <v>972</v>
      </c>
      <c r="AV32">
        <f>VLOOKUP(A32,Rape!A:K,11,FALSE)</f>
        <v>4765</v>
      </c>
      <c r="AW32">
        <f>VLOOKUP(A32,Robbery!A:K,11,FALSE)</f>
        <v>23200</v>
      </c>
      <c r="AX32">
        <f>VLOOKUP(A32,'Median Income'!A:L,12,FALSE)</f>
        <v>48532</v>
      </c>
      <c r="AY32">
        <f>VLOOKUP(A32,'Poverty Rate'!A:K,11,FALSE)</f>
        <v>14.8</v>
      </c>
      <c r="AZ32">
        <f>VLOOKUP(A32,Murder!A:L,12,FALSE)</f>
        <v>563</v>
      </c>
      <c r="BA32">
        <f>VLOOKUP(A32,Rape!A:L,12,FALSE)</f>
        <v>2022</v>
      </c>
      <c r="BB32">
        <f>VLOOKUP(A32,Robbery!A:L,12,FALSE)</f>
        <v>12704</v>
      </c>
      <c r="BC32">
        <f>VLOOKUP(A32,'Median Income'!$1:$1048576,13,FALSE)</f>
        <v>46992</v>
      </c>
      <c r="BD32">
        <f>VLOOKUP(A32,'Poverty Rate'!$1:$1048576,12,FALSE)</f>
        <v>18.5</v>
      </c>
      <c r="BE32">
        <f>VLOOKUP(A32,Murder!A:M,13,FALSE)</f>
        <v>32</v>
      </c>
      <c r="BF32">
        <f>VLOOKUP(A32,Rape!A:M,13,FALSE)</f>
        <v>366</v>
      </c>
      <c r="BG32">
        <f>VLOOKUP(A32,Robbery!A:M,13,FALSE)</f>
        <v>934</v>
      </c>
      <c r="BH32">
        <f>VLOOKUP(A32,'Median Income'!$1:$1048576,14,FALSE)</f>
        <v>64235</v>
      </c>
      <c r="BI32">
        <f>VLOOKUP(A32,'Poverty Rate'!$1:$1048576,13,FALSE)</f>
        <v>10.6</v>
      </c>
      <c r="BJ32">
        <f>VLOOKUP(A32,Murder!A:N,14,FALSE)</f>
        <v>29</v>
      </c>
      <c r="BK32">
        <f>VLOOKUP(A32,Rape!A:N,14,FALSE)</f>
        <v>516</v>
      </c>
      <c r="BL32">
        <f>VLOOKUP(A32,Robbery!A:N,14,FALSE)</f>
        <v>220</v>
      </c>
      <c r="BM32">
        <f>VLOOKUP(A32,'Median Income'!$1:$1048576,15,FALSE)</f>
        <v>48467</v>
      </c>
      <c r="BN32">
        <f>VLOOKUP(A32,'Poverty Rate'!$1:$1048576,14,FALSE)</f>
        <v>12.4</v>
      </c>
      <c r="BO32">
        <f>VLOOKUP(A32,Murder!A:O,15,FALSE)</f>
        <v>722</v>
      </c>
      <c r="BP32">
        <f>VLOOKUP(A32,Rape!A:O,15,FALSE)</f>
        <v>3895</v>
      </c>
      <c r="BQ32">
        <f>VLOOKUP(A32,Robbery!A:O,15,FALSE)</f>
        <v>17733</v>
      </c>
      <c r="BR32">
        <f>VLOOKUP(A32,'Median Income'!$1:$1048576,16,FALSE)</f>
        <v>53937</v>
      </c>
      <c r="BS32">
        <f>VLOOKUP(A32,'Poverty Rate'!$1:$1048576,15,FALSE)</f>
        <v>13.6</v>
      </c>
      <c r="BT32">
        <f>VLOOKUP(A32,Murder!A:P,16,FALSE)</f>
        <v>357</v>
      </c>
      <c r="BU32">
        <f>VLOOKUP(A32,Rape!A:P,16,FALSE)</f>
        <v>1623</v>
      </c>
      <c r="BV32">
        <f>VLOOKUP(A32,Robbery!A:P,16,FALSE)</f>
        <v>7114</v>
      </c>
      <c r="BW32">
        <f>VLOOKUP(A32,'Median Income'!$1:$1048576,17,FALSE)</f>
        <v>49455</v>
      </c>
      <c r="BX32">
        <f>VLOOKUP(A32,'Poverty Rate'!$1:$1048576,16,FALSE)</f>
        <v>16.5</v>
      </c>
      <c r="BY32">
        <f>VLOOKUP(A32,Murder!A:Q,17,FALSE)</f>
        <v>41</v>
      </c>
      <c r="BZ32">
        <f>VLOOKUP(A32,Rape!A:Q,17,FALSE)</f>
        <v>873</v>
      </c>
      <c r="CA32">
        <f>VLOOKUP(A32,Robbery!A:Q,17,FALSE)</f>
        <v>937</v>
      </c>
      <c r="CB32">
        <f>VLOOKUP(A32,'Median Income'!$1:$1048576,18,FALSE)</f>
        <v>60156</v>
      </c>
      <c r="CC32">
        <f>VLOOKUP(A32,'Poverty Rate'!$1:$1048576,17,FALSE)</f>
        <v>13.2</v>
      </c>
      <c r="CD32">
        <f>VLOOKUP(A32,Murder!A:R,18,FALSE)</f>
        <v>117</v>
      </c>
      <c r="CE32">
        <f>VLOOKUP(A32,Rape!A:R,18,FALSE)</f>
        <v>1003</v>
      </c>
      <c r="CF32">
        <f>VLOOKUP(A32,Robbery!A:R,18,FALSE)</f>
        <v>1339</v>
      </c>
      <c r="CG32">
        <f>VLOOKUP(A32,'Median Income'!$1:$1048576,19,FALSE)</f>
        <v>47820</v>
      </c>
      <c r="CH32">
        <f>VLOOKUP(A32,'Poverty Rate'!$1:$1048576,18,FALSE)</f>
        <v>11.4</v>
      </c>
      <c r="CI32">
        <f>VLOOKUP(A32,Murder!A:S,19,FALSE)</f>
        <v>172</v>
      </c>
      <c r="CJ32">
        <f>VLOOKUP(A32,Rape!A:S,19,FALSE)</f>
        <v>951</v>
      </c>
      <c r="CK32">
        <f>VLOOKUP(A32,Robbery!A:S,19,FALSE)</f>
        <v>3247</v>
      </c>
      <c r="CL32">
        <f>VLOOKUP(A32,'Median Income'!$1:$1048576,20,FALSE)</f>
        <v>44879</v>
      </c>
      <c r="CM32">
        <f>VLOOKUP(A32,'Poverty Rate'!$1:$1048576,19,FALSE)</f>
        <v>22</v>
      </c>
      <c r="CN32">
        <f>VLOOKUP(A32,Murder!A:T,20,FALSE)</f>
        <v>494</v>
      </c>
      <c r="CO32">
        <f>VLOOKUP(A32,Rape!A:T,20,FALSE)</f>
        <v>1248</v>
      </c>
      <c r="CP32">
        <f>VLOOKUP(A32,Robbery!A:T,20,FALSE)</f>
        <v>5539</v>
      </c>
      <c r="CQ32">
        <f>VLOOKUP(A32,'Median Income'!$1:$1048576,21,FALSE)</f>
        <v>46425</v>
      </c>
      <c r="CR32">
        <f>VLOOKUP(A32,'Poverty Rate'!$1:$1048576,20,FALSE)</f>
        <v>21.2</v>
      </c>
      <c r="CS32">
        <f>VLOOKUP(A32,Murder!A:U,21,)</f>
        <v>24</v>
      </c>
      <c r="CT32">
        <f>VLOOKUP(A32,Rape!A:U,21,FALSE)</f>
        <v>366</v>
      </c>
      <c r="CU32">
        <f>VLOOKUP(A32,Robbery!A:U,21,FALSE)</f>
        <v>335</v>
      </c>
      <c r="CV32">
        <f>VLOOKUP(A32,'Median Income'!$1:$1048576,22,FALSE)</f>
        <v>54957</v>
      </c>
      <c r="CW32">
        <f>VLOOKUP(A32,'Poverty Rate'!$1:$1048576,21,FALSE)</f>
        <v>11.4</v>
      </c>
      <c r="CX32">
        <f>VLOOKUP(A32,Murder!A:V,22,FALSE)</f>
        <v>384</v>
      </c>
      <c r="CY32">
        <f>VLOOKUP(A32,Rape!A:V,22,FALSE)</f>
        <v>1179</v>
      </c>
      <c r="CZ32">
        <f>VLOOKUP(A32,Robbery!A:V,22,FALSE)</f>
        <v>10048</v>
      </c>
      <c r="DA32">
        <f>VLOOKUP(A32,'Median Income'!$1:$1048576,23,FALSE)</f>
        <v>69353</v>
      </c>
      <c r="DB32">
        <f>VLOOKUP(A32,'Poverty Rate'!$1:$1048576,22,FALSE)</f>
        <v>10.5</v>
      </c>
      <c r="DC32">
        <f>VLOOKUP(A32,Murder!A:W,23,FALSE)</f>
        <v>138</v>
      </c>
      <c r="DD32">
        <f>VLOOKUP(A32,Rape!A:W,23,FALSE)</f>
        <v>1722</v>
      </c>
      <c r="DE32">
        <f>VLOOKUP(A32,Robbery!A:W,23,FALSE)</f>
        <v>6705</v>
      </c>
      <c r="DF32">
        <f>VLOOKUP(A32,'Median Income'!$1:$1048576,24,FALSE)</f>
        <v>62529</v>
      </c>
      <c r="DG32">
        <f>VLOOKUP(A32,'Poverty Rate'!$1:$1048576,23,FALSE)</f>
        <v>12.1</v>
      </c>
      <c r="DH32">
        <f>VLOOKUP(A32,Murder!A:X,24,FALSE)</f>
        <v>625</v>
      </c>
      <c r="DI32">
        <f>VLOOKUP(A32,Rape!A:X,24,FALSE)</f>
        <v>4506</v>
      </c>
      <c r="DJ32">
        <f>VLOOKUP(A32,Murder!A:X,24,FALSE)</f>
        <v>625</v>
      </c>
      <c r="DK32">
        <f>VLOOKUP(A32,'Median Income'!$1:$1048576,25,FALSE)</f>
        <v>56567</v>
      </c>
      <c r="DL32">
        <f>VLOOKUP(A32,'Poverty Rate'!$1:$1048576,24,FALSE)</f>
        <v>12.7</v>
      </c>
      <c r="DM32">
        <f>VLOOKUP(A32,Murder!A:Y,25,FALSE)</f>
        <v>114</v>
      </c>
      <c r="DN32">
        <f>VLOOKUP(A32,Rape!$1:$1048576,25,FALSE)</f>
        <v>1453</v>
      </c>
      <c r="DO32">
        <f>VLOOKUP(A32,Robbery!A:Y,25,FALSE)</f>
        <v>3674</v>
      </c>
      <c r="DP32">
        <f>VLOOKUP(A32,'Median Income'!$1:$1048576,26,FALSE)</f>
        <v>64324</v>
      </c>
      <c r="DQ32">
        <f>VLOOKUP(A32,'Poverty Rate'!$1:$1048576,25,FALSE)</f>
        <v>11</v>
      </c>
      <c r="DR32">
        <f>VLOOKUP(A32,Murder!A:Z,26,FALSE)</f>
        <v>217</v>
      </c>
      <c r="DS32">
        <f>VLOOKUP(A32,Rape!A:Z,26,FALSE)</f>
        <v>726</v>
      </c>
      <c r="DT32">
        <f>VLOOKUP(A32,Robbery!A:Z,26,FALSE)</f>
        <v>2413</v>
      </c>
      <c r="DU32">
        <f>VLOOKUP(A32,'Median Income'!$1:$1048576,27,FALSE)</f>
        <v>32338</v>
      </c>
      <c r="DV32">
        <f>VLOOKUP(A32,'Poverty Rate'!$1:$1048576,26,FALSE)</f>
        <v>19.100000000000001</v>
      </c>
      <c r="DW32">
        <f>VLOOKUP(A32,Murder!A:AA,27,FALSE)</f>
        <v>369</v>
      </c>
      <c r="DX32">
        <f>VLOOKUP(A32,Rape!A:AA,27,FALSE)</f>
        <v>1679</v>
      </c>
      <c r="DY32">
        <f>VLOOKUP(A32,Robbery!A:AA,27,FALSE)</f>
        <v>5486</v>
      </c>
      <c r="DZ32">
        <f>VLOOKUP(A32,'Median Income'!$1:$1048576,28,FALSE)</f>
        <v>46303</v>
      </c>
      <c r="EA32">
        <f>VLOOKUP(A32,'Poverty Rate'!$1:$1048576,27,FALSE)</f>
        <v>17.5</v>
      </c>
      <c r="EB32">
        <f>VLOOKUP(A32,Murder!A:AB,28,FALSE)</f>
        <v>23</v>
      </c>
      <c r="EC32">
        <f>VLOOKUP(A32,Rape!A:AB,28,FALSE)</f>
        <v>382</v>
      </c>
      <c r="ED32">
        <f>VLOOKUP(A32,Robbery!A:AB,28,FALSE)</f>
        <v>217</v>
      </c>
      <c r="EE32">
        <f>VLOOKUP(A32,'Median Income'!$1:$1048576,29,FALSE)</f>
        <v>43201</v>
      </c>
      <c r="EF32">
        <f>VLOOKUP(A32,'Poverty Rate'!$1:$1048576,28,FALSE)</f>
        <v>10.5</v>
      </c>
      <c r="EG32">
        <f>VLOOKUP(A32,Murder!A:AC,29,FALSE)</f>
        <v>56</v>
      </c>
      <c r="EH32">
        <f>VLOOKUP(A32,Rape!A:AC,29,FALSE)</f>
        <v>621</v>
      </c>
      <c r="EI32">
        <f>VLOOKUP(A32,Robbery!A:AC,29,FALSE)</f>
        <v>1035</v>
      </c>
      <c r="EJ32">
        <f>VLOOKUP(A32,'Median Income'!$1:$1048576,30,FALSE)</f>
        <v>57623</v>
      </c>
      <c r="EK32">
        <f>VLOOKUP(A32,'Poverty Rate'!$1:$1048576,29,FALSE)</f>
        <v>10.5</v>
      </c>
      <c r="EL32">
        <f>VLOOKUP(A32,Murder!A:AD,30,FALSE)</f>
        <v>163</v>
      </c>
      <c r="EM32">
        <f>VLOOKUP(A32,Rape!A:AD,30,FALSE)</f>
        <v>1090</v>
      </c>
      <c r="EN32">
        <f>VLOOKUP(A32,Robbery!A:AD,30,FALSE)</f>
        <v>5183</v>
      </c>
      <c r="EO32">
        <f>VLOOKUP(A32,'Median Income'!$1:$1048576,31,FALSE)</f>
        <v>51846</v>
      </c>
      <c r="EP32">
        <f>VLOOKUP(A32,'Poverty Rate'!$1:$1048576,30,FALSE)</f>
        <v>14.5</v>
      </c>
      <c r="EQ32">
        <f>VLOOKUP(A32,Murder!A:AE,31,FALSE)</f>
        <v>21</v>
      </c>
      <c r="ER32">
        <f>VLOOKUP(A32,Rape!A:AE,31,FALSE)</f>
        <v>522</v>
      </c>
      <c r="ES32">
        <f>VLOOKUP(A32,Robbery!A:AE,31,FALSE)</f>
        <v>647</v>
      </c>
      <c r="ET32">
        <f>VLOOKUP(A32,'Median Income'!$1:$1048576,32,FALSE)</f>
        <v>69099</v>
      </c>
      <c r="EU32">
        <f>VLOOKUP(A32,'Poverty Rate'!$1:$1048576,31,FALSE)</f>
        <v>5.5</v>
      </c>
      <c r="EV32">
        <f>VLOOKUP(A32,Murder!A:AF,32,FALSE)</f>
        <v>404</v>
      </c>
      <c r="EW32">
        <f>VLOOKUP(A32,Rape!A:AF,32,FALSE)</f>
        <v>861</v>
      </c>
      <c r="EX32">
        <f>VLOOKUP(A32,Robbery!A:AF,32,FALSE)</f>
        <v>12084</v>
      </c>
      <c r="EY32">
        <f>VLOOKUP(A32,'Median Income'!$1:$1048576,33,FALSE)</f>
        <v>63754</v>
      </c>
      <c r="EZ32">
        <f>VLOOKUP(A32,'Poverty Rate'!$1:$1048576,32,FALSE)</f>
        <v>9.9</v>
      </c>
      <c r="FA32">
        <f>VLOOKUP(A32,Murder!A:AG,33,FALSE)</f>
        <v>123</v>
      </c>
      <c r="FB32">
        <f>VLOOKUP(A32,Rape!A:AG,33,FALSE)</f>
        <v>1135</v>
      </c>
      <c r="FC32">
        <f>VLOOKUP(A32,Robbery!A:AG,33,FALSE)</f>
        <v>1832</v>
      </c>
      <c r="FD32">
        <f>VLOOKUP(A32,'Median Income'!$1:$1048576,34,FALSE)</f>
        <v>40166</v>
      </c>
      <c r="FE32">
        <f>VLOOKUP(A32,'Poverty Rate'!$1:$1048576,33,FALSE)</f>
        <v>25.8</v>
      </c>
      <c r="FF32">
        <f>VLOOKUP(A32,Murder!A:AH,34,FALSE)</f>
        <v>644</v>
      </c>
      <c r="FG32">
        <f>VLOOKUP(A32,Rape!A:AH,34,FALSE)</f>
        <v>2575</v>
      </c>
      <c r="FH32">
        <f>VLOOKUP(A32,Robbery!A:AH,34,FALSE)</f>
        <v>27241</v>
      </c>
      <c r="FI32">
        <f>VLOOKUP(A32,'Median Income'!$1:$1048576,35,FALSE)</f>
        <v>49966</v>
      </c>
      <c r="FJ32">
        <f>VLOOKUP(A32,'Poverty Rate'!$1:$1048576,34,FALSE)</f>
        <v>17.3</v>
      </c>
      <c r="FK32">
        <f>VLOOKUP(A32,Murder!A:AI,35,FALSE)</f>
        <v>463</v>
      </c>
      <c r="FL32">
        <f>VLOOKUP(A32,Rape!A:AI,35,FALSE)</f>
        <v>1790</v>
      </c>
      <c r="FM32">
        <f>VLOOKUP(A32,Robbery!A:AI,35,FALSE)</f>
        <v>9275</v>
      </c>
      <c r="FN32">
        <f>VLOOKUP(A32,'Median Income'!$1:$1048576,36,FALSE)</f>
        <v>46337</v>
      </c>
      <c r="FO32">
        <f>VLOOKUP(A32,'Poverty Rate'!$1:$1048576,35,FALSE)</f>
        <v>14.7</v>
      </c>
      <c r="FP32">
        <f>VLOOKUP(A32,Murder!A:AJ,36,FALSE)</f>
        <v>16</v>
      </c>
      <c r="FQ32">
        <f>VLOOKUP(A32,Rape!A:AJ,36,FALSE)</f>
        <v>288</v>
      </c>
      <c r="FR32">
        <f>VLOOKUP(A32,Robbery!A:AJ,36,FALSE)</f>
        <v>161</v>
      </c>
      <c r="FS32">
        <f>VLOOKUP(A32,'Median Income'!$1:$1048576,37,FALSE)</f>
        <v>59152</v>
      </c>
      <c r="FT32">
        <f>VLOOKUP(A32,'Poverty Rate'!$1:$1048576,36,FALSE)</f>
        <v>13.2</v>
      </c>
      <c r="FU32">
        <f>VLOOKUP(A32,Murder!A:AK,37,FALSE)</f>
        <v>478</v>
      </c>
      <c r="FV32">
        <f>VLOOKUP(A32,Rape!A:AK,37,FALSE)</f>
        <v>3594</v>
      </c>
      <c r="FW32">
        <f>VLOOKUP(A32,Robbery!A:AK,37,FALSE)</f>
        <v>14483</v>
      </c>
      <c r="FX32">
        <f>VLOOKUP(A32,'Median Income'!$1:$1048576,38,FALSE)</f>
        <v>50748</v>
      </c>
      <c r="FY32">
        <f>VLOOKUP(A32,'Poverty Rate'!$1:$1048576,37,FALSE)</f>
        <v>14.9</v>
      </c>
      <c r="FZ32">
        <f>VLOOKUP(A32,Murder!A:AL,38,FALSE)</f>
        <v>198</v>
      </c>
      <c r="GA32">
        <f>VLOOKUP(A32,Rape!A:AL,38,FALSE)</f>
        <v>1715</v>
      </c>
      <c r="GB32">
        <f>VLOOKUP(A32,Robbery!A:AL,38,FALSE)</f>
        <v>3023</v>
      </c>
      <c r="GC32">
        <f>VLOOKUP(A32,'Median Income'!$1:$1048576,39,FALSE)</f>
        <v>46162</v>
      </c>
      <c r="GD32">
        <f>VLOOKUP(A32,'Poverty Rate'!$1:$1048576,38,FALSE)</f>
        <v>21.2</v>
      </c>
      <c r="GE32">
        <f>VLOOKUP(A32,Murder!A:AM,39,FALSE)</f>
        <v>82</v>
      </c>
      <c r="GF32">
        <f>VLOOKUP(A32,Rape!A:AM,39,)</f>
        <v>1000</v>
      </c>
      <c r="GG32">
        <f>VLOOKUP(A32,Robbery!A:AM,39,FALSE)</f>
        <v>2394</v>
      </c>
      <c r="GH32">
        <f>VLOOKUP(A32,'Median Income'!$1:$1048576,40,FALSE)</f>
        <v>48999</v>
      </c>
      <c r="GI32">
        <f>VLOOKUP(A32,'Poverty Rate'!$1:$1048576,39,FALSE)</f>
        <v>14</v>
      </c>
      <c r="GJ32">
        <f>VLOOKUP(A32,Murder!A:AN,40,FALSE)</f>
        <v>611</v>
      </c>
      <c r="GK32">
        <f>VLOOKUP(A32,Rape!A:AN,40,FALSE)</f>
        <v>2728</v>
      </c>
      <c r="GL32">
        <f>VLOOKUP(A32,Robbery!A:AN,40,FALSE)</f>
        <v>14739</v>
      </c>
      <c r="GM32">
        <f>VLOOKUP(A32,'Median Income'!$1:$1048576,41,FALSE)</f>
        <v>55156</v>
      </c>
      <c r="GN32">
        <f>VLOOKUP(A32,'Poverty Rate'!$1:$1048576,40,FALSE)</f>
        <v>11.2</v>
      </c>
      <c r="GO32">
        <f>VLOOKUP(A32,Murder!A:AO,41,FALSE)</f>
        <v>31</v>
      </c>
      <c r="GP32">
        <f>VLOOKUP(A32,Rape!A:AO,41,FALSE)</f>
        <v>333</v>
      </c>
      <c r="GQ32">
        <f>VLOOKUP(A32,Robbery!A:AO,41,FALSE)</f>
        <v>683</v>
      </c>
      <c r="GR32">
        <f>VLOOKUP(A32,'Median Income'!$1:$1048576,42,FALSE)</f>
        <v>56323</v>
      </c>
      <c r="GS32">
        <f>VLOOKUP(A32,'Poverty Rate'!$1:$1048576,41,FALSE)</f>
        <v>9.3000000000000007</v>
      </c>
      <c r="GT32">
        <f>VLOOKUP(A32,Murder!A:AP,42,FALSE)</f>
        <v>305</v>
      </c>
      <c r="GU32">
        <f>VLOOKUP(A32,Rape!A:AP,42,FALSE)</f>
        <v>1739</v>
      </c>
      <c r="GV32">
        <f>VLOOKUP(A32,Robbery!A:AP,42,FALSE)</f>
        <v>3965</v>
      </c>
      <c r="GW32">
        <f>VLOOKUP(A32,'Median Income'!$1:$1048576,43,FALSE)</f>
        <v>43563</v>
      </c>
      <c r="GX32">
        <f>VLOOKUP(A32,'Poverty Rate'!$1:$1048576,42,FALSE)</f>
        <v>19.3</v>
      </c>
      <c r="GY32">
        <f>VLOOKUP(A32,Murder!$1:$1048576,43,FALSE)</f>
        <v>18</v>
      </c>
      <c r="GZ32">
        <f>VLOOKUP(A32,Rape!$1:$1048576,43,FALSE)</f>
        <v>454</v>
      </c>
      <c r="HA32">
        <f>VLOOKUP(A32,Robbery!$1:$1048576,43,FALSE)</f>
        <v>156</v>
      </c>
      <c r="HB32">
        <f>VLOOKUP(A32,'Median Income'!$1:$1048576,44,FALSE)</f>
        <v>53413</v>
      </c>
      <c r="HC32">
        <f>VLOOKUP(A32,'Poverty Rate'!$1:$1048576,43,FALSE)</f>
        <v>13.3</v>
      </c>
      <c r="HD32">
        <f>VLOOKUP(A32,Murder!$1:$1048576,44,FALSE)</f>
        <v>335</v>
      </c>
      <c r="HE32">
        <f>VLOOKUP(A32,Rape!$1:$1048576,44,FALSE)</f>
        <v>1904</v>
      </c>
      <c r="HF32">
        <f>VLOOKUP(A32,Robbery!$1:$1048576,44,FALSE)</f>
        <v>7333</v>
      </c>
      <c r="HG32">
        <f>VLOOKUP(A32,'Median Income'!$1:$1048576,45,FALSE)</f>
        <v>43361</v>
      </c>
      <c r="HH32">
        <f>VLOOKUP(A32,'Poverty Rate'!$1:$1048576,44,FALSE)</f>
        <v>15.5</v>
      </c>
      <c r="HI32">
        <f>VLOOKUP(A32,Murder!$1:$1048576,45,FALSE)</f>
        <v>1140</v>
      </c>
      <c r="HJ32">
        <f>VLOOKUP(A32,Rape!$1:$1048576,45,FALSE)</f>
        <v>7610</v>
      </c>
      <c r="HK32">
        <f>VLOOKUP(A32,Robbery!$1:$1048576,45,FALSE)</f>
        <v>31810</v>
      </c>
      <c r="HL32">
        <f>VLOOKUP(A32,'Median Income'!$1:$1048576,46,FALSE)</f>
        <v>51406</v>
      </c>
      <c r="HM32">
        <f>VLOOKUP(A32,'Poverty Rate'!$1:$1048576,45,FALSE)</f>
        <v>16.899999999999999</v>
      </c>
      <c r="HN32">
        <f>VLOOKUP(A32,Murder!$1:$1048576,46,FALSE)</f>
        <v>51</v>
      </c>
      <c r="HO32">
        <f>VLOOKUP(A32,Rape!$1:$1048576,46,FALSE)</f>
        <v>926</v>
      </c>
      <c r="HP32">
        <f>VLOOKUP(A32,Robbery!$1:$1048576,46,FALSE)</f>
        <v>1247</v>
      </c>
      <c r="HQ32">
        <f>VLOOKUP(A32,'Median Income'!$1:$1048576,47,FALSE)</f>
        <v>61047</v>
      </c>
      <c r="HR32">
        <f>VLOOKUP(A32,'Poverty Rate'!$1:$1048576,46,FALSE)</f>
        <v>12.2</v>
      </c>
      <c r="HS32">
        <f>VLOOKUP(A32,Murder!$1:$1048576,47,FALSE)</f>
        <v>10</v>
      </c>
      <c r="HT32">
        <f>VLOOKUP(A32,Rape!$1:$1048576,47,FALSE)</f>
        <v>113</v>
      </c>
      <c r="HU32">
        <f>VLOOKUP(A32,Robbery!$1:$1048576,47,FALSE)</f>
        <v>75</v>
      </c>
      <c r="HV32">
        <f>VLOOKUP(A32,'Median Income'!$1:$1048576,48,FALSE)</f>
        <v>65513</v>
      </c>
      <c r="HW32">
        <f>VLOOKUP(A32,'Poverty Rate'!$1:$1048576,47,FALSE)</f>
        <v>6.8</v>
      </c>
      <c r="HX32">
        <f>VLOOKUP(A32,Murder!$1:$1048576,48,FALSE)</f>
        <v>320</v>
      </c>
      <c r="HY32">
        <f>VLOOKUP(A32,Rape!$1:$1048576,48,FALSE)</f>
        <v>1476</v>
      </c>
      <c r="HZ32">
        <f>VLOOKUP(A32,Robbery!$1:$1048576,48,FALSE)</f>
        <v>4574</v>
      </c>
      <c r="IA32">
        <f>VLOOKUP(A32,'Median Income'!$1:$1048576,49,FALSE)</f>
        <v>65907</v>
      </c>
      <c r="IB32">
        <f>VLOOKUP(A32,'Poverty Rate'!$1:$1048576,48,FALSE)</f>
        <v>9.8000000000000007</v>
      </c>
      <c r="IC32">
        <f>VLOOKUP(A32,Murder!$1:$1048576,49,FALSE)</f>
        <v>167</v>
      </c>
      <c r="ID32">
        <f>VLOOKUP(A32,Rape!$1:$1048576,49,FALSE)</f>
        <v>2072</v>
      </c>
      <c r="IE32">
        <f>VLOOKUP(A32,Robbery!$1:$1048576,49,FALSE)</f>
        <v>5829</v>
      </c>
      <c r="IF32">
        <f>VLOOKUP(A32,'Median Income'!$1:$1048576,50,FALSE)</f>
        <v>63922</v>
      </c>
      <c r="IG32">
        <f>VLOOKUP(A32,'Poverty Rate'!$1:$1048576,49,FALSE)</f>
        <v>12.2</v>
      </c>
      <c r="IH32">
        <f>VLOOKUP(A32,Murder!$1:$1048576,50,FALSE)</f>
        <v>62</v>
      </c>
      <c r="II32">
        <f>VLOOKUP(A32,Rape!$1:$1048576,50,FALSE)</f>
        <v>367</v>
      </c>
      <c r="IJ32">
        <f>VLOOKUP(A32,Robbery!$1:$1048576,50,FALSE)</f>
        <v>653</v>
      </c>
      <c r="IK32">
        <f>VLOOKUP(A32,'Median Income'!$1:$1048576,51,FALSE)</f>
        <v>43069</v>
      </c>
      <c r="IL32">
        <f>VLOOKUP(A32,'Poverty Rate'!$1:$1048576,50,FALSE)</f>
        <v>19.8</v>
      </c>
      <c r="IM32">
        <f>VLOOKUP(A32,Murder!$1:$1048576,51,FALSE)</f>
        <v>163</v>
      </c>
      <c r="IN32">
        <f>VLOOKUP(A32,Rape!$1:$1048576,51,FALSE)</f>
        <v>1308</v>
      </c>
      <c r="IO32">
        <f>VLOOKUP(A32,Robbery!$1:$1048576,51,FALSE)</f>
        <v>4834</v>
      </c>
      <c r="IP32">
        <f>VLOOKUP(A32,'Median Income'!$1:$1048576,52,FALSE)</f>
        <v>51726</v>
      </c>
      <c r="IQ32">
        <f>VLOOKUP(A32,'Poverty Rate'!$1:$1048576,51,FALSE)</f>
        <v>13.5</v>
      </c>
      <c r="IR32">
        <f>VLOOKUP(A32,Murder!$1:$1048576,52,FALSE)</f>
        <v>17</v>
      </c>
      <c r="IS32">
        <f>VLOOKUP(A32,Rape!$1:$1048576,52,FALSE)</f>
        <v>144</v>
      </c>
      <c r="IT32">
        <f>VLOOKUP(A32,Robbery!$1:$1048576,52,FALSE)</f>
        <v>74</v>
      </c>
      <c r="IU32">
        <f>VLOOKUP(A32,'Median Income'!$1:$1048576,53,FALSE)</f>
        <v>67441</v>
      </c>
      <c r="IV32">
        <f>VLOOKUP(A32,'Poverty Rate'!$1:$1048576,52,FALSE)</f>
        <v>11.4</v>
      </c>
    </row>
    <row r="33" spans="1:256" x14ac:dyDescent="0.25">
      <c r="A33">
        <v>2014</v>
      </c>
      <c r="B33">
        <v>276</v>
      </c>
      <c r="C33">
        <f>VLOOKUP(A33,Rape!A57:B111,2,FALSE)</f>
        <v>1436</v>
      </c>
      <c r="D33">
        <f>VLOOKUP(A33,Robbery!A57:B111,2,FALSE)</f>
        <v>4701</v>
      </c>
      <c r="E33">
        <f>VLOOKUP(A33,'Median Income'!A:C,3,FALSE)</f>
        <v>42278</v>
      </c>
      <c r="F33">
        <f>VLOOKUP(A33,'Poverty Rate'!A:B,2,FALSE)</f>
        <v>17.8</v>
      </c>
      <c r="G33">
        <f>VLOOKUP(A33,Murder!A:C,3,FALSE)</f>
        <v>41</v>
      </c>
      <c r="H33">
        <f>VLOOKUP(A33,Rape!A:C,3,FALSE)</f>
        <v>555</v>
      </c>
      <c r="I33">
        <f>VLOOKUP(A33,Robbery!A:C,3,FALSE)</f>
        <v>629</v>
      </c>
      <c r="J33">
        <f>VLOOKUP(A33,'Median Income'!A:D,4,FALSE)</f>
        <v>67629</v>
      </c>
      <c r="K33">
        <f>VLOOKUP(A33,'Poverty Rate'!A:C,3,FALSE)</f>
        <v>11.9</v>
      </c>
      <c r="L33">
        <f>VLOOKUP(A33,Murder!A:D,4,FALSE)</f>
        <v>319</v>
      </c>
      <c r="M33">
        <f>VLOOKUP(A33,Rape!A:D,4,FALSE)</f>
        <v>2464</v>
      </c>
      <c r="N33">
        <f>VLOOKUP(A33,Robbery!A:D,4,FALSE)</f>
        <v>6249</v>
      </c>
      <c r="O33">
        <f>VLOOKUP(A33,'Median Income'!A:E,5,FALSE)</f>
        <v>49254</v>
      </c>
      <c r="P33">
        <f>VLOOKUP(A33,'Poverty Rate'!A:D,4,FALSE)</f>
        <v>21.2</v>
      </c>
      <c r="Q33">
        <f>VLOOKUP(A33,Murder!A:E,5,FALSE)</f>
        <v>165</v>
      </c>
      <c r="R33">
        <f>VLOOKUP(A33,Rape!A:E,5,FALSE)</f>
        <v>1182</v>
      </c>
      <c r="S33">
        <f>VLOOKUP(A33,Robbery!A:E,5,FALSE)</f>
        <v>2050</v>
      </c>
      <c r="T33">
        <f>VLOOKUP(A33,'Median Income'!A:F,6,FALSE)</f>
        <v>44922</v>
      </c>
      <c r="U33">
        <f>VLOOKUP(A33,'Poverty Rate'!A:E,5,FALSE)</f>
        <v>18.399999999999999</v>
      </c>
      <c r="V33">
        <f>VLOOKUP(A33,Murder!A:F,6,FALSE)</f>
        <v>1699</v>
      </c>
      <c r="W33">
        <f>VLOOKUP(A33,Rape!A:F,6,FALSE)</f>
        <v>8398</v>
      </c>
      <c r="X33">
        <f>VLOOKUP(A33,Robbery!A:F,6,FALSE)</f>
        <v>48680</v>
      </c>
      <c r="Y33">
        <f>VLOOKUP(A33,'Median Income'!A:G,7,FALSE)</f>
        <v>60487</v>
      </c>
      <c r="Z33">
        <f>VLOOKUP(A33,'Poverty Rate'!A:F,6,FALSE)</f>
        <v>15.8</v>
      </c>
      <c r="AA33">
        <f>VLOOKUP(A33,Murder!A:G,7,FALSE)</f>
        <v>151</v>
      </c>
      <c r="AB33">
        <f>VLOOKUP(A33,Rape!A:G,7,FALSE)</f>
        <v>2121</v>
      </c>
      <c r="AC33">
        <f>VLOOKUP(A33,Robbery!A:G,7,FALSE)</f>
        <v>3039</v>
      </c>
      <c r="AD33">
        <f>VLOOKUP(A33,'Median Income'!A:H,8,FALSE)</f>
        <v>60940</v>
      </c>
      <c r="AE33">
        <f>VLOOKUP(A33,'Poverty Rate'!A:G,7,FALSE)</f>
        <v>12.3</v>
      </c>
      <c r="AF33">
        <f>VLOOKUP(A33,Murder!A:H,8,FALSE)</f>
        <v>86</v>
      </c>
      <c r="AG33">
        <f>VLOOKUP(A33,Rape!A:H,8,FALSE)</f>
        <v>571</v>
      </c>
      <c r="AH33">
        <f>VLOOKUP(A33,Robbery!A:H,8,FALSE)</f>
        <v>3159</v>
      </c>
      <c r="AI33">
        <f>VLOOKUP(A33,'Median Income'!A:I,9,FALSE)</f>
        <v>70161</v>
      </c>
      <c r="AJ33">
        <f>VLOOKUP(A33,'Poverty Rate'!A:H,8,FALSE)</f>
        <v>8.6</v>
      </c>
      <c r="AK33">
        <f>VLOOKUP(A33,Murder!A:I,9,FALSE)</f>
        <v>54</v>
      </c>
      <c r="AL33">
        <f>VLOOKUP(A33,Rape!A:I,9,FALSE)</f>
        <v>249</v>
      </c>
      <c r="AM33">
        <f>VLOOKUP(A33,Robbery!A:I,9,FALSE)</f>
        <v>1269</v>
      </c>
      <c r="AN33">
        <f>VLOOKUP(A33,'Median Income'!A:J,10,FALSE)</f>
        <v>57522</v>
      </c>
      <c r="AO33">
        <f>VLOOKUP(A33,'Poverty Rate'!A:I,9,FALSE)</f>
        <v>11</v>
      </c>
      <c r="AP33">
        <f>VLOOKUP(A33,Murder!A:J,10,FALSE)</f>
        <v>105</v>
      </c>
      <c r="AQ33">
        <f>VLOOKUP(A33,Rape!A:J,10,FALSE)</f>
        <v>352</v>
      </c>
      <c r="AR33">
        <f>VLOOKUP(A33,Robbery!A:J,10,FALSE)</f>
        <v>3497</v>
      </c>
      <c r="AS33">
        <f>VLOOKUP(A33,'Median Income'!A:K,11,FALSE)</f>
        <v>68277</v>
      </c>
      <c r="AT33">
        <f>VLOOKUP(A33,'Poverty Rate'!A:J,10,FALSE)</f>
        <v>19</v>
      </c>
      <c r="AU33">
        <f>VLOOKUP(A33,Murder!A:K,11,FALSE)</f>
        <v>1149</v>
      </c>
      <c r="AV33">
        <f>VLOOKUP(A33,Rape!A:K,11,FALSE)</f>
        <v>6051</v>
      </c>
      <c r="AW33">
        <f>VLOOKUP(A33,Robbery!A:K,11,FALSE)</f>
        <v>24914</v>
      </c>
      <c r="AX33">
        <f>VLOOKUP(A33,'Median Income'!A:L,12,FALSE)</f>
        <v>46140</v>
      </c>
      <c r="AY33">
        <f>VLOOKUP(A33,'Poverty Rate'!A:K,11,FALSE)</f>
        <v>16.7</v>
      </c>
      <c r="AZ33">
        <f>VLOOKUP(A33,Murder!A:L,12,FALSE)</f>
        <v>580</v>
      </c>
      <c r="BA33">
        <f>VLOOKUP(A33,Rape!A:L,12,FALSE)</f>
        <v>2159</v>
      </c>
      <c r="BB33">
        <f>VLOOKUP(A33,Robbery!A:L,12,FALSE)</f>
        <v>12417</v>
      </c>
      <c r="BC33">
        <f>VLOOKUP(A33,'Median Income'!$1:$1048576,13,FALSE)</f>
        <v>49555</v>
      </c>
      <c r="BD33">
        <f>VLOOKUP(A33,'Poverty Rate'!$1:$1048576,12,FALSE)</f>
        <v>16.8</v>
      </c>
      <c r="BE33">
        <f>VLOOKUP(A33,Murder!A:M,13,FALSE)</f>
        <v>26</v>
      </c>
      <c r="BF33">
        <f>VLOOKUP(A33,Rape!A:M,13,FALSE)</f>
        <v>314</v>
      </c>
      <c r="BG33">
        <f>VLOOKUP(A33,Robbery!A:M,13,FALSE)</f>
        <v>1107</v>
      </c>
      <c r="BH33">
        <f>VLOOKUP(A33,'Median Income'!$1:$1048576,14,FALSE)</f>
        <v>71223</v>
      </c>
      <c r="BI33">
        <f>VLOOKUP(A33,'Poverty Rate'!$1:$1048576,13,FALSE)</f>
        <v>10.8</v>
      </c>
      <c r="BJ33">
        <f>VLOOKUP(A33,Murder!A:N,14,FALSE)</f>
        <v>32</v>
      </c>
      <c r="BK33">
        <f>VLOOKUP(A33,Rape!A:N,14,FALSE)</f>
        <v>468</v>
      </c>
      <c r="BL33">
        <f>VLOOKUP(A33,Robbery!A:N,14,FALSE)</f>
        <v>204</v>
      </c>
      <c r="BM33">
        <f>VLOOKUP(A33,'Median Income'!$1:$1048576,15,FALSE)</f>
        <v>53438</v>
      </c>
      <c r="BN33">
        <f>VLOOKUP(A33,'Poverty Rate'!$1:$1048576,14,FALSE)</f>
        <v>12.4</v>
      </c>
      <c r="BO33">
        <f>VLOOKUP(A33,Murder!A:O,15,FALSE)</f>
        <v>685</v>
      </c>
      <c r="BP33">
        <f>VLOOKUP(A33,Rape!A:O,15,FALSE)</f>
        <v>3081</v>
      </c>
      <c r="BQ33">
        <f>VLOOKUP(A33,Robbery!A:O,15,FALSE)</f>
        <v>15299</v>
      </c>
      <c r="BR33">
        <f>VLOOKUP(A33,'Median Income'!$1:$1048576,16,FALSE)</f>
        <v>54916</v>
      </c>
      <c r="BS33">
        <f>VLOOKUP(A33,'Poverty Rate'!$1:$1048576,15,FALSE)</f>
        <v>13.7</v>
      </c>
      <c r="BT33">
        <f>VLOOKUP(A33,Murder!A:P,16,FALSE)</f>
        <v>330</v>
      </c>
      <c r="BU33">
        <f>VLOOKUP(A33,Rape!A:P,16,FALSE)</f>
        <v>1615</v>
      </c>
      <c r="BV33">
        <f>VLOOKUP(A33,Robbery!A:P,16,FALSE)</f>
        <v>6897</v>
      </c>
      <c r="BW33">
        <f>VLOOKUP(A33,'Median Income'!$1:$1048576,17,FALSE)</f>
        <v>48060</v>
      </c>
      <c r="BX33">
        <f>VLOOKUP(A33,'Poverty Rate'!$1:$1048576,16,FALSE)</f>
        <v>14.6</v>
      </c>
      <c r="BY33">
        <f>VLOOKUP(A33,Murder!A:Q,17,FALSE)</f>
        <v>60</v>
      </c>
      <c r="BZ33">
        <f>VLOOKUP(A33,Rape!A:Q,17,FALSE)</f>
        <v>828</v>
      </c>
      <c r="CA33">
        <f>VLOOKUP(A33,Robbery!A:Q,17,FALSE)</f>
        <v>1045</v>
      </c>
      <c r="CB33">
        <f>VLOOKUP(A33,'Median Income'!$1:$1048576,18,FALSE)</f>
        <v>57810</v>
      </c>
      <c r="CC33">
        <f>VLOOKUP(A33,'Poverty Rate'!$1:$1048576,17,FALSE)</f>
        <v>10.3</v>
      </c>
      <c r="CD33">
        <f>VLOOKUP(A33,Murder!A:R,18,FALSE)</f>
        <v>91</v>
      </c>
      <c r="CE33">
        <f>VLOOKUP(A33,Rape!A:R,18,FALSE)</f>
        <v>1075</v>
      </c>
      <c r="CF33">
        <f>VLOOKUP(A33,Robbery!A:R,18,FALSE)</f>
        <v>1362</v>
      </c>
      <c r="CG33">
        <f>VLOOKUP(A33,'Median Income'!$1:$1048576,19,FALSE)</f>
        <v>53444</v>
      </c>
      <c r="CH33">
        <f>VLOOKUP(A33,'Poverty Rate'!$1:$1048576,18,FALSE)</f>
        <v>12.1</v>
      </c>
      <c r="CI33">
        <f>VLOOKUP(A33,Murder!A:S,19,FALSE)</f>
        <v>160</v>
      </c>
      <c r="CJ33">
        <f>VLOOKUP(A33,Rape!A:S,19,FALSE)</f>
        <v>883</v>
      </c>
      <c r="CK33">
        <f>VLOOKUP(A33,Robbery!A:S,19,FALSE)</f>
        <v>3336</v>
      </c>
      <c r="CL33">
        <f>VLOOKUP(A33,'Median Income'!$1:$1048576,20,FALSE)</f>
        <v>42786</v>
      </c>
      <c r="CM33">
        <f>VLOOKUP(A33,'Poverty Rate'!$1:$1048576,19,FALSE)</f>
        <v>20</v>
      </c>
      <c r="CN33">
        <f>VLOOKUP(A33,Murder!A:T,20,FALSE)</f>
        <v>477</v>
      </c>
      <c r="CO33">
        <f>VLOOKUP(A33,Rape!A:T,20,FALSE)</f>
        <v>992</v>
      </c>
      <c r="CP33">
        <f>VLOOKUP(A33,Robbery!A:T,20,FALSE)</f>
        <v>5695</v>
      </c>
      <c r="CQ33">
        <f>VLOOKUP(A33,'Median Income'!$1:$1048576,21,FALSE)</f>
        <v>42406</v>
      </c>
      <c r="CR33">
        <f>VLOOKUP(A33,'Poverty Rate'!$1:$1048576,20,FALSE)</f>
        <v>23.1</v>
      </c>
      <c r="CS33">
        <f>VLOOKUP(A33,Murder!A:U,21,)</f>
        <v>21</v>
      </c>
      <c r="CT33">
        <f>VLOOKUP(A33,Rape!A:U,21,FALSE)</f>
        <v>360</v>
      </c>
      <c r="CU33">
        <f>VLOOKUP(A33,Robbery!A:U,21,FALSE)</f>
        <v>304</v>
      </c>
      <c r="CV33">
        <f>VLOOKUP(A33,'Median Income'!$1:$1048576,22,FALSE)</f>
        <v>51710</v>
      </c>
      <c r="CW33">
        <f>VLOOKUP(A33,'Poverty Rate'!$1:$1048576,21,FALSE)</f>
        <v>14.6</v>
      </c>
      <c r="CX33">
        <f>VLOOKUP(A33,Murder!A:V,22,FALSE)</f>
        <v>365</v>
      </c>
      <c r="CY33">
        <f>VLOOKUP(A33,Rape!A:V,22,FALSE)</f>
        <v>1144</v>
      </c>
      <c r="CZ33">
        <f>VLOOKUP(A33,Robbery!A:V,22,FALSE)</f>
        <v>9544</v>
      </c>
      <c r="DA33">
        <f>VLOOKUP(A33,'Median Income'!$1:$1048576,23,FALSE)</f>
        <v>76165</v>
      </c>
      <c r="DB33">
        <f>VLOOKUP(A33,'Poverty Rate'!$1:$1048576,22,FALSE)</f>
        <v>9.8000000000000007</v>
      </c>
      <c r="DC33">
        <f>VLOOKUP(A33,Murder!A:W,23,FALSE)</f>
        <v>132</v>
      </c>
      <c r="DD33">
        <f>VLOOKUP(A33,Rape!A:W,23,FALSE)</f>
        <v>1629</v>
      </c>
      <c r="DE33">
        <f>VLOOKUP(A33,Robbery!A:W,23,FALSE)</f>
        <v>6036</v>
      </c>
      <c r="DF33">
        <f>VLOOKUP(A33,'Median Income'!$1:$1048576,24,FALSE)</f>
        <v>63151</v>
      </c>
      <c r="DG33">
        <f>VLOOKUP(A33,'Poverty Rate'!$1:$1048576,23,FALSE)</f>
        <v>13.6</v>
      </c>
      <c r="DH33">
        <f>VLOOKUP(A33,Murder!A:X,24,FALSE)</f>
        <v>535</v>
      </c>
      <c r="DI33">
        <f>VLOOKUP(A33,Rape!A:X,24,FALSE)</f>
        <v>4049</v>
      </c>
      <c r="DJ33">
        <f>VLOOKUP(A33,Murder!A:X,24,FALSE)</f>
        <v>535</v>
      </c>
      <c r="DK33">
        <f>VLOOKUP(A33,'Median Income'!$1:$1048576,25,FALSE)</f>
        <v>52005</v>
      </c>
      <c r="DL33">
        <f>VLOOKUP(A33,'Poverty Rate'!$1:$1048576,24,FALSE)</f>
        <v>14.8</v>
      </c>
      <c r="DM33">
        <f>VLOOKUP(A33,Murder!A:Y,25,FALSE)</f>
        <v>88</v>
      </c>
      <c r="DN33">
        <f>VLOOKUP(A33,Rape!$1:$1048576,25,FALSE)</f>
        <v>1452</v>
      </c>
      <c r="DO33">
        <f>VLOOKUP(A33,Robbery!A:Y,25,FALSE)</f>
        <v>3687</v>
      </c>
      <c r="DP33">
        <f>VLOOKUP(A33,'Median Income'!$1:$1048576,26,FALSE)</f>
        <v>67244</v>
      </c>
      <c r="DQ33">
        <f>VLOOKUP(A33,'Poverty Rate'!$1:$1048576,25,FALSE)</f>
        <v>8.3000000000000007</v>
      </c>
      <c r="DR33">
        <f>VLOOKUP(A33,Murder!A:Z,26,FALSE)</f>
        <v>258</v>
      </c>
      <c r="DS33">
        <f>VLOOKUP(A33,Rape!A:Z,26,FALSE)</f>
        <v>764</v>
      </c>
      <c r="DT33">
        <f>VLOOKUP(A33,Robbery!A:Z,26,FALSE)</f>
        <v>2430</v>
      </c>
      <c r="DU33">
        <f>VLOOKUP(A33,'Median Income'!$1:$1048576,27,FALSE)</f>
        <v>35521</v>
      </c>
      <c r="DV33">
        <f>VLOOKUP(A33,'Poverty Rate'!$1:$1048576,26,FALSE)</f>
        <v>22.1</v>
      </c>
      <c r="DW33">
        <f>VLOOKUP(A33,Murder!A:AA,27,FALSE)</f>
        <v>403</v>
      </c>
      <c r="DX33">
        <f>VLOOKUP(A33,Rape!A:AA,27,FALSE)</f>
        <v>1706</v>
      </c>
      <c r="DY33">
        <f>VLOOKUP(A33,Robbery!A:AA,27,FALSE)</f>
        <v>5592</v>
      </c>
      <c r="DZ33">
        <f>VLOOKUP(A33,'Median Income'!$1:$1048576,28,FALSE)</f>
        <v>56630</v>
      </c>
      <c r="EA33">
        <f>VLOOKUP(A33,'Poverty Rate'!$1:$1048576,27,FALSE)</f>
        <v>10.4</v>
      </c>
      <c r="EB33">
        <f>VLOOKUP(A33,Murder!A:AB,28,FALSE)</f>
        <v>37</v>
      </c>
      <c r="EC33">
        <f>VLOOKUP(A33,Rape!A:AB,28,FALSE)</f>
        <v>430</v>
      </c>
      <c r="ED33">
        <f>VLOOKUP(A33,Robbery!A:AB,28,FALSE)</f>
        <v>203</v>
      </c>
      <c r="EE33">
        <f>VLOOKUP(A33,'Median Income'!$1:$1048576,29,FALSE)</f>
        <v>51102</v>
      </c>
      <c r="EF33">
        <f>VLOOKUP(A33,'Poverty Rate'!$1:$1048576,28,FALSE)</f>
        <v>12</v>
      </c>
      <c r="EG33">
        <f>VLOOKUP(A33,Murder!A:AC,29,FALSE)</f>
        <v>54</v>
      </c>
      <c r="EH33">
        <f>VLOOKUP(A33,Rape!A:AC,29,FALSE)</f>
        <v>620</v>
      </c>
      <c r="EI33">
        <f>VLOOKUP(A33,Robbery!A:AC,29,FALSE)</f>
        <v>1043</v>
      </c>
      <c r="EJ33">
        <f>VLOOKUP(A33,'Median Income'!$1:$1048576,30,FALSE)</f>
        <v>56870</v>
      </c>
      <c r="EK33">
        <f>VLOOKUP(A33,'Poverty Rate'!$1:$1048576,29,FALSE)</f>
        <v>11.8</v>
      </c>
      <c r="EL33">
        <f>VLOOKUP(A33,Murder!A:AD,30,FALSE)</f>
        <v>170</v>
      </c>
      <c r="EM33">
        <f>VLOOKUP(A33,Rape!A:AD,30,FALSE)</f>
        <v>995</v>
      </c>
      <c r="EN33">
        <f>VLOOKUP(A33,Robbery!A:AD,30,FALSE)</f>
        <v>5954</v>
      </c>
      <c r="EO33">
        <f>VLOOKUP(A33,'Median Income'!$1:$1048576,31,FALSE)</f>
        <v>49875</v>
      </c>
      <c r="EP33">
        <f>VLOOKUP(A33,'Poverty Rate'!$1:$1048576,30,FALSE)</f>
        <v>17</v>
      </c>
      <c r="EQ33">
        <f>VLOOKUP(A33,Murder!A:AE,31,FALSE)</f>
        <v>12</v>
      </c>
      <c r="ER33">
        <f>VLOOKUP(A33,Rape!A:AE,31,FALSE)</f>
        <v>458</v>
      </c>
      <c r="ES33">
        <f>VLOOKUP(A33,Robbery!A:AE,31,FALSE)</f>
        <v>537</v>
      </c>
      <c r="ET33">
        <f>VLOOKUP(A33,'Median Income'!$1:$1048576,32,FALSE)</f>
        <v>73397</v>
      </c>
      <c r="EU33">
        <f>VLOOKUP(A33,'Poverty Rate'!$1:$1048576,31,FALSE)</f>
        <v>7.2</v>
      </c>
      <c r="EV33">
        <f>VLOOKUP(A33,Murder!A:AF,32,FALSE)</f>
        <v>349</v>
      </c>
      <c r="EW33">
        <f>VLOOKUP(A33,Rape!A:AF,32,FALSE)</f>
        <v>953</v>
      </c>
      <c r="EX33">
        <f>VLOOKUP(A33,Robbery!A:AF,32,FALSE)</f>
        <v>10498</v>
      </c>
      <c r="EY33">
        <f>VLOOKUP(A33,'Median Income'!$1:$1048576,33,FALSE)</f>
        <v>65243</v>
      </c>
      <c r="EZ33">
        <f>VLOOKUP(A33,'Poverty Rate'!$1:$1048576,32,FALSE)</f>
        <v>11.3</v>
      </c>
      <c r="FA33">
        <f>VLOOKUP(A33,Murder!A:AG,33,FALSE)</f>
        <v>101</v>
      </c>
      <c r="FB33">
        <f>VLOOKUP(A33,Rape!A:AG,33,FALSE)</f>
        <v>1071</v>
      </c>
      <c r="FC33">
        <f>VLOOKUP(A33,Robbery!A:AG,33,FALSE)</f>
        <v>2086</v>
      </c>
      <c r="FD33">
        <f>VLOOKUP(A33,'Median Income'!$1:$1048576,34,FALSE)</f>
        <v>46686</v>
      </c>
      <c r="FE33">
        <f>VLOOKUP(A33,'Poverty Rate'!$1:$1048576,33,FALSE)</f>
        <v>20</v>
      </c>
      <c r="FF33">
        <f>VLOOKUP(A33,Murder!A:AH,34,FALSE)</f>
        <v>617</v>
      </c>
      <c r="FG33">
        <f>VLOOKUP(A33,Rape!A:AH,34,FALSE)</f>
        <v>3918</v>
      </c>
      <c r="FH33">
        <f>VLOOKUP(A33,Robbery!A:AH,34,FALSE)</f>
        <v>24045</v>
      </c>
      <c r="FI33">
        <f>VLOOKUP(A33,'Median Income'!$1:$1048576,35,FALSE)</f>
        <v>54310</v>
      </c>
      <c r="FJ33">
        <f>VLOOKUP(A33,'Poverty Rate'!$1:$1048576,34,FALSE)</f>
        <v>14</v>
      </c>
      <c r="FK33">
        <f>VLOOKUP(A33,Murder!A:AI,35,FALSE)</f>
        <v>510</v>
      </c>
      <c r="FL33">
        <f>VLOOKUP(A33,Rape!A:AI,35,FALSE)</f>
        <v>1740</v>
      </c>
      <c r="FM33">
        <f>VLOOKUP(A33,Robbery!A:AI,35,FALSE)</f>
        <v>8416</v>
      </c>
      <c r="FN33">
        <f>VLOOKUP(A33,'Median Income'!$1:$1048576,36,FALSE)</f>
        <v>46784</v>
      </c>
      <c r="FO33">
        <f>VLOOKUP(A33,'Poverty Rate'!$1:$1048576,35,FALSE)</f>
        <v>17.100000000000001</v>
      </c>
      <c r="FP33">
        <f>VLOOKUP(A33,Murder!A:AJ,36,FALSE)</f>
        <v>22</v>
      </c>
      <c r="FQ33">
        <f>VLOOKUP(A33,Rape!A:AJ,36,FALSE)</f>
        <v>276</v>
      </c>
      <c r="FR33">
        <f>VLOOKUP(A33,Robbery!A:AJ,36,FALSE)</f>
        <v>173</v>
      </c>
      <c r="FS33">
        <f>VLOOKUP(A33,'Median Income'!$1:$1048576,37,FALSE)</f>
        <v>60730</v>
      </c>
      <c r="FT33">
        <f>VLOOKUP(A33,'Poverty Rate'!$1:$1048576,36,FALSE)</f>
        <v>9.6999999999999993</v>
      </c>
      <c r="FU33">
        <f>VLOOKUP(A33,Murder!A:AK,37,FALSE)</f>
        <v>464</v>
      </c>
      <c r="FV33">
        <f>VLOOKUP(A33,Rape!A:AK,37,FALSE)</f>
        <v>4097</v>
      </c>
      <c r="FW33">
        <f>VLOOKUP(A33,Robbery!A:AK,37,FALSE)</f>
        <v>12753</v>
      </c>
      <c r="FX33">
        <f>VLOOKUP(A33,'Median Income'!$1:$1048576,38,FALSE)</f>
        <v>49644</v>
      </c>
      <c r="FY33">
        <f>VLOOKUP(A33,'Poverty Rate'!$1:$1048576,37,FALSE)</f>
        <v>15.6</v>
      </c>
      <c r="FZ33">
        <f>VLOOKUP(A33,Murder!A:AL,38,FALSE)</f>
        <v>175</v>
      </c>
      <c r="GA33">
        <f>VLOOKUP(A33,Rape!A:AL,38,FALSE)</f>
        <v>1277</v>
      </c>
      <c r="GB33">
        <f>VLOOKUP(A33,Robbery!A:AL,38,FALSE)</f>
        <v>3048</v>
      </c>
      <c r="GC33">
        <f>VLOOKUP(A33,'Median Income'!$1:$1048576,39,FALSE)</f>
        <v>47199</v>
      </c>
      <c r="GD33">
        <f>VLOOKUP(A33,'Poverty Rate'!$1:$1048576,38,FALSE)</f>
        <v>17.3</v>
      </c>
      <c r="GE33">
        <f>VLOOKUP(A33,Murder!A:AM,39,FALSE)</f>
        <v>81</v>
      </c>
      <c r="GF33">
        <f>VLOOKUP(A33,Rape!A:AM,39,)</f>
        <v>1052</v>
      </c>
      <c r="GG33">
        <f>VLOOKUP(A33,Robbery!A:AM,39,FALSE)</f>
        <v>2093</v>
      </c>
      <c r="GH33">
        <f>VLOOKUP(A33,'Median Income'!$1:$1048576,40,FALSE)</f>
        <v>58875</v>
      </c>
      <c r="GI33">
        <f>VLOOKUP(A33,'Poverty Rate'!$1:$1048576,39,FALSE)</f>
        <v>14.4</v>
      </c>
      <c r="GJ33">
        <f>VLOOKUP(A33,Murder!A:AN,40,FALSE)</f>
        <v>614</v>
      </c>
      <c r="GK33">
        <f>VLOOKUP(A33,Rape!A:AN,40,FALSE)</f>
        <v>2787</v>
      </c>
      <c r="GL33">
        <f>VLOOKUP(A33,Robbery!A:AN,40,FALSE)</f>
        <v>13534</v>
      </c>
      <c r="GM33">
        <f>VLOOKUP(A33,'Median Income'!$1:$1048576,41,FALSE)</f>
        <v>55173</v>
      </c>
      <c r="GN33">
        <f>VLOOKUP(A33,'Poverty Rate'!$1:$1048576,40,FALSE)</f>
        <v>12.5</v>
      </c>
      <c r="GO33">
        <f>VLOOKUP(A33,Murder!A:AO,41,FALSE)</f>
        <v>25</v>
      </c>
      <c r="GP33">
        <f>VLOOKUP(A33,Rape!A:AO,41,FALSE)</f>
        <v>253</v>
      </c>
      <c r="GQ33">
        <f>VLOOKUP(A33,Robbery!A:AO,41,FALSE)</f>
        <v>529</v>
      </c>
      <c r="GR33">
        <f>VLOOKUP(A33,'Median Income'!$1:$1048576,42,FALSE)</f>
        <v>58633</v>
      </c>
      <c r="GS33">
        <f>VLOOKUP(A33,'Poverty Rate'!$1:$1048576,41,FALSE)</f>
        <v>11.3</v>
      </c>
      <c r="GT33">
        <f>VLOOKUP(A33,Murder!A:AP,42,FALSE)</f>
        <v>311</v>
      </c>
      <c r="GU33">
        <f>VLOOKUP(A33,Rape!A:AP,42,FALSE)</f>
        <v>1480</v>
      </c>
      <c r="GV33">
        <f>VLOOKUP(A33,Robbery!A:AP,42,FALSE)</f>
        <v>3997</v>
      </c>
      <c r="GW33">
        <f>VLOOKUP(A33,'Median Income'!$1:$1048576,43,FALSE)</f>
        <v>44929</v>
      </c>
      <c r="GX33">
        <f>VLOOKUP(A33,'Poverty Rate'!$1:$1048576,42,FALSE)</f>
        <v>16.5</v>
      </c>
      <c r="GY33">
        <f>VLOOKUP(A33,Murder!$1:$1048576,43,FALSE)</f>
        <v>20</v>
      </c>
      <c r="GZ33">
        <f>VLOOKUP(A33,Rape!$1:$1048576,43,FALSE)</f>
        <v>413</v>
      </c>
      <c r="HA33">
        <f>VLOOKUP(A33,Robbery!$1:$1048576,43,FALSE)</f>
        <v>200</v>
      </c>
      <c r="HB33">
        <f>VLOOKUP(A33,'Median Income'!$1:$1048576,44,FALSE)</f>
        <v>53053</v>
      </c>
      <c r="HC33">
        <f>VLOOKUP(A33,'Poverty Rate'!$1:$1048576,43,FALSE)</f>
        <v>12.8</v>
      </c>
      <c r="HD33">
        <f>VLOOKUP(A33,Murder!$1:$1048576,44,FALSE)</f>
        <v>371</v>
      </c>
      <c r="HE33">
        <f>VLOOKUP(A33,Rape!$1:$1048576,44,FALSE)</f>
        <v>1861</v>
      </c>
      <c r="HF33">
        <f>VLOOKUP(A33,Robbery!$1:$1048576,44,FALSE)</f>
        <v>7265</v>
      </c>
      <c r="HG33">
        <f>VLOOKUP(A33,'Median Income'!$1:$1048576,45,FALSE)</f>
        <v>43716</v>
      </c>
      <c r="HH33">
        <f>VLOOKUP(A33,'Poverty Rate'!$1:$1048576,44,FALSE)</f>
        <v>17.3</v>
      </c>
      <c r="HI33">
        <f>VLOOKUP(A33,Murder!$1:$1048576,45,FALSE)</f>
        <v>1184</v>
      </c>
      <c r="HJ33">
        <f>VLOOKUP(A33,Rape!$1:$1048576,45,FALSE)</f>
        <v>8236</v>
      </c>
      <c r="HK33">
        <f>VLOOKUP(A33,Robbery!$1:$1048576,45,FALSE)</f>
        <v>31181</v>
      </c>
      <c r="HL33">
        <f>VLOOKUP(A33,'Median Income'!$1:$1048576,46,FALSE)</f>
        <v>53875</v>
      </c>
      <c r="HM33">
        <f>VLOOKUP(A33,'Poverty Rate'!$1:$1048576,45,FALSE)</f>
        <v>16.399999999999999</v>
      </c>
      <c r="HN33">
        <f>VLOOKUP(A33,Murder!$1:$1048576,46,FALSE)</f>
        <v>67</v>
      </c>
      <c r="HO33">
        <f>VLOOKUP(A33,Rape!$1:$1048576,46,FALSE)</f>
        <v>945</v>
      </c>
      <c r="HP33">
        <f>VLOOKUP(A33,Robbery!$1:$1048576,46,FALSE)</f>
        <v>1312</v>
      </c>
      <c r="HQ33">
        <f>VLOOKUP(A33,'Median Income'!$1:$1048576,47,FALSE)</f>
        <v>63383</v>
      </c>
      <c r="HR33">
        <f>VLOOKUP(A33,'Poverty Rate'!$1:$1048576,46,FALSE)</f>
        <v>10.199999999999999</v>
      </c>
      <c r="HS33">
        <f>VLOOKUP(A33,Murder!$1:$1048576,47,FALSE)</f>
        <v>10</v>
      </c>
      <c r="HT33">
        <f>VLOOKUP(A33,Rape!$1:$1048576,47,FALSE)</f>
        <v>99</v>
      </c>
      <c r="HU33">
        <f>VLOOKUP(A33,Robbery!$1:$1048576,47,FALSE)</f>
        <v>70</v>
      </c>
      <c r="HV33">
        <f>VLOOKUP(A33,'Median Income'!$1:$1048576,48,FALSE)</f>
        <v>60708</v>
      </c>
      <c r="HW33">
        <f>VLOOKUP(A33,'Poverty Rate'!$1:$1048576,47,FALSE)</f>
        <v>9.3000000000000007</v>
      </c>
      <c r="HX33">
        <f>VLOOKUP(A33,Murder!$1:$1048576,48,FALSE)</f>
        <v>338</v>
      </c>
      <c r="HY33">
        <f>VLOOKUP(A33,Rape!$1:$1048576,48,FALSE)</f>
        <v>1432</v>
      </c>
      <c r="HZ33">
        <f>VLOOKUP(A33,Robbery!$1:$1048576,48,FALSE)</f>
        <v>4292</v>
      </c>
      <c r="IA33">
        <f>VLOOKUP(A33,'Median Income'!$1:$1048576,49,FALSE)</f>
        <v>66155</v>
      </c>
      <c r="IB33">
        <f>VLOOKUP(A33,'Poverty Rate'!$1:$1048576,48,FALSE)</f>
        <v>10.199999999999999</v>
      </c>
      <c r="IC33">
        <f>VLOOKUP(A33,Murder!$1:$1048576,49,FALSE)</f>
        <v>174</v>
      </c>
      <c r="ID33">
        <f>VLOOKUP(A33,Rape!$1:$1048576,49,FALSE)</f>
        <v>2171</v>
      </c>
      <c r="IE33">
        <f>VLOOKUP(A33,Robbery!$1:$1048576,49,FALSE)</f>
        <v>5640</v>
      </c>
      <c r="IF33">
        <f>VLOOKUP(A33,'Median Income'!$1:$1048576,50,FALSE)</f>
        <v>59068</v>
      </c>
      <c r="IG33">
        <f>VLOOKUP(A33,'Poverty Rate'!$1:$1048576,49,FALSE)</f>
        <v>12</v>
      </c>
      <c r="IH33">
        <f>VLOOKUP(A33,Murder!$1:$1048576,50,FALSE)</f>
        <v>74</v>
      </c>
      <c r="II33">
        <f>VLOOKUP(A33,Rape!$1:$1048576,50,FALSE)</f>
        <v>285</v>
      </c>
      <c r="IJ33">
        <f>VLOOKUP(A33,Robbery!$1:$1048576,50,FALSE)</f>
        <v>651</v>
      </c>
      <c r="IK33">
        <f>VLOOKUP(A33,'Median Income'!$1:$1048576,51,FALSE)</f>
        <v>39552</v>
      </c>
      <c r="IL33">
        <f>VLOOKUP(A33,'Poverty Rate'!$1:$1048576,50,FALSE)</f>
        <v>20.6</v>
      </c>
      <c r="IM33">
        <f>VLOOKUP(A33,Murder!$1:$1048576,51,FALSE)</f>
        <v>165</v>
      </c>
      <c r="IN33">
        <f>VLOOKUP(A33,Rape!$1:$1048576,51,FALSE)</f>
        <v>1168</v>
      </c>
      <c r="IO33">
        <f>VLOOKUP(A33,Robbery!$1:$1048576,51,FALSE)</f>
        <v>5066</v>
      </c>
      <c r="IP33">
        <f>VLOOKUP(A33,'Median Income'!$1:$1048576,52,FALSE)</f>
        <v>58080</v>
      </c>
      <c r="IQ33">
        <f>VLOOKUP(A33,'Poverty Rate'!$1:$1048576,51,FALSE)</f>
        <v>10.9</v>
      </c>
      <c r="IR33">
        <f>VLOOKUP(A33,Murder!$1:$1048576,52,FALSE)</f>
        <v>16</v>
      </c>
      <c r="IS33">
        <f>VLOOKUP(A33,Rape!$1:$1048576,52,FALSE)</f>
        <v>126</v>
      </c>
      <c r="IT33">
        <f>VLOOKUP(A33,Robbery!$1:$1048576,52,FALSE)</f>
        <v>53</v>
      </c>
      <c r="IU33">
        <f>VLOOKUP(A33,'Median Income'!$1:$1048576,53,FALSE)</f>
        <v>55690</v>
      </c>
      <c r="IV33">
        <f>VLOOKUP(A33,'Poverty Rate'!$1:$1048576,52,FALSE)</f>
        <v>9.6999999999999993</v>
      </c>
    </row>
    <row r="37" spans="1:256" s="12" customFormat="1" x14ac:dyDescent="0.25">
      <c r="A37" s="12" t="s">
        <v>131</v>
      </c>
      <c r="B37" s="27" t="s">
        <v>1</v>
      </c>
      <c r="C37" s="27"/>
      <c r="D37" s="27"/>
      <c r="E37" s="27"/>
      <c r="F37" s="27"/>
      <c r="G37" s="27" t="s">
        <v>2</v>
      </c>
      <c r="H37" s="27"/>
      <c r="I37" s="27"/>
      <c r="J37" s="27"/>
      <c r="K37" s="27"/>
      <c r="L37" s="27" t="s">
        <v>3</v>
      </c>
      <c r="M37" s="27"/>
      <c r="N37" s="27"/>
      <c r="O37" s="27"/>
      <c r="P37" s="27"/>
      <c r="Q37" s="27" t="s">
        <v>4</v>
      </c>
      <c r="R37" s="27"/>
      <c r="S37" s="27"/>
      <c r="T37" s="27"/>
      <c r="U37" s="27"/>
      <c r="V37" s="27" t="s">
        <v>5</v>
      </c>
      <c r="W37" s="27"/>
      <c r="X37" s="27"/>
      <c r="Y37" s="27"/>
      <c r="Z37" s="27"/>
      <c r="AA37" s="27" t="s">
        <v>6</v>
      </c>
      <c r="AB37" s="27"/>
      <c r="AC37" s="27"/>
      <c r="AD37" s="27"/>
      <c r="AE37" s="27"/>
      <c r="AF37" s="27" t="s">
        <v>7</v>
      </c>
      <c r="AG37" s="27"/>
      <c r="AH37" s="27"/>
      <c r="AI37" s="27"/>
      <c r="AJ37" s="27"/>
      <c r="AK37" s="27" t="s">
        <v>8</v>
      </c>
      <c r="AL37" s="27"/>
      <c r="AM37" s="27"/>
      <c r="AN37" s="27"/>
      <c r="AO37" s="27"/>
      <c r="AP37" s="27" t="s">
        <v>112</v>
      </c>
      <c r="AQ37" s="27"/>
      <c r="AR37" s="27"/>
      <c r="AS37" s="27"/>
      <c r="AT37" s="27"/>
      <c r="AU37" s="27" t="s">
        <v>10</v>
      </c>
      <c r="AV37" s="27"/>
      <c r="AW37" s="27"/>
      <c r="AX37" s="27"/>
      <c r="AY37" s="27"/>
      <c r="AZ37" s="27" t="s">
        <v>11</v>
      </c>
      <c r="BA37" s="27"/>
      <c r="BB37" s="27"/>
      <c r="BC37" s="27"/>
      <c r="BD37" s="27"/>
      <c r="BE37" s="27" t="s">
        <v>12</v>
      </c>
      <c r="BF37" s="27"/>
      <c r="BG37" s="27"/>
      <c r="BH37" s="27"/>
      <c r="BI37" s="27"/>
      <c r="BJ37" s="27" t="s">
        <v>13</v>
      </c>
      <c r="BK37" s="27"/>
      <c r="BL37" s="27"/>
      <c r="BM37" s="27"/>
      <c r="BN37" s="27"/>
      <c r="BO37" s="27" t="s">
        <v>14</v>
      </c>
      <c r="BP37" s="27"/>
      <c r="BQ37" s="27"/>
      <c r="BR37" s="27"/>
      <c r="BS37" s="27"/>
      <c r="BT37" s="27" t="s">
        <v>15</v>
      </c>
      <c r="BU37" s="27"/>
      <c r="BV37" s="27"/>
      <c r="BW37" s="27"/>
      <c r="BX37" s="27"/>
      <c r="BY37" s="27" t="s">
        <v>16</v>
      </c>
      <c r="BZ37" s="27"/>
      <c r="CA37" s="27"/>
      <c r="CB37" s="27"/>
      <c r="CC37" s="27"/>
      <c r="CD37" s="27" t="s">
        <v>17</v>
      </c>
      <c r="CE37" s="27"/>
      <c r="CF37" s="27"/>
      <c r="CG37" s="27"/>
      <c r="CH37" s="27"/>
      <c r="CI37" s="27" t="s">
        <v>18</v>
      </c>
      <c r="CJ37" s="27"/>
      <c r="CK37" s="27"/>
      <c r="CL37" s="27"/>
      <c r="CM37" s="27"/>
      <c r="CN37" s="27" t="s">
        <v>19</v>
      </c>
      <c r="CO37" s="27"/>
      <c r="CP37" s="27"/>
      <c r="CQ37" s="27"/>
      <c r="CR37" s="27"/>
      <c r="CS37" s="27" t="s">
        <v>20</v>
      </c>
      <c r="CT37" s="27"/>
      <c r="CU37" s="27"/>
      <c r="CV37" s="27"/>
      <c r="CW37" s="27"/>
      <c r="CX37" s="27" t="s">
        <v>21</v>
      </c>
      <c r="CY37" s="27"/>
      <c r="CZ37" s="27"/>
      <c r="DA37" s="27"/>
      <c r="DB37" s="27"/>
      <c r="DC37" s="27" t="s">
        <v>22</v>
      </c>
      <c r="DD37" s="27"/>
      <c r="DE37" s="27"/>
      <c r="DF37" s="27"/>
      <c r="DG37" s="27"/>
      <c r="DH37" s="27" t="s">
        <v>23</v>
      </c>
      <c r="DI37" s="27"/>
      <c r="DJ37" s="27"/>
      <c r="DK37" s="27"/>
      <c r="DL37" s="27"/>
      <c r="DM37" s="27" t="s">
        <v>24</v>
      </c>
      <c r="DN37" s="27"/>
      <c r="DO37" s="27"/>
      <c r="DP37" s="27"/>
      <c r="DQ37" s="27"/>
      <c r="DR37" s="27" t="s">
        <v>25</v>
      </c>
      <c r="DS37" s="27"/>
      <c r="DT37" s="27"/>
      <c r="DU37" s="27"/>
      <c r="DV37" s="27"/>
      <c r="DW37" s="27" t="s">
        <v>26</v>
      </c>
      <c r="DX37" s="27"/>
      <c r="DY37" s="27"/>
      <c r="DZ37" s="27"/>
      <c r="EA37" s="27"/>
      <c r="EB37" s="27" t="s">
        <v>27</v>
      </c>
      <c r="EC37" s="27"/>
      <c r="ED37" s="27"/>
      <c r="EE37" s="27"/>
      <c r="EF37" s="27"/>
      <c r="EG37" s="27" t="s">
        <v>113</v>
      </c>
      <c r="EH37" s="27"/>
      <c r="EI37" s="27"/>
      <c r="EJ37" s="27"/>
      <c r="EK37" s="27"/>
      <c r="EL37" s="27" t="s">
        <v>29</v>
      </c>
      <c r="EM37" s="27"/>
      <c r="EN37" s="27"/>
      <c r="EO37" s="27"/>
      <c r="EP37" s="27"/>
      <c r="EQ37" s="27" t="s">
        <v>30</v>
      </c>
      <c r="ER37" s="27"/>
      <c r="ES37" s="27"/>
      <c r="ET37" s="27"/>
      <c r="EU37" s="27"/>
      <c r="EV37" s="27" t="s">
        <v>31</v>
      </c>
      <c r="EW37" s="27"/>
      <c r="EX37" s="27"/>
      <c r="EY37" s="27"/>
      <c r="EZ37" s="27"/>
      <c r="FA37" s="27" t="s">
        <v>32</v>
      </c>
      <c r="FB37" s="27"/>
      <c r="FC37" s="27"/>
      <c r="FD37" s="27"/>
      <c r="FE37" s="27"/>
      <c r="FF37" s="27" t="s">
        <v>33</v>
      </c>
      <c r="FG37" s="27"/>
      <c r="FH37" s="27"/>
      <c r="FI37" s="27"/>
      <c r="FJ37" s="27"/>
      <c r="FK37" s="27" t="s">
        <v>34</v>
      </c>
      <c r="FL37" s="27"/>
      <c r="FM37" s="27"/>
      <c r="FN37" s="27"/>
      <c r="FO37" s="27"/>
      <c r="FP37" s="27" t="s">
        <v>35</v>
      </c>
      <c r="FQ37" s="27"/>
      <c r="FR37" s="27"/>
      <c r="FS37" s="27"/>
      <c r="FT37" s="27"/>
      <c r="FU37" s="27" t="s">
        <v>36</v>
      </c>
      <c r="FV37" s="27"/>
      <c r="FW37" s="27"/>
      <c r="FX37" s="27"/>
      <c r="FY37" s="27"/>
      <c r="FZ37" s="27" t="s">
        <v>37</v>
      </c>
      <c r="GA37" s="27"/>
      <c r="GB37" s="27"/>
      <c r="GC37" s="27"/>
      <c r="GD37" s="27"/>
      <c r="GE37" s="27" t="s">
        <v>38</v>
      </c>
      <c r="GF37" s="27"/>
      <c r="GG37" s="27"/>
      <c r="GH37" s="27"/>
      <c r="GI37" s="27"/>
      <c r="GJ37" s="27" t="s">
        <v>39</v>
      </c>
      <c r="GK37" s="27"/>
      <c r="GL37" s="27"/>
      <c r="GM37" s="27"/>
      <c r="GN37" s="27"/>
      <c r="GO37" s="27" t="s">
        <v>40</v>
      </c>
      <c r="GP37" s="27"/>
      <c r="GQ37" s="27"/>
      <c r="GR37" s="27"/>
      <c r="GS37" s="27"/>
      <c r="GT37" s="27" t="s">
        <v>41</v>
      </c>
      <c r="GU37" s="27"/>
      <c r="GV37" s="27"/>
      <c r="GW37" s="27"/>
      <c r="GX37" s="27"/>
      <c r="GY37" s="27" t="s">
        <v>42</v>
      </c>
      <c r="GZ37" s="27"/>
      <c r="HA37" s="27"/>
      <c r="HB37" s="27"/>
      <c r="HC37" s="27"/>
      <c r="HD37" s="27" t="s">
        <v>43</v>
      </c>
      <c r="HE37" s="27"/>
      <c r="HF37" s="27"/>
      <c r="HG37" s="27"/>
      <c r="HH37" s="27"/>
      <c r="HI37" s="27" t="s">
        <v>44</v>
      </c>
      <c r="HJ37" s="27"/>
      <c r="HK37" s="27"/>
      <c r="HL37" s="27"/>
      <c r="HM37" s="27"/>
      <c r="HN37" s="27" t="s">
        <v>45</v>
      </c>
      <c r="HO37" s="27"/>
      <c r="HP37" s="27"/>
      <c r="HQ37" s="27"/>
      <c r="HR37" s="27"/>
      <c r="HS37" s="27" t="s">
        <v>46</v>
      </c>
      <c r="HT37" s="27"/>
      <c r="HU37" s="27"/>
      <c r="HV37" s="27"/>
      <c r="HW37" s="27"/>
      <c r="HX37" s="27" t="s">
        <v>47</v>
      </c>
      <c r="HY37" s="27"/>
      <c r="HZ37" s="27"/>
      <c r="IA37" s="27"/>
      <c r="IB37" s="27"/>
      <c r="IC37" s="27" t="s">
        <v>48</v>
      </c>
      <c r="ID37" s="27"/>
      <c r="IE37" s="27"/>
      <c r="IF37" s="27"/>
      <c r="IG37" s="27"/>
      <c r="IH37" s="27" t="s">
        <v>49</v>
      </c>
      <c r="II37" s="27"/>
      <c r="IJ37" s="27"/>
      <c r="IK37" s="27"/>
      <c r="IL37" s="27"/>
      <c r="IM37" s="27" t="s">
        <v>50</v>
      </c>
      <c r="IN37" s="27"/>
      <c r="IO37" s="27"/>
      <c r="IP37" s="27"/>
      <c r="IQ37" s="27"/>
      <c r="IR37" s="27" t="s">
        <v>51</v>
      </c>
      <c r="IS37" s="27"/>
      <c r="IT37" s="27"/>
      <c r="IU37" s="27"/>
      <c r="IV37" s="27"/>
    </row>
    <row r="38" spans="1:256" s="13" customFormat="1" x14ac:dyDescent="0.25">
      <c r="A38" s="12" t="s">
        <v>0</v>
      </c>
      <c r="B38" s="13" t="s">
        <v>52</v>
      </c>
      <c r="C38" s="13" t="s">
        <v>55</v>
      </c>
      <c r="D38" s="13" t="s">
        <v>56</v>
      </c>
      <c r="E38" s="13" t="s">
        <v>114</v>
      </c>
      <c r="F38" s="13" t="s">
        <v>115</v>
      </c>
      <c r="G38" s="13" t="s">
        <v>52</v>
      </c>
      <c r="H38" s="13" t="s">
        <v>55</v>
      </c>
      <c r="I38" s="13" t="s">
        <v>56</v>
      </c>
      <c r="J38" s="13" t="s">
        <v>114</v>
      </c>
      <c r="K38" s="13" t="s">
        <v>115</v>
      </c>
      <c r="L38" s="13" t="s">
        <v>52</v>
      </c>
      <c r="M38" s="13" t="s">
        <v>55</v>
      </c>
      <c r="N38" s="13" t="s">
        <v>56</v>
      </c>
      <c r="O38" s="13" t="s">
        <v>114</v>
      </c>
      <c r="P38" s="13" t="s">
        <v>115</v>
      </c>
      <c r="Q38" s="13" t="s">
        <v>52</v>
      </c>
      <c r="R38" s="13" t="s">
        <v>55</v>
      </c>
      <c r="S38" s="13" t="s">
        <v>56</v>
      </c>
      <c r="T38" s="13" t="s">
        <v>114</v>
      </c>
      <c r="U38" s="13" t="s">
        <v>115</v>
      </c>
      <c r="V38" s="13" t="s">
        <v>52</v>
      </c>
      <c r="W38" s="13" t="s">
        <v>55</v>
      </c>
      <c r="X38" s="13" t="s">
        <v>56</v>
      </c>
      <c r="Y38" s="13" t="s">
        <v>114</v>
      </c>
      <c r="Z38" s="13" t="s">
        <v>115</v>
      </c>
      <c r="AA38" s="13" t="s">
        <v>52</v>
      </c>
      <c r="AB38" s="13" t="s">
        <v>55</v>
      </c>
      <c r="AC38" s="13" t="s">
        <v>56</v>
      </c>
      <c r="AD38" s="13" t="s">
        <v>114</v>
      </c>
      <c r="AE38" s="13" t="s">
        <v>115</v>
      </c>
      <c r="AF38" s="13" t="s">
        <v>52</v>
      </c>
      <c r="AG38" s="13" t="s">
        <v>55</v>
      </c>
      <c r="AH38" s="13" t="s">
        <v>56</v>
      </c>
      <c r="AI38" s="13" t="s">
        <v>114</v>
      </c>
      <c r="AJ38" s="13" t="s">
        <v>115</v>
      </c>
      <c r="AK38" s="13" t="s">
        <v>52</v>
      </c>
      <c r="AL38" s="13" t="s">
        <v>55</v>
      </c>
      <c r="AM38" s="13" t="s">
        <v>56</v>
      </c>
      <c r="AN38" s="13" t="s">
        <v>114</v>
      </c>
      <c r="AO38" s="13" t="s">
        <v>115</v>
      </c>
      <c r="AP38" s="13" t="s">
        <v>52</v>
      </c>
      <c r="AQ38" s="13" t="s">
        <v>55</v>
      </c>
      <c r="AR38" s="13" t="s">
        <v>56</v>
      </c>
      <c r="AS38" s="13" t="s">
        <v>114</v>
      </c>
      <c r="AT38" s="13" t="s">
        <v>115</v>
      </c>
      <c r="AU38" s="13" t="s">
        <v>52</v>
      </c>
      <c r="AV38" s="13" t="s">
        <v>55</v>
      </c>
      <c r="AW38" s="13" t="s">
        <v>56</v>
      </c>
      <c r="AX38" s="13" t="s">
        <v>114</v>
      </c>
      <c r="AY38" s="13" t="s">
        <v>115</v>
      </c>
      <c r="AZ38" s="13" t="s">
        <v>52</v>
      </c>
      <c r="BA38" s="13" t="s">
        <v>55</v>
      </c>
      <c r="BB38" s="13" t="s">
        <v>56</v>
      </c>
      <c r="BC38" s="13" t="s">
        <v>114</v>
      </c>
      <c r="BD38" s="13" t="s">
        <v>115</v>
      </c>
      <c r="BE38" s="13" t="s">
        <v>52</v>
      </c>
      <c r="BF38" s="13" t="s">
        <v>55</v>
      </c>
      <c r="BG38" s="13" t="s">
        <v>56</v>
      </c>
      <c r="BH38" s="13" t="s">
        <v>114</v>
      </c>
      <c r="BI38" s="13" t="s">
        <v>115</v>
      </c>
      <c r="BJ38" s="13" t="s">
        <v>52</v>
      </c>
      <c r="BK38" s="13" t="s">
        <v>55</v>
      </c>
      <c r="BL38" s="13" t="s">
        <v>56</v>
      </c>
      <c r="BM38" s="13" t="s">
        <v>116</v>
      </c>
      <c r="BN38" s="13" t="s">
        <v>115</v>
      </c>
      <c r="BO38" s="13" t="s">
        <v>52</v>
      </c>
      <c r="BP38" s="13" t="s">
        <v>55</v>
      </c>
      <c r="BQ38" s="13" t="s">
        <v>56</v>
      </c>
      <c r="BR38" s="13" t="s">
        <v>114</v>
      </c>
      <c r="BS38" s="13" t="s">
        <v>115</v>
      </c>
      <c r="BT38" s="13" t="s">
        <v>52</v>
      </c>
      <c r="BU38" s="13" t="s">
        <v>55</v>
      </c>
      <c r="BV38" s="13" t="s">
        <v>56</v>
      </c>
      <c r="BW38" s="13" t="s">
        <v>116</v>
      </c>
      <c r="BX38" s="13" t="s">
        <v>115</v>
      </c>
      <c r="BY38" s="13" t="s">
        <v>52</v>
      </c>
      <c r="BZ38" s="13" t="s">
        <v>55</v>
      </c>
      <c r="CA38" s="13" t="s">
        <v>56</v>
      </c>
      <c r="CB38" s="13" t="s">
        <v>114</v>
      </c>
      <c r="CC38" s="13" t="s">
        <v>115</v>
      </c>
      <c r="CD38" s="13" t="s">
        <v>52</v>
      </c>
      <c r="CE38" s="13" t="s">
        <v>55</v>
      </c>
      <c r="CF38" s="13" t="s">
        <v>56</v>
      </c>
      <c r="CG38" s="13" t="s">
        <v>114</v>
      </c>
      <c r="CH38" s="13" t="s">
        <v>115</v>
      </c>
      <c r="CI38" s="13" t="s">
        <v>52</v>
      </c>
      <c r="CJ38" s="13" t="s">
        <v>55</v>
      </c>
      <c r="CK38" s="13" t="s">
        <v>56</v>
      </c>
      <c r="CL38" s="13" t="s">
        <v>114</v>
      </c>
      <c r="CM38" s="13" t="s">
        <v>115</v>
      </c>
      <c r="CN38" s="13" t="s">
        <v>52</v>
      </c>
      <c r="CO38" s="13" t="s">
        <v>55</v>
      </c>
      <c r="CP38" s="13" t="s">
        <v>56</v>
      </c>
      <c r="CQ38" s="13" t="s">
        <v>114</v>
      </c>
      <c r="CR38" s="13" t="s">
        <v>115</v>
      </c>
      <c r="CS38" s="13" t="s">
        <v>52</v>
      </c>
      <c r="CT38" s="13" t="s">
        <v>55</v>
      </c>
      <c r="CU38" s="13" t="s">
        <v>56</v>
      </c>
      <c r="CV38" s="13" t="s">
        <v>114</v>
      </c>
      <c r="CW38" s="13" t="s">
        <v>115</v>
      </c>
      <c r="CX38" s="13" t="s">
        <v>52</v>
      </c>
      <c r="CY38" s="13" t="s">
        <v>55</v>
      </c>
      <c r="CZ38" s="13" t="s">
        <v>56</v>
      </c>
      <c r="DA38" s="13" t="s">
        <v>114</v>
      </c>
      <c r="DB38" s="13" t="s">
        <v>115</v>
      </c>
      <c r="DC38" s="13" t="s">
        <v>52</v>
      </c>
      <c r="DD38" s="13" t="s">
        <v>55</v>
      </c>
      <c r="DE38" s="13" t="s">
        <v>56</v>
      </c>
      <c r="DF38" s="13" t="s">
        <v>114</v>
      </c>
      <c r="DG38" s="13" t="s">
        <v>115</v>
      </c>
      <c r="DH38" s="13" t="s">
        <v>52</v>
      </c>
      <c r="DI38" s="13" t="s">
        <v>55</v>
      </c>
      <c r="DJ38" s="13" t="s">
        <v>56</v>
      </c>
      <c r="DK38" s="13" t="s">
        <v>114</v>
      </c>
      <c r="DL38" s="13" t="s">
        <v>115</v>
      </c>
      <c r="DM38" s="13" t="s">
        <v>52</v>
      </c>
      <c r="DN38" s="13" t="s">
        <v>55</v>
      </c>
      <c r="DO38" s="13" t="s">
        <v>56</v>
      </c>
      <c r="DP38" s="13" t="s">
        <v>114</v>
      </c>
      <c r="DQ38" s="13" t="s">
        <v>115</v>
      </c>
      <c r="DR38" s="13" t="s">
        <v>52</v>
      </c>
      <c r="DS38" s="13" t="s">
        <v>55</v>
      </c>
      <c r="DT38" s="13" t="s">
        <v>56</v>
      </c>
      <c r="DU38" s="13" t="s">
        <v>114</v>
      </c>
      <c r="DV38" s="13" t="s">
        <v>115</v>
      </c>
      <c r="DW38" s="13" t="s">
        <v>52</v>
      </c>
      <c r="DX38" s="13" t="s">
        <v>55</v>
      </c>
      <c r="DY38" s="13" t="s">
        <v>56</v>
      </c>
      <c r="DZ38" s="13" t="s">
        <v>114</v>
      </c>
      <c r="EA38" s="13" t="s">
        <v>115</v>
      </c>
      <c r="EB38" s="13" t="s">
        <v>52</v>
      </c>
      <c r="EC38" s="13" t="s">
        <v>55</v>
      </c>
      <c r="ED38" s="13" t="s">
        <v>56</v>
      </c>
      <c r="EE38" s="13" t="s">
        <v>114</v>
      </c>
      <c r="EF38" s="13" t="s">
        <v>115</v>
      </c>
      <c r="EG38" s="13" t="s">
        <v>52</v>
      </c>
      <c r="EH38" s="13" t="s">
        <v>55</v>
      </c>
      <c r="EI38" s="13" t="s">
        <v>56</v>
      </c>
      <c r="EJ38" s="13" t="s">
        <v>114</v>
      </c>
      <c r="EK38" s="13" t="s">
        <v>115</v>
      </c>
      <c r="EL38" s="13" t="s">
        <v>52</v>
      </c>
      <c r="EM38" s="13" t="s">
        <v>55</v>
      </c>
      <c r="EN38" s="13" t="s">
        <v>56</v>
      </c>
      <c r="EO38" s="13" t="s">
        <v>114</v>
      </c>
      <c r="EP38" s="13" t="s">
        <v>115</v>
      </c>
      <c r="EQ38" s="13" t="s">
        <v>52</v>
      </c>
      <c r="ER38" s="13" t="s">
        <v>55</v>
      </c>
      <c r="ES38" s="13" t="s">
        <v>56</v>
      </c>
      <c r="ET38" s="13" t="s">
        <v>114</v>
      </c>
      <c r="EU38" s="13" t="s">
        <v>115</v>
      </c>
      <c r="EV38" s="13" t="s">
        <v>52</v>
      </c>
      <c r="EW38" s="13" t="s">
        <v>55</v>
      </c>
      <c r="EX38" s="13" t="s">
        <v>56</v>
      </c>
      <c r="EY38" s="13" t="s">
        <v>114</v>
      </c>
      <c r="EZ38" s="13" t="s">
        <v>115</v>
      </c>
      <c r="FA38" s="13" t="s">
        <v>52</v>
      </c>
      <c r="FB38" s="13" t="s">
        <v>55</v>
      </c>
      <c r="FC38" s="13" t="s">
        <v>56</v>
      </c>
      <c r="FD38" s="13" t="s">
        <v>114</v>
      </c>
      <c r="FE38" s="13" t="s">
        <v>115</v>
      </c>
      <c r="FF38" s="13" t="s">
        <v>52</v>
      </c>
      <c r="FG38" s="13" t="s">
        <v>55</v>
      </c>
      <c r="FH38" s="13" t="s">
        <v>56</v>
      </c>
      <c r="FI38" s="13" t="s">
        <v>114</v>
      </c>
      <c r="FJ38" s="13" t="s">
        <v>115</v>
      </c>
      <c r="FK38" s="13" t="s">
        <v>52</v>
      </c>
      <c r="FL38" s="13" t="s">
        <v>55</v>
      </c>
      <c r="FM38" s="13" t="s">
        <v>56</v>
      </c>
      <c r="FN38" s="13" t="s">
        <v>114</v>
      </c>
      <c r="FO38" s="13" t="s">
        <v>115</v>
      </c>
      <c r="FP38" s="13" t="s">
        <v>52</v>
      </c>
      <c r="FQ38" s="13" t="s">
        <v>55</v>
      </c>
      <c r="FR38" s="13" t="s">
        <v>56</v>
      </c>
      <c r="FS38" s="13" t="s">
        <v>114</v>
      </c>
      <c r="FT38" s="13" t="s">
        <v>115</v>
      </c>
      <c r="FU38" s="13" t="s">
        <v>52</v>
      </c>
      <c r="FV38" s="13" t="s">
        <v>55</v>
      </c>
      <c r="FW38" s="13" t="s">
        <v>56</v>
      </c>
      <c r="FX38" s="13" t="s">
        <v>114</v>
      </c>
      <c r="FY38" s="13" t="s">
        <v>115</v>
      </c>
      <c r="FZ38" s="13" t="s">
        <v>52</v>
      </c>
      <c r="GA38" s="13" t="s">
        <v>55</v>
      </c>
      <c r="GB38" s="13" t="s">
        <v>56</v>
      </c>
      <c r="GC38" s="13" t="s">
        <v>114</v>
      </c>
      <c r="GD38" s="13" t="s">
        <v>115</v>
      </c>
      <c r="GE38" s="13" t="s">
        <v>52</v>
      </c>
      <c r="GF38" s="13" t="s">
        <v>55</v>
      </c>
      <c r="GG38" s="13" t="s">
        <v>56</v>
      </c>
      <c r="GH38" s="13" t="s">
        <v>114</v>
      </c>
      <c r="GI38" s="13" t="s">
        <v>115</v>
      </c>
      <c r="GJ38" s="13" t="s">
        <v>52</v>
      </c>
      <c r="GK38" s="13" t="s">
        <v>55</v>
      </c>
      <c r="GL38" s="13" t="s">
        <v>56</v>
      </c>
      <c r="GM38" s="13" t="s">
        <v>114</v>
      </c>
      <c r="GN38" s="13" t="s">
        <v>115</v>
      </c>
      <c r="GO38" s="13" t="s">
        <v>52</v>
      </c>
      <c r="GP38" s="13" t="s">
        <v>55</v>
      </c>
      <c r="GQ38" s="13" t="s">
        <v>56</v>
      </c>
      <c r="GR38" s="13" t="s">
        <v>114</v>
      </c>
      <c r="GS38" s="13" t="s">
        <v>115</v>
      </c>
      <c r="GT38" s="13" t="s">
        <v>52</v>
      </c>
      <c r="GU38" s="13" t="s">
        <v>55</v>
      </c>
      <c r="GV38" s="13" t="s">
        <v>56</v>
      </c>
      <c r="GW38" s="13" t="s">
        <v>114</v>
      </c>
      <c r="GX38" s="13" t="s">
        <v>115</v>
      </c>
      <c r="GY38" s="13" t="s">
        <v>52</v>
      </c>
      <c r="GZ38" s="13" t="s">
        <v>55</v>
      </c>
      <c r="HA38" s="13" t="s">
        <v>56</v>
      </c>
      <c r="HB38" s="13" t="s">
        <v>114</v>
      </c>
      <c r="HC38" s="13" t="s">
        <v>115</v>
      </c>
      <c r="HD38" s="13" t="s">
        <v>52</v>
      </c>
      <c r="HE38" s="13" t="s">
        <v>55</v>
      </c>
      <c r="HF38" s="13" t="s">
        <v>56</v>
      </c>
      <c r="HG38" s="13" t="s">
        <v>114</v>
      </c>
      <c r="HH38" s="13" t="s">
        <v>115</v>
      </c>
      <c r="HI38" s="13" t="s">
        <v>52</v>
      </c>
      <c r="HJ38" s="13" t="s">
        <v>55</v>
      </c>
      <c r="HK38" s="13" t="s">
        <v>56</v>
      </c>
      <c r="HL38" s="13" t="s">
        <v>114</v>
      </c>
      <c r="HM38" s="13" t="s">
        <v>115</v>
      </c>
      <c r="HN38" s="13" t="s">
        <v>52</v>
      </c>
      <c r="HO38" s="13" t="s">
        <v>55</v>
      </c>
      <c r="HP38" s="13" t="s">
        <v>56</v>
      </c>
      <c r="HQ38" s="13" t="s">
        <v>114</v>
      </c>
      <c r="HR38" s="13" t="s">
        <v>115</v>
      </c>
      <c r="HS38" s="13" t="s">
        <v>52</v>
      </c>
      <c r="HT38" s="13" t="s">
        <v>55</v>
      </c>
      <c r="HU38" s="13" t="s">
        <v>56</v>
      </c>
      <c r="HV38" s="13" t="s">
        <v>114</v>
      </c>
      <c r="HW38" s="13" t="s">
        <v>115</v>
      </c>
      <c r="HX38" s="13" t="s">
        <v>52</v>
      </c>
      <c r="HY38" s="13" t="s">
        <v>55</v>
      </c>
      <c r="HZ38" s="13" t="s">
        <v>56</v>
      </c>
      <c r="IA38" s="13" t="s">
        <v>114</v>
      </c>
      <c r="IB38" s="13" t="s">
        <v>115</v>
      </c>
      <c r="IC38" s="13" t="s">
        <v>52</v>
      </c>
      <c r="ID38" s="13" t="s">
        <v>55</v>
      </c>
      <c r="IE38" s="13" t="s">
        <v>56</v>
      </c>
      <c r="IF38" s="13" t="s">
        <v>114</v>
      </c>
      <c r="IG38" s="13" t="s">
        <v>115</v>
      </c>
      <c r="IH38" s="13" t="s">
        <v>52</v>
      </c>
      <c r="II38" s="13" t="s">
        <v>55</v>
      </c>
      <c r="IJ38" s="13" t="s">
        <v>56</v>
      </c>
      <c r="IK38" s="13" t="s">
        <v>114</v>
      </c>
      <c r="IL38" s="13" t="s">
        <v>115</v>
      </c>
      <c r="IM38" s="13" t="s">
        <v>52</v>
      </c>
      <c r="IN38" s="13" t="s">
        <v>55</v>
      </c>
      <c r="IO38" s="13" t="s">
        <v>56</v>
      </c>
      <c r="IP38" s="13" t="s">
        <v>114</v>
      </c>
      <c r="IQ38" s="13" t="s">
        <v>115</v>
      </c>
      <c r="IR38" s="13" t="s">
        <v>52</v>
      </c>
      <c r="IS38" s="13" t="s">
        <v>55</v>
      </c>
      <c r="IT38" s="13" t="s">
        <v>56</v>
      </c>
      <c r="IU38" s="13" t="s">
        <v>114</v>
      </c>
      <c r="IV38" s="13" t="s">
        <v>115</v>
      </c>
    </row>
    <row r="39" spans="1:256" x14ac:dyDescent="0.25">
      <c r="A39">
        <v>1984</v>
      </c>
      <c r="B39" t="s">
        <v>132</v>
      </c>
      <c r="C39" t="s">
        <v>132</v>
      </c>
      <c r="D39" t="s">
        <v>132</v>
      </c>
      <c r="E39" t="s">
        <v>132</v>
      </c>
      <c r="F39" t="s">
        <v>132</v>
      </c>
      <c r="G39" t="s">
        <v>132</v>
      </c>
      <c r="H39" t="s">
        <v>132</v>
      </c>
      <c r="I39" t="s">
        <v>132</v>
      </c>
      <c r="J39" t="s">
        <v>132</v>
      </c>
      <c r="K39" t="s">
        <v>132</v>
      </c>
      <c r="L39" t="s">
        <v>132</v>
      </c>
      <c r="M39" t="s">
        <v>132</v>
      </c>
      <c r="N39" t="s">
        <v>132</v>
      </c>
      <c r="O39" t="s">
        <v>132</v>
      </c>
      <c r="P39" t="s">
        <v>132</v>
      </c>
      <c r="Q39" t="s">
        <v>132</v>
      </c>
      <c r="R39" t="s">
        <v>132</v>
      </c>
      <c r="S39" t="s">
        <v>132</v>
      </c>
      <c r="T39" t="s">
        <v>132</v>
      </c>
      <c r="U39" t="s">
        <v>132</v>
      </c>
      <c r="V39" t="s">
        <v>132</v>
      </c>
      <c r="W39" t="s">
        <v>132</v>
      </c>
      <c r="X39" t="s">
        <v>132</v>
      </c>
      <c r="Y39" t="s">
        <v>132</v>
      </c>
      <c r="Z39" t="s">
        <v>132</v>
      </c>
      <c r="AA39" t="s">
        <v>132</v>
      </c>
      <c r="AB39" t="s">
        <v>132</v>
      </c>
      <c r="AC39" t="s">
        <v>132</v>
      </c>
      <c r="AD39" t="s">
        <v>132</v>
      </c>
      <c r="AE39" t="s">
        <v>132</v>
      </c>
      <c r="AF39" t="s">
        <v>132</v>
      </c>
      <c r="AG39" t="s">
        <v>132</v>
      </c>
      <c r="AH39" t="s">
        <v>132</v>
      </c>
      <c r="AI39" t="s">
        <v>132</v>
      </c>
      <c r="AJ39" t="s">
        <v>132</v>
      </c>
      <c r="AK39" t="s">
        <v>132</v>
      </c>
      <c r="AL39" t="s">
        <v>132</v>
      </c>
      <c r="AM39" t="s">
        <v>132</v>
      </c>
      <c r="AN39" t="s">
        <v>132</v>
      </c>
      <c r="AO39" t="s">
        <v>132</v>
      </c>
      <c r="AP39" t="s">
        <v>132</v>
      </c>
      <c r="AQ39" t="s">
        <v>132</v>
      </c>
      <c r="AR39" t="s">
        <v>132</v>
      </c>
      <c r="AS39" t="s">
        <v>132</v>
      </c>
      <c r="AT39" t="s">
        <v>132</v>
      </c>
      <c r="AU39" t="s">
        <v>132</v>
      </c>
      <c r="AV39" t="s">
        <v>132</v>
      </c>
      <c r="AW39" t="s">
        <v>132</v>
      </c>
      <c r="AX39" t="s">
        <v>132</v>
      </c>
      <c r="AY39" t="s">
        <v>132</v>
      </c>
      <c r="AZ39" t="s">
        <v>132</v>
      </c>
      <c r="BA39" t="s">
        <v>132</v>
      </c>
      <c r="BB39" t="s">
        <v>132</v>
      </c>
      <c r="BC39" t="s">
        <v>132</v>
      </c>
      <c r="BD39" t="s">
        <v>132</v>
      </c>
      <c r="BE39" t="s">
        <v>132</v>
      </c>
      <c r="BF39" t="s">
        <v>132</v>
      </c>
      <c r="BG39" t="s">
        <v>132</v>
      </c>
      <c r="BH39" t="s">
        <v>132</v>
      </c>
      <c r="BI39" t="s">
        <v>132</v>
      </c>
      <c r="BJ39" t="s">
        <v>132</v>
      </c>
      <c r="BK39" t="s">
        <v>132</v>
      </c>
      <c r="BL39" t="s">
        <v>132</v>
      </c>
      <c r="BM39" t="s">
        <v>132</v>
      </c>
      <c r="BN39" t="s">
        <v>132</v>
      </c>
      <c r="BO39" t="s">
        <v>132</v>
      </c>
      <c r="BP39" t="s">
        <v>132</v>
      </c>
      <c r="BQ39" t="s">
        <v>132</v>
      </c>
      <c r="BR39" t="s">
        <v>132</v>
      </c>
      <c r="BS39" t="s">
        <v>132</v>
      </c>
      <c r="BT39" t="s">
        <v>132</v>
      </c>
      <c r="BU39" t="s">
        <v>132</v>
      </c>
      <c r="BV39" t="s">
        <v>132</v>
      </c>
      <c r="BW39" t="s">
        <v>132</v>
      </c>
      <c r="BX39" t="s">
        <v>132</v>
      </c>
      <c r="BY39" t="s">
        <v>132</v>
      </c>
      <c r="BZ39" t="s">
        <v>132</v>
      </c>
      <c r="CA39" t="s">
        <v>132</v>
      </c>
      <c r="CB39" t="s">
        <v>132</v>
      </c>
      <c r="CC39" t="s">
        <v>132</v>
      </c>
      <c r="CD39" t="s">
        <v>132</v>
      </c>
      <c r="CE39" t="s">
        <v>132</v>
      </c>
      <c r="CF39" t="s">
        <v>132</v>
      </c>
      <c r="CG39" t="s">
        <v>132</v>
      </c>
      <c r="CH39" t="s">
        <v>132</v>
      </c>
      <c r="CI39" t="s">
        <v>132</v>
      </c>
      <c r="CJ39" t="s">
        <v>132</v>
      </c>
      <c r="CK39" t="s">
        <v>132</v>
      </c>
      <c r="CL39" t="s">
        <v>132</v>
      </c>
      <c r="CM39" t="s">
        <v>132</v>
      </c>
      <c r="CN39" t="s">
        <v>132</v>
      </c>
      <c r="CO39" t="s">
        <v>132</v>
      </c>
      <c r="CP39" t="s">
        <v>132</v>
      </c>
      <c r="CQ39" t="s">
        <v>132</v>
      </c>
      <c r="CR39" t="s">
        <v>132</v>
      </c>
      <c r="CS39" t="s">
        <v>132</v>
      </c>
      <c r="CT39" t="s">
        <v>132</v>
      </c>
      <c r="CU39" t="s">
        <v>132</v>
      </c>
      <c r="CV39" t="s">
        <v>132</v>
      </c>
      <c r="CW39" t="s">
        <v>132</v>
      </c>
      <c r="CX39" t="s">
        <v>132</v>
      </c>
      <c r="CY39" t="s">
        <v>132</v>
      </c>
      <c r="CZ39" t="s">
        <v>132</v>
      </c>
      <c r="DA39" t="s">
        <v>132</v>
      </c>
      <c r="DB39" t="s">
        <v>132</v>
      </c>
      <c r="DC39" t="s">
        <v>132</v>
      </c>
      <c r="DD39" t="s">
        <v>132</v>
      </c>
      <c r="DE39" t="s">
        <v>132</v>
      </c>
      <c r="DF39" t="s">
        <v>132</v>
      </c>
      <c r="DG39" t="s">
        <v>132</v>
      </c>
      <c r="DH39" t="s">
        <v>132</v>
      </c>
      <c r="DI39" t="s">
        <v>132</v>
      </c>
      <c r="DJ39" t="s">
        <v>132</v>
      </c>
      <c r="DK39" t="s">
        <v>132</v>
      </c>
      <c r="DL39" t="s">
        <v>132</v>
      </c>
      <c r="DM39" t="s">
        <v>132</v>
      </c>
      <c r="DN39" t="s">
        <v>132</v>
      </c>
      <c r="DO39" t="s">
        <v>132</v>
      </c>
      <c r="DP39" t="s">
        <v>132</v>
      </c>
      <c r="DQ39" t="s">
        <v>132</v>
      </c>
      <c r="DR39" t="s">
        <v>132</v>
      </c>
      <c r="DS39" t="s">
        <v>132</v>
      </c>
      <c r="DT39" t="s">
        <v>132</v>
      </c>
      <c r="DU39" t="s">
        <v>132</v>
      </c>
      <c r="DV39" t="s">
        <v>132</v>
      </c>
      <c r="DW39" t="s">
        <v>132</v>
      </c>
      <c r="DX39" t="s">
        <v>132</v>
      </c>
      <c r="DY39" t="s">
        <v>132</v>
      </c>
      <c r="DZ39" t="s">
        <v>132</v>
      </c>
      <c r="EA39" t="s">
        <v>132</v>
      </c>
      <c r="EB39" t="s">
        <v>132</v>
      </c>
      <c r="EC39" t="s">
        <v>132</v>
      </c>
      <c r="ED39" t="s">
        <v>132</v>
      </c>
      <c r="EE39" t="s">
        <v>132</v>
      </c>
      <c r="EF39" t="s">
        <v>132</v>
      </c>
      <c r="EG39" t="s">
        <v>132</v>
      </c>
      <c r="EH39" t="s">
        <v>132</v>
      </c>
      <c r="EI39" t="s">
        <v>132</v>
      </c>
      <c r="EJ39" t="s">
        <v>132</v>
      </c>
      <c r="EK39" t="s">
        <v>132</v>
      </c>
      <c r="EL39" t="s">
        <v>132</v>
      </c>
      <c r="EM39" t="s">
        <v>132</v>
      </c>
      <c r="EN39" t="s">
        <v>132</v>
      </c>
      <c r="EO39" t="s">
        <v>132</v>
      </c>
      <c r="EP39" t="s">
        <v>132</v>
      </c>
      <c r="EQ39" t="s">
        <v>132</v>
      </c>
      <c r="ER39" t="s">
        <v>132</v>
      </c>
      <c r="ES39" t="s">
        <v>132</v>
      </c>
      <c r="ET39" t="s">
        <v>132</v>
      </c>
      <c r="EU39" t="s">
        <v>132</v>
      </c>
      <c r="EV39" t="s">
        <v>132</v>
      </c>
      <c r="EW39" t="s">
        <v>132</v>
      </c>
      <c r="EX39" t="s">
        <v>132</v>
      </c>
      <c r="EY39" t="s">
        <v>132</v>
      </c>
      <c r="EZ39" t="s">
        <v>132</v>
      </c>
      <c r="FA39" t="s">
        <v>132</v>
      </c>
      <c r="FB39" t="s">
        <v>132</v>
      </c>
      <c r="FC39" t="s">
        <v>132</v>
      </c>
      <c r="FD39" t="s">
        <v>132</v>
      </c>
      <c r="FE39" t="s">
        <v>132</v>
      </c>
      <c r="FF39" t="s">
        <v>132</v>
      </c>
      <c r="FG39" t="s">
        <v>132</v>
      </c>
      <c r="FH39" t="s">
        <v>132</v>
      </c>
      <c r="FI39" t="s">
        <v>132</v>
      </c>
      <c r="FJ39" t="s">
        <v>132</v>
      </c>
      <c r="FK39" t="s">
        <v>132</v>
      </c>
      <c r="FL39" t="s">
        <v>132</v>
      </c>
      <c r="FM39" t="s">
        <v>132</v>
      </c>
      <c r="FN39" t="s">
        <v>132</v>
      </c>
      <c r="FO39" t="s">
        <v>132</v>
      </c>
      <c r="FP39" t="s">
        <v>132</v>
      </c>
      <c r="FQ39" t="s">
        <v>132</v>
      </c>
      <c r="FR39" t="s">
        <v>132</v>
      </c>
      <c r="FS39" t="s">
        <v>132</v>
      </c>
      <c r="FT39" t="s">
        <v>132</v>
      </c>
      <c r="FU39" t="s">
        <v>132</v>
      </c>
      <c r="FV39" t="s">
        <v>132</v>
      </c>
      <c r="FW39" t="s">
        <v>132</v>
      </c>
      <c r="FX39" t="s">
        <v>132</v>
      </c>
      <c r="FY39" t="s">
        <v>132</v>
      </c>
      <c r="FZ39" t="s">
        <v>132</v>
      </c>
      <c r="GA39" t="s">
        <v>132</v>
      </c>
      <c r="GB39" t="s">
        <v>132</v>
      </c>
      <c r="GC39" t="s">
        <v>132</v>
      </c>
      <c r="GD39" t="s">
        <v>132</v>
      </c>
      <c r="GE39" t="s">
        <v>132</v>
      </c>
      <c r="GF39" t="s">
        <v>132</v>
      </c>
      <c r="GG39" t="s">
        <v>132</v>
      </c>
      <c r="GH39" t="s">
        <v>132</v>
      </c>
      <c r="GI39" t="s">
        <v>132</v>
      </c>
      <c r="GJ39" t="s">
        <v>132</v>
      </c>
      <c r="GK39" t="s">
        <v>132</v>
      </c>
      <c r="GL39" t="s">
        <v>132</v>
      </c>
      <c r="GM39" t="s">
        <v>132</v>
      </c>
      <c r="GN39" t="s">
        <v>132</v>
      </c>
      <c r="GO39" t="s">
        <v>132</v>
      </c>
      <c r="GP39" t="s">
        <v>132</v>
      </c>
      <c r="GQ39" t="s">
        <v>132</v>
      </c>
      <c r="GR39" t="s">
        <v>132</v>
      </c>
      <c r="GS39" t="s">
        <v>132</v>
      </c>
      <c r="GT39" t="s">
        <v>132</v>
      </c>
      <c r="GU39" t="s">
        <v>132</v>
      </c>
      <c r="GV39" t="s">
        <v>132</v>
      </c>
      <c r="GW39" t="s">
        <v>132</v>
      </c>
      <c r="GX39" t="s">
        <v>132</v>
      </c>
      <c r="GY39" t="s">
        <v>132</v>
      </c>
      <c r="GZ39" t="s">
        <v>132</v>
      </c>
      <c r="HA39" t="s">
        <v>132</v>
      </c>
      <c r="HB39" t="s">
        <v>132</v>
      </c>
      <c r="HC39" t="s">
        <v>132</v>
      </c>
      <c r="HD39" t="s">
        <v>132</v>
      </c>
      <c r="HE39" t="s">
        <v>132</v>
      </c>
      <c r="HF39" t="s">
        <v>132</v>
      </c>
      <c r="HG39" t="s">
        <v>132</v>
      </c>
      <c r="HH39" t="s">
        <v>132</v>
      </c>
      <c r="HI39" t="s">
        <v>132</v>
      </c>
      <c r="HJ39" t="s">
        <v>132</v>
      </c>
      <c r="HK39" t="s">
        <v>132</v>
      </c>
      <c r="HL39" t="s">
        <v>132</v>
      </c>
      <c r="HM39" t="s">
        <v>132</v>
      </c>
      <c r="HN39" t="s">
        <v>132</v>
      </c>
      <c r="HO39" t="s">
        <v>132</v>
      </c>
      <c r="HP39" t="s">
        <v>132</v>
      </c>
      <c r="HQ39" t="s">
        <v>132</v>
      </c>
      <c r="HR39" t="s">
        <v>132</v>
      </c>
      <c r="HS39" t="s">
        <v>132</v>
      </c>
      <c r="HT39" t="s">
        <v>132</v>
      </c>
      <c r="HU39" t="s">
        <v>132</v>
      </c>
      <c r="HV39" t="s">
        <v>132</v>
      </c>
      <c r="HW39" t="s">
        <v>132</v>
      </c>
      <c r="HX39" t="s">
        <v>132</v>
      </c>
      <c r="HY39" t="s">
        <v>132</v>
      </c>
      <c r="HZ39" t="s">
        <v>132</v>
      </c>
      <c r="IA39" t="s">
        <v>132</v>
      </c>
      <c r="IB39" t="s">
        <v>132</v>
      </c>
      <c r="IC39" t="s">
        <v>132</v>
      </c>
      <c r="ID39" t="s">
        <v>132</v>
      </c>
      <c r="IE39" t="s">
        <v>132</v>
      </c>
      <c r="IF39" t="s">
        <v>132</v>
      </c>
      <c r="IG39" t="s">
        <v>132</v>
      </c>
      <c r="IH39" t="s">
        <v>132</v>
      </c>
      <c r="II39" t="s">
        <v>132</v>
      </c>
      <c r="IJ39" t="s">
        <v>132</v>
      </c>
      <c r="IK39" t="s">
        <v>132</v>
      </c>
      <c r="IL39" t="s">
        <v>132</v>
      </c>
      <c r="IM39" t="s">
        <v>132</v>
      </c>
      <c r="IN39" t="s">
        <v>132</v>
      </c>
      <c r="IO39" t="s">
        <v>132</v>
      </c>
      <c r="IP39" t="s">
        <v>132</v>
      </c>
      <c r="IQ39" t="s">
        <v>132</v>
      </c>
      <c r="IR39" t="s">
        <v>132</v>
      </c>
      <c r="IS39" t="s">
        <v>132</v>
      </c>
      <c r="IT39" t="s">
        <v>132</v>
      </c>
      <c r="IU39" t="s">
        <v>132</v>
      </c>
      <c r="IV39" t="s">
        <v>132</v>
      </c>
    </row>
    <row r="40" spans="1:256" x14ac:dyDescent="0.25">
      <c r="A40">
        <v>1985</v>
      </c>
      <c r="B40">
        <f>(B4-B3)/B3*100</f>
        <v>5.8823529411764701</v>
      </c>
      <c r="C40">
        <f>(C4-C3)/C3*100</f>
        <v>7.6846307385229542</v>
      </c>
      <c r="D40">
        <f t="shared" ref="D40:F40" si="0">(D4-D3)/D3*100</f>
        <v>10.54004696060527</v>
      </c>
      <c r="E40">
        <f t="shared" si="0"/>
        <v>5.9098786828422876</v>
      </c>
      <c r="F40">
        <f t="shared" si="0"/>
        <v>7.8534031413612562</v>
      </c>
      <c r="G40">
        <f>(G4-G3)/G3*100</f>
        <v>-12.068965517241379</v>
      </c>
      <c r="H40">
        <f t="shared" ref="H40:BS40" si="1">(H4-H3)/H3*100</f>
        <v>-12.22707423580786</v>
      </c>
      <c r="I40">
        <f t="shared" si="1"/>
        <v>-11.517367458866545</v>
      </c>
      <c r="J40">
        <f t="shared" si="1"/>
        <v>7.4978365681790091</v>
      </c>
      <c r="K40">
        <f t="shared" si="1"/>
        <v>-9.3750000000000036</v>
      </c>
      <c r="L40">
        <f t="shared" si="1"/>
        <v>6.7226890756302522</v>
      </c>
      <c r="M40">
        <f t="shared" si="1"/>
        <v>10.790273556231003</v>
      </c>
      <c r="N40">
        <f t="shared" si="1"/>
        <v>16.662503122658006</v>
      </c>
      <c r="O40">
        <f t="shared" si="1"/>
        <v>11.444574095682613</v>
      </c>
      <c r="P40">
        <f t="shared" si="1"/>
        <v>-41.208791208791212</v>
      </c>
      <c r="Q40">
        <f t="shared" si="1"/>
        <v>6.25</v>
      </c>
      <c r="R40">
        <f t="shared" si="1"/>
        <v>-1.5781922525107603</v>
      </c>
      <c r="S40">
        <f t="shared" si="1"/>
        <v>1.890359168241966</v>
      </c>
      <c r="T40">
        <f t="shared" si="1"/>
        <v>11.337246395304327</v>
      </c>
      <c r="U40">
        <f t="shared" si="1"/>
        <v>-4.1841004184100425</v>
      </c>
      <c r="V40">
        <f t="shared" si="1"/>
        <v>1.9506808980493191</v>
      </c>
      <c r="W40">
        <f t="shared" si="1"/>
        <v>-2.4012989232609812</v>
      </c>
      <c r="X40">
        <f t="shared" si="1"/>
        <v>2.9347981507077834</v>
      </c>
      <c r="Y40">
        <f t="shared" si="1"/>
        <v>6.6990943963301302</v>
      </c>
      <c r="Z40">
        <f t="shared" si="1"/>
        <v>3.0303030303030329</v>
      </c>
      <c r="AA40">
        <f t="shared" si="1"/>
        <v>2.7173913043478262</v>
      </c>
      <c r="AB40">
        <f t="shared" si="1"/>
        <v>6.7043618739903073</v>
      </c>
      <c r="AC40">
        <f t="shared" si="1"/>
        <v>10.736958321832734</v>
      </c>
      <c r="AD40">
        <f t="shared" si="1"/>
        <v>9.2283244835471496</v>
      </c>
      <c r="AE40">
        <f t="shared" si="1"/>
        <v>14.606741573033696</v>
      </c>
      <c r="AF40">
        <f t="shared" si="1"/>
        <v>-1.639344262295082</v>
      </c>
      <c r="AG40">
        <f t="shared" si="1"/>
        <v>0.5270092226613966</v>
      </c>
      <c r="AH40">
        <f t="shared" si="1"/>
        <v>0.38275919454152108</v>
      </c>
      <c r="AI40">
        <f t="shared" si="1"/>
        <v>3.8028780341223998</v>
      </c>
      <c r="AJ40">
        <f t="shared" si="1"/>
        <v>10.144927536231874</v>
      </c>
      <c r="AK40">
        <f t="shared" si="1"/>
        <v>20</v>
      </c>
      <c r="AL40">
        <f t="shared" si="1"/>
        <v>-1.3333333333333335</v>
      </c>
      <c r="AM40">
        <f t="shared" si="1"/>
        <v>8.7201125175808727</v>
      </c>
      <c r="AN40">
        <f t="shared" si="1"/>
        <v>-10.995778302800263</v>
      </c>
      <c r="AO40">
        <f t="shared" si="1"/>
        <v>10.679611650485432</v>
      </c>
      <c r="AP40">
        <f t="shared" si="1"/>
        <v>-16</v>
      </c>
      <c r="AQ40">
        <f t="shared" si="1"/>
        <v>-7.9234972677595632</v>
      </c>
      <c r="AR40">
        <f t="shared" si="1"/>
        <v>-14.079185148677508</v>
      </c>
      <c r="AS40">
        <f t="shared" si="1"/>
        <v>3.2732261858094867</v>
      </c>
      <c r="AT40">
        <f t="shared" si="1"/>
        <v>-3.3175355450237101</v>
      </c>
      <c r="AU40">
        <f t="shared" si="1"/>
        <v>2.5316455696202533</v>
      </c>
      <c r="AV40">
        <f t="shared" si="1"/>
        <v>7.7917414721723519</v>
      </c>
      <c r="AW40">
        <f t="shared" si="1"/>
        <v>17.138992444986968</v>
      </c>
      <c r="AX40">
        <f t="shared" si="1"/>
        <v>7.8746525145312107</v>
      </c>
      <c r="AY40">
        <f t="shared" si="1"/>
        <v>-11.258278145695359</v>
      </c>
      <c r="AZ40">
        <f t="shared" si="1"/>
        <v>13.553113553113553</v>
      </c>
      <c r="BA40">
        <f t="shared" si="1"/>
        <v>9.8047538200339552</v>
      </c>
      <c r="BB40">
        <f t="shared" si="1"/>
        <v>16.615165200855717</v>
      </c>
      <c r="BC40">
        <f t="shared" si="1"/>
        <v>5.3292634107285828</v>
      </c>
      <c r="BD40">
        <f t="shared" si="1"/>
        <v>4.7337278106508922</v>
      </c>
      <c r="BE40">
        <f t="shared" si="1"/>
        <v>26.47058823529412</v>
      </c>
      <c r="BF40">
        <f t="shared" si="1"/>
        <v>-1.2738853503184715</v>
      </c>
      <c r="BG40">
        <f t="shared" si="1"/>
        <v>-12.956810631229235</v>
      </c>
      <c r="BH40">
        <f t="shared" si="1"/>
        <v>0.29088894275721161</v>
      </c>
      <c r="BI40">
        <f t="shared" si="1"/>
        <v>15.053763440860198</v>
      </c>
      <c r="BJ40">
        <f t="shared" si="1"/>
        <v>-35.294117647058826</v>
      </c>
      <c r="BK40">
        <f t="shared" si="1"/>
        <v>2.6737967914438503</v>
      </c>
      <c r="BL40">
        <f t="shared" si="1"/>
        <v>10.245901639344263</v>
      </c>
      <c r="BM40">
        <f t="shared" si="1"/>
        <v>-1.5693153802389532</v>
      </c>
      <c r="BN40">
        <f t="shared" si="1"/>
        <v>-7.5144508670520267</v>
      </c>
      <c r="BO40">
        <f t="shared" si="1"/>
        <v>-10.261374636979671</v>
      </c>
      <c r="BP40">
        <f t="shared" si="1"/>
        <v>26.015581524763494</v>
      </c>
      <c r="BQ40">
        <f t="shared" si="1"/>
        <v>-5.2767052767052771</v>
      </c>
      <c r="BR40">
        <f t="shared" si="1"/>
        <v>4.7069720444594143</v>
      </c>
      <c r="BS40">
        <f t="shared" si="1"/>
        <v>3.9999999999999973</v>
      </c>
      <c r="BT40">
        <f t="shared" ref="BT40:EE40" si="2">(BT4-BT3)/BT3*100</f>
        <v>5.2805280528052805</v>
      </c>
      <c r="BU40">
        <f t="shared" si="2"/>
        <v>-3.9358600583090384</v>
      </c>
      <c r="BV40">
        <f t="shared" si="2"/>
        <v>-6.8077276908923636</v>
      </c>
      <c r="BW40">
        <f t="shared" si="2"/>
        <v>-0.417215634606939</v>
      </c>
      <c r="BX40">
        <f t="shared" si="2"/>
        <v>-6.9767441860465143</v>
      </c>
      <c r="BY40">
        <f t="shared" si="2"/>
        <v>-6.7796610169491522</v>
      </c>
      <c r="BZ40">
        <f t="shared" si="2"/>
        <v>-3.2</v>
      </c>
      <c r="CA40">
        <f t="shared" si="2"/>
        <v>6.5529622980251352</v>
      </c>
      <c r="CB40">
        <f t="shared" si="2"/>
        <v>5.356693349443689</v>
      </c>
      <c r="CC40">
        <f t="shared" si="2"/>
        <v>22.602739726027391</v>
      </c>
      <c r="CD40">
        <f t="shared" si="2"/>
        <v>35.955056179775283</v>
      </c>
      <c r="CE40">
        <f t="shared" si="2"/>
        <v>7.4738415545590433</v>
      </c>
      <c r="CF40">
        <f t="shared" si="2"/>
        <v>10.544412607449857</v>
      </c>
      <c r="CG40">
        <f t="shared" si="2"/>
        <v>-7.4749279304884482</v>
      </c>
      <c r="CH40">
        <f t="shared" si="2"/>
        <v>28.971962616822445</v>
      </c>
      <c r="CI40">
        <f t="shared" si="2"/>
        <v>4.918032786885246</v>
      </c>
      <c r="CJ40">
        <f t="shared" si="2"/>
        <v>-2.4213075060532687</v>
      </c>
      <c r="CK40">
        <f t="shared" si="2"/>
        <v>7.221588749524896</v>
      </c>
      <c r="CL40">
        <f t="shared" si="2"/>
        <v>-1.8042986425339365</v>
      </c>
      <c r="CM40">
        <f t="shared" si="2"/>
        <v>1.5706806282722363</v>
      </c>
      <c r="CN40">
        <f t="shared" si="2"/>
        <v>-15.304347826086955</v>
      </c>
      <c r="CO40">
        <f t="shared" si="2"/>
        <v>-4.3991416309012878</v>
      </c>
      <c r="CP40">
        <f t="shared" si="2"/>
        <v>0.29408304905305255</v>
      </c>
      <c r="CQ40">
        <f t="shared" si="2"/>
        <v>11.768431051770541</v>
      </c>
      <c r="CR40">
        <f t="shared" si="2"/>
        <v>-12.135922330097086</v>
      </c>
      <c r="CS40">
        <f t="shared" si="2"/>
        <v>40</v>
      </c>
      <c r="CT40">
        <f t="shared" si="2"/>
        <v>7.741935483870968</v>
      </c>
      <c r="CU40">
        <f t="shared" si="2"/>
        <v>-6.8852459016393448</v>
      </c>
      <c r="CV40">
        <f t="shared" si="2"/>
        <v>-0.62475784579620308</v>
      </c>
      <c r="CW40">
        <f t="shared" si="2"/>
        <v>-8.4615384615384599</v>
      </c>
      <c r="CX40">
        <f t="shared" si="2"/>
        <v>-1.6949152542372881</v>
      </c>
      <c r="CY40">
        <f t="shared" si="2"/>
        <v>3.6585365853658534</v>
      </c>
      <c r="CZ40">
        <f t="shared" si="2"/>
        <v>1.3361838588989845</v>
      </c>
      <c r="DA40">
        <f t="shared" si="2"/>
        <v>1.440689376598896</v>
      </c>
      <c r="DB40">
        <f t="shared" si="2"/>
        <v>0</v>
      </c>
      <c r="DC40">
        <f t="shared" si="2"/>
        <v>-4.2654028436018958</v>
      </c>
      <c r="DD40">
        <f t="shared" si="2"/>
        <v>6.5765212046711738</v>
      </c>
      <c r="DE40">
        <f t="shared" si="2"/>
        <v>8.4173088322465919</v>
      </c>
      <c r="DF40">
        <f t="shared" si="2"/>
        <v>4.6292518268481766</v>
      </c>
      <c r="DG40">
        <f t="shared" si="2"/>
        <v>3.3707865168539208</v>
      </c>
      <c r="DH40">
        <f t="shared" si="2"/>
        <v>15.813424345847555</v>
      </c>
      <c r="DI40">
        <f t="shared" si="2"/>
        <v>4.4217687074829932</v>
      </c>
      <c r="DJ40">
        <f t="shared" si="2"/>
        <v>15.813424345847555</v>
      </c>
      <c r="DK40">
        <f t="shared" si="2"/>
        <v>5.5606357500544306</v>
      </c>
      <c r="DL40">
        <f t="shared" si="2"/>
        <v>-13.173652694610775</v>
      </c>
      <c r="DM40">
        <f t="shared" si="2"/>
        <v>18.918918918918919</v>
      </c>
      <c r="DN40">
        <f t="shared" si="2"/>
        <v>18.173168411037107</v>
      </c>
      <c r="DO40">
        <f t="shared" si="2"/>
        <v>21.554054054054053</v>
      </c>
      <c r="DP40">
        <f t="shared" si="2"/>
        <v>-2.3735472254051397</v>
      </c>
      <c r="DQ40">
        <f t="shared" si="2"/>
        <v>38.461538461538467</v>
      </c>
      <c r="DR40">
        <f t="shared" si="2"/>
        <v>9.5238095238095237</v>
      </c>
      <c r="DS40">
        <f t="shared" si="2"/>
        <v>-2.3776223776223775</v>
      </c>
      <c r="DT40">
        <f t="shared" si="2"/>
        <v>4.007633587786259</v>
      </c>
      <c r="DU40">
        <f t="shared" si="2"/>
        <v>6.3707064160725855</v>
      </c>
      <c r="DV40">
        <f t="shared" si="2"/>
        <v>0</v>
      </c>
      <c r="DW40">
        <f t="shared" si="2"/>
        <v>14.24581005586592</v>
      </c>
      <c r="DX40">
        <f t="shared" si="2"/>
        <v>10.79245283018868</v>
      </c>
      <c r="DY40">
        <f t="shared" si="2"/>
        <v>5.2743513398553805</v>
      </c>
      <c r="DZ40">
        <f t="shared" si="2"/>
        <v>5.602888086642599</v>
      </c>
      <c r="EA40">
        <f t="shared" si="2"/>
        <v>-5.5172413793103496</v>
      </c>
      <c r="EB40">
        <f t="shared" si="2"/>
        <v>33.333333333333329</v>
      </c>
      <c r="EC40">
        <f t="shared" si="2"/>
        <v>-6.4705882352941186</v>
      </c>
      <c r="ED40">
        <f t="shared" si="2"/>
        <v>-23.451327433628318</v>
      </c>
      <c r="EE40">
        <f t="shared" si="2"/>
        <v>3.5831285831285831</v>
      </c>
      <c r="EF40">
        <f t="shared" ref="EF40:GQ40" si="3">(EF4-EF3)/EF3*100</f>
        <v>15.942028985507239</v>
      </c>
      <c r="EG40">
        <f t="shared" si="3"/>
        <v>-12.962962962962962</v>
      </c>
      <c r="EH40">
        <f t="shared" si="3"/>
        <v>-1.3123359580052494</v>
      </c>
      <c r="EI40">
        <f t="shared" si="3"/>
        <v>12.40981240981241</v>
      </c>
      <c r="EJ40">
        <f t="shared" si="3"/>
        <v>1.8787680515960181</v>
      </c>
      <c r="EK40">
        <f t="shared" si="3"/>
        <v>11.278195488721805</v>
      </c>
      <c r="EL40">
        <f t="shared" si="3"/>
        <v>-2.0408163265306123</v>
      </c>
      <c r="EM40">
        <f t="shared" si="3"/>
        <v>1.9891500904159132</v>
      </c>
      <c r="EN40">
        <f t="shared" si="3"/>
        <v>1.2195121951219512</v>
      </c>
      <c r="EO40">
        <f t="shared" si="3"/>
        <v>-9.7067039106145252</v>
      </c>
      <c r="EP40">
        <f t="shared" si="3"/>
        <v>37.142857142857146</v>
      </c>
      <c r="EQ40">
        <f t="shared" si="3"/>
        <v>110.00000000000001</v>
      </c>
      <c r="ER40">
        <f t="shared" si="3"/>
        <v>-5.4455445544554459</v>
      </c>
      <c r="ES40">
        <f t="shared" si="3"/>
        <v>17.180616740088105</v>
      </c>
      <c r="ET40">
        <f t="shared" si="3"/>
        <v>1.8870108821486455</v>
      </c>
      <c r="EU40">
        <f t="shared" si="3"/>
        <v>-15.492957746478869</v>
      </c>
      <c r="EV40">
        <f t="shared" si="3"/>
        <v>1.2437810945273633</v>
      </c>
      <c r="EW40">
        <f t="shared" si="3"/>
        <v>-0.8994276369582993</v>
      </c>
      <c r="EX40">
        <f t="shared" si="3"/>
        <v>5.8403776484795253</v>
      </c>
      <c r="EY40">
        <f t="shared" si="3"/>
        <v>11.535138248847925</v>
      </c>
      <c r="EZ40">
        <f t="shared" si="3"/>
        <v>-17.821782178217813</v>
      </c>
      <c r="FA40">
        <f t="shared" si="3"/>
        <v>21.53846153846154</v>
      </c>
      <c r="FB40">
        <f t="shared" si="3"/>
        <v>-7.7905491698595144</v>
      </c>
      <c r="FC40">
        <f t="shared" si="3"/>
        <v>7.9202586206896548</v>
      </c>
      <c r="FD40">
        <f t="shared" si="3"/>
        <v>-1.0033931168201649</v>
      </c>
      <c r="FE40">
        <f t="shared" si="3"/>
        <v>-5.1282051282051277</v>
      </c>
      <c r="FF40">
        <f t="shared" si="3"/>
        <v>-5.7670772676371778</v>
      </c>
      <c r="FG40">
        <f t="shared" si="3"/>
        <v>1.9110555456331488</v>
      </c>
      <c r="FH40">
        <f t="shared" si="3"/>
        <v>-0.21579532814238042</v>
      </c>
      <c r="FI40">
        <f t="shared" si="3"/>
        <v>7.3182911880873478</v>
      </c>
      <c r="FJ40">
        <f t="shared" si="3"/>
        <v>-1.2499999999999956</v>
      </c>
      <c r="FK40">
        <f t="shared" si="3"/>
        <v>-3.525046382189239</v>
      </c>
      <c r="FL40">
        <f t="shared" si="3"/>
        <v>11.879699248120302</v>
      </c>
      <c r="FM40">
        <f t="shared" si="3"/>
        <v>6.0928013876843021</v>
      </c>
      <c r="FN40">
        <f t="shared" si="3"/>
        <v>4.2880062229568772</v>
      </c>
      <c r="FO40">
        <f t="shared" si="3"/>
        <v>-2.7397260273972628</v>
      </c>
      <c r="FP40">
        <f t="shared" si="3"/>
        <v>-12.5</v>
      </c>
      <c r="FQ40">
        <f t="shared" si="3"/>
        <v>-44.444444444444443</v>
      </c>
      <c r="FR40">
        <f t="shared" si="3"/>
        <v>-16.981132075471699</v>
      </c>
      <c r="FS40">
        <f t="shared" si="3"/>
        <v>2.0894516393047997</v>
      </c>
      <c r="FT40">
        <f t="shared" si="3"/>
        <v>3.2467532467532463</v>
      </c>
      <c r="FU40">
        <f t="shared" si="3"/>
        <v>0.54446460980036293</v>
      </c>
      <c r="FV40">
        <f t="shared" si="3"/>
        <v>6.2131762185324044</v>
      </c>
      <c r="FW40">
        <f t="shared" si="3"/>
        <v>-8.654828819621871</v>
      </c>
      <c r="FX40">
        <f t="shared" si="3"/>
        <v>8.8699563205466418</v>
      </c>
      <c r="FY40">
        <f t="shared" si="3"/>
        <v>-5.1851851851851798</v>
      </c>
      <c r="FZ40">
        <f t="shared" si="3"/>
        <v>-1.5503875968992249</v>
      </c>
      <c r="GA40">
        <f t="shared" si="3"/>
        <v>-4.7908745247148294</v>
      </c>
      <c r="GB40">
        <f t="shared" si="3"/>
        <v>-3.8713195201744819</v>
      </c>
      <c r="GC40">
        <f t="shared" si="3"/>
        <v>0.26952903347834312</v>
      </c>
      <c r="GD40">
        <f t="shared" si="3"/>
        <v>20.300751879699241</v>
      </c>
      <c r="GE40">
        <f t="shared" si="3"/>
        <v>-2.34375</v>
      </c>
      <c r="GF40">
        <f t="shared" si="3"/>
        <v>13.488759367194007</v>
      </c>
      <c r="GG40">
        <f t="shared" si="3"/>
        <v>10.603371783496007</v>
      </c>
      <c r="GH40">
        <f t="shared" si="3"/>
        <v>2.3131922052432357</v>
      </c>
      <c r="GI40">
        <f t="shared" si="3"/>
        <v>-7.0312500000000027</v>
      </c>
      <c r="GJ40">
        <f t="shared" si="3"/>
        <v>2.2304832713754648</v>
      </c>
      <c r="GK40">
        <f t="shared" si="3"/>
        <v>4.4138929088277861</v>
      </c>
      <c r="GL40">
        <f t="shared" si="3"/>
        <v>-1.2856819211599457</v>
      </c>
      <c r="GM40">
        <f t="shared" si="3"/>
        <v>12.439791605229528</v>
      </c>
      <c r="GN40">
        <f t="shared" si="3"/>
        <v>-32.692307692307693</v>
      </c>
      <c r="GO40">
        <f t="shared" si="3"/>
        <v>6.0606060606060606</v>
      </c>
      <c r="GP40">
        <f t="shared" si="3"/>
        <v>23.414634146341466</v>
      </c>
      <c r="GQ40">
        <f t="shared" si="3"/>
        <v>2.841429880843263</v>
      </c>
      <c r="GR40">
        <f t="shared" ref="GR40:IV40" si="4">(GR4-GR3)/GR3*100</f>
        <v>13.941328891356653</v>
      </c>
      <c r="GS40">
        <f t="shared" si="4"/>
        <v>-29.687500000000007</v>
      </c>
      <c r="GT40">
        <f t="shared" si="4"/>
        <v>-0.32786885245901637</v>
      </c>
      <c r="GU40">
        <f t="shared" si="4"/>
        <v>4.2136945071482312</v>
      </c>
      <c r="GV40">
        <f t="shared" si="4"/>
        <v>-7.7758215962441311</v>
      </c>
      <c r="GW40">
        <f t="shared" si="4"/>
        <v>-1.344231621448619</v>
      </c>
      <c r="GX40">
        <f t="shared" si="4"/>
        <v>-11.627906976744185</v>
      </c>
      <c r="GY40">
        <f t="shared" si="4"/>
        <v>0</v>
      </c>
      <c r="GZ40">
        <f t="shared" si="4"/>
        <v>-11.578947368421053</v>
      </c>
      <c r="HA40">
        <f t="shared" si="4"/>
        <v>15.238095238095239</v>
      </c>
      <c r="HB40">
        <f t="shared" si="4"/>
        <v>-6.5278994281003655</v>
      </c>
      <c r="HC40">
        <f t="shared" si="4"/>
        <v>19.310344827586214</v>
      </c>
      <c r="HD40">
        <f t="shared" si="4"/>
        <v>8.8832487309644677</v>
      </c>
      <c r="HE40">
        <f t="shared" si="4"/>
        <v>7.4191838897721256</v>
      </c>
      <c r="HF40">
        <f t="shared" si="4"/>
        <v>9.4953603660861816</v>
      </c>
      <c r="HG40">
        <f t="shared" si="4"/>
        <v>5.9349302824454773</v>
      </c>
      <c r="HH40">
        <f t="shared" si="4"/>
        <v>4.0229885057471426</v>
      </c>
      <c r="HI40">
        <f t="shared" si="4"/>
        <v>1.8633540372670807</v>
      </c>
      <c r="HJ40">
        <f t="shared" si="4"/>
        <v>13.904398747106086</v>
      </c>
      <c r="HK40">
        <f t="shared" si="4"/>
        <v>11.002102312543798</v>
      </c>
      <c r="HL40">
        <f t="shared" si="4"/>
        <v>3.1228283530229324</v>
      </c>
      <c r="HM40">
        <f t="shared" si="4"/>
        <v>1.2738853503184782</v>
      </c>
      <c r="HN40">
        <f t="shared" si="4"/>
        <v>6.3829787234042552</v>
      </c>
      <c r="HO40">
        <f t="shared" si="4"/>
        <v>13.392857142857142</v>
      </c>
      <c r="HP40">
        <f t="shared" si="4"/>
        <v>-5.2192066805845512</v>
      </c>
      <c r="HQ40">
        <f t="shared" si="4"/>
        <v>9.4591664136704701</v>
      </c>
      <c r="HR40">
        <f t="shared" si="4"/>
        <v>-1.8018018018017956</v>
      </c>
      <c r="HS40">
        <f t="shared" si="4"/>
        <v>50</v>
      </c>
      <c r="HT40">
        <f t="shared" si="4"/>
        <v>-1.9047619047619049</v>
      </c>
      <c r="HU40">
        <f t="shared" si="4"/>
        <v>-8.1967213114754092</v>
      </c>
      <c r="HV40">
        <f t="shared" si="4"/>
        <v>15.156346886349544</v>
      </c>
      <c r="HW40">
        <f t="shared" si="4"/>
        <v>-26.984126984126988</v>
      </c>
      <c r="HX40">
        <f t="shared" si="4"/>
        <v>-6.6820276497695854</v>
      </c>
      <c r="HY40">
        <f t="shared" si="4"/>
        <v>3.1936127744510974</v>
      </c>
      <c r="HZ40">
        <f t="shared" si="4"/>
        <v>-0.78057241977450131</v>
      </c>
      <c r="IA40">
        <f t="shared" si="4"/>
        <v>7.1781338360037692</v>
      </c>
      <c r="IB40">
        <f t="shared" si="4"/>
        <v>0</v>
      </c>
      <c r="IC40">
        <f t="shared" si="4"/>
        <v>14.356435643564355</v>
      </c>
      <c r="ID40">
        <f t="shared" si="4"/>
        <v>11.213235294117647</v>
      </c>
      <c r="IE40">
        <f t="shared" si="4"/>
        <v>10.939584524490185</v>
      </c>
      <c r="IF40">
        <f t="shared" si="4"/>
        <v>-4.0652356397649605</v>
      </c>
      <c r="IG40">
        <f t="shared" si="4"/>
        <v>6.1946902654867193</v>
      </c>
      <c r="IH40">
        <f t="shared" si="4"/>
        <v>-15.11627906976744</v>
      </c>
      <c r="II40">
        <f t="shared" si="4"/>
        <v>17.704918032786885</v>
      </c>
      <c r="IJ40">
        <f t="shared" si="4"/>
        <v>-2.1505376344086025</v>
      </c>
      <c r="IK40">
        <f t="shared" si="4"/>
        <v>-5.1059787448791782</v>
      </c>
      <c r="IL40">
        <f t="shared" si="4"/>
        <v>9.3137254901960898</v>
      </c>
      <c r="IM40">
        <f t="shared" si="4"/>
        <v>15.384615384615385</v>
      </c>
      <c r="IN40">
        <f t="shared" si="4"/>
        <v>10.759493670886076</v>
      </c>
      <c r="IO40">
        <f t="shared" si="4"/>
        <v>5.8099147458162292</v>
      </c>
      <c r="IP40">
        <f t="shared" si="4"/>
        <v>12.066721303572288</v>
      </c>
      <c r="IQ40">
        <f t="shared" si="4"/>
        <v>-25.161290322580648</v>
      </c>
      <c r="IR40">
        <f t="shared" si="4"/>
        <v>29.411764705882355</v>
      </c>
      <c r="IS40">
        <f t="shared" si="4"/>
        <v>6.5420560747663545</v>
      </c>
      <c r="IT40">
        <f t="shared" si="4"/>
        <v>-13.559322033898304</v>
      </c>
      <c r="IU40">
        <f t="shared" si="4"/>
        <v>-7.285018474974807</v>
      </c>
      <c r="IV40">
        <f t="shared" si="4"/>
        <v>10.091743119266052</v>
      </c>
    </row>
    <row r="41" spans="1:256" x14ac:dyDescent="0.25">
      <c r="A41">
        <v>1986</v>
      </c>
      <c r="B41">
        <f>(B5-B4)/B4*100</f>
        <v>3.2828282828282833</v>
      </c>
      <c r="C41">
        <f>(C5-C4)/C4*100</f>
        <v>6.5801668211306774</v>
      </c>
      <c r="D41">
        <f t="shared" ref="D41:BO45" si="5">(D5-D4)/D4*100</f>
        <v>6.7500590040122725</v>
      </c>
      <c r="E41">
        <f t="shared" si="5"/>
        <v>4.358261059291987</v>
      </c>
      <c r="F41">
        <f t="shared" si="5"/>
        <v>15.533980582524268</v>
      </c>
      <c r="G41">
        <f t="shared" si="5"/>
        <v>-9.8039215686274517</v>
      </c>
      <c r="H41">
        <f t="shared" si="5"/>
        <v>-3.4825870646766171</v>
      </c>
      <c r="I41">
        <f t="shared" si="5"/>
        <v>-2.8925619834710745</v>
      </c>
      <c r="J41">
        <f t="shared" si="5"/>
        <v>-9.8499223736415384</v>
      </c>
      <c r="K41">
        <f t="shared" si="5"/>
        <v>31.034482758620701</v>
      </c>
      <c r="L41">
        <f t="shared" si="5"/>
        <v>20.866141732283463</v>
      </c>
      <c r="M41">
        <f t="shared" si="5"/>
        <v>-2.263374485596708</v>
      </c>
      <c r="N41">
        <f t="shared" si="5"/>
        <v>20.214132762312634</v>
      </c>
      <c r="O41">
        <f t="shared" si="5"/>
        <v>6.7973363487875362</v>
      </c>
      <c r="P41">
        <f t="shared" si="5"/>
        <v>33.644859813084125</v>
      </c>
      <c r="Q41">
        <f t="shared" si="5"/>
        <v>2.1390374331550799</v>
      </c>
      <c r="R41">
        <f t="shared" si="5"/>
        <v>0</v>
      </c>
      <c r="S41">
        <f t="shared" si="5"/>
        <v>16.883116883116884</v>
      </c>
      <c r="T41">
        <f t="shared" si="5"/>
        <v>7.3290928886596758</v>
      </c>
      <c r="U41">
        <f t="shared" si="5"/>
        <v>-6.9868995633187687</v>
      </c>
      <c r="V41">
        <f t="shared" si="5"/>
        <v>9.6750902527075819</v>
      </c>
      <c r="W41">
        <f t="shared" si="5"/>
        <v>6.1115489011470094</v>
      </c>
      <c r="X41">
        <f t="shared" si="5"/>
        <v>7.0901871809415766</v>
      </c>
      <c r="Y41">
        <f t="shared" si="5"/>
        <v>7.5201067417812535</v>
      </c>
      <c r="Z41">
        <f t="shared" si="5"/>
        <v>-6.6176470588235325</v>
      </c>
      <c r="AA41">
        <f t="shared" si="5"/>
        <v>21.693121693121693</v>
      </c>
      <c r="AB41">
        <f t="shared" si="5"/>
        <v>4.6177138531415594</v>
      </c>
      <c r="AC41">
        <f t="shared" si="5"/>
        <v>17.921236291126618</v>
      </c>
      <c r="AD41">
        <f t="shared" si="5"/>
        <v>-3.5128805620608898</v>
      </c>
      <c r="AE41">
        <f t="shared" si="5"/>
        <v>32.352941176470594</v>
      </c>
      <c r="AF41">
        <f t="shared" si="5"/>
        <v>23.333333333333332</v>
      </c>
      <c r="AG41">
        <f t="shared" si="5"/>
        <v>-0.39318479685452157</v>
      </c>
      <c r="AH41">
        <f t="shared" si="5"/>
        <v>1.6080901856763925</v>
      </c>
      <c r="AI41">
        <f t="shared" si="5"/>
        <v>5.2460598263107112</v>
      </c>
      <c r="AJ41">
        <f t="shared" si="5"/>
        <v>-21.052631578947363</v>
      </c>
      <c r="AK41">
        <f t="shared" si="5"/>
        <v>3.3333333333333335</v>
      </c>
      <c r="AL41">
        <f t="shared" si="5"/>
        <v>21.621621621621621</v>
      </c>
      <c r="AM41">
        <f t="shared" si="5"/>
        <v>1.6817593790426906</v>
      </c>
      <c r="AN41">
        <f t="shared" si="5"/>
        <v>11.514360313315928</v>
      </c>
      <c r="AO41">
        <f t="shared" si="5"/>
        <v>8.7719298245614024</v>
      </c>
      <c r="AP41">
        <f t="shared" si="5"/>
        <v>31.972789115646261</v>
      </c>
      <c r="AQ41">
        <f t="shared" si="5"/>
        <v>-2.6706231454005933</v>
      </c>
      <c r="AR41">
        <f t="shared" si="5"/>
        <v>-9.7514340344168247</v>
      </c>
      <c r="AS41">
        <f t="shared" si="5"/>
        <v>15.401404441070413</v>
      </c>
      <c r="AT41">
        <f t="shared" si="5"/>
        <v>-37.254901960784302</v>
      </c>
      <c r="AU41">
        <f t="shared" si="5"/>
        <v>5.7870370370370372</v>
      </c>
      <c r="AV41">
        <f t="shared" si="5"/>
        <v>2.4650233177881411</v>
      </c>
      <c r="AW41">
        <f t="shared" si="5"/>
        <v>20.604968174393061</v>
      </c>
      <c r="AX41">
        <f t="shared" si="5"/>
        <v>7.0561776694935103</v>
      </c>
      <c r="AY41">
        <f t="shared" si="5"/>
        <v>-14.925373134328357</v>
      </c>
      <c r="AZ41">
        <f t="shared" si="5"/>
        <v>10.64516129032258</v>
      </c>
      <c r="BA41">
        <f t="shared" si="5"/>
        <v>3.5175879396984926</v>
      </c>
      <c r="BB41">
        <f t="shared" si="5"/>
        <v>33.061557276803917</v>
      </c>
      <c r="BC41">
        <f t="shared" si="5"/>
        <v>15.77747161385339</v>
      </c>
      <c r="BD41">
        <f t="shared" si="5"/>
        <v>-17.514124293785311</v>
      </c>
      <c r="BE41">
        <f t="shared" si="5"/>
        <v>18.604651162790699</v>
      </c>
      <c r="BF41">
        <f t="shared" si="5"/>
        <v>6.129032258064516</v>
      </c>
      <c r="BG41">
        <f t="shared" si="5"/>
        <v>7.7290076335877869</v>
      </c>
      <c r="BH41">
        <f t="shared" si="5"/>
        <v>0.14502261662235422</v>
      </c>
      <c r="BI41">
        <f t="shared" si="5"/>
        <v>0</v>
      </c>
      <c r="BJ41">
        <f t="shared" si="5"/>
        <v>45.454545454545453</v>
      </c>
      <c r="BK41">
        <f t="shared" si="5"/>
        <v>4.6875</v>
      </c>
      <c r="BL41">
        <f t="shared" si="5"/>
        <v>-20.446096654275092</v>
      </c>
      <c r="BM41">
        <f t="shared" si="5"/>
        <v>-5.7800683974760361E-2</v>
      </c>
      <c r="BN41">
        <f t="shared" si="5"/>
        <v>15.625</v>
      </c>
      <c r="BO41">
        <f t="shared" si="5"/>
        <v>10.355987055016183</v>
      </c>
      <c r="BP41">
        <f t="shared" ref="BP41:EA44" si="6">(BP5-BP4)/BP4*100</f>
        <v>5.2108633252373595</v>
      </c>
      <c r="BQ41">
        <f t="shared" si="6"/>
        <v>13.47524154589372</v>
      </c>
      <c r="BR41">
        <f t="shared" si="6"/>
        <v>6.5983112183353443</v>
      </c>
      <c r="BS41">
        <f t="shared" si="6"/>
        <v>-14.743589743589739</v>
      </c>
      <c r="BT41">
        <f t="shared" si="6"/>
        <v>3.1347962382445136</v>
      </c>
      <c r="BU41">
        <f t="shared" si="6"/>
        <v>8.0424886191198777</v>
      </c>
      <c r="BV41">
        <f t="shared" si="6"/>
        <v>-2.1915103652517276</v>
      </c>
      <c r="BW41">
        <f t="shared" si="6"/>
        <v>0.23373759647188536</v>
      </c>
      <c r="BX41">
        <f t="shared" si="6"/>
        <v>5.8333333333333268</v>
      </c>
      <c r="BY41">
        <f t="shared" si="6"/>
        <v>-7.2727272727272725</v>
      </c>
      <c r="BZ41">
        <f t="shared" si="6"/>
        <v>-1.9283746556473829</v>
      </c>
      <c r="CA41">
        <f t="shared" si="6"/>
        <v>0.84245998315080028</v>
      </c>
      <c r="CB41">
        <f t="shared" si="6"/>
        <v>7.3206861948678741</v>
      </c>
      <c r="CC41">
        <f t="shared" si="6"/>
        <v>-27.932960893854741</v>
      </c>
      <c r="CD41">
        <f t="shared" si="6"/>
        <v>-10.743801652892563</v>
      </c>
      <c r="CE41">
        <f t="shared" si="6"/>
        <v>12.656467315716272</v>
      </c>
      <c r="CF41">
        <f t="shared" si="6"/>
        <v>1.5033696215655781</v>
      </c>
      <c r="CG41">
        <f t="shared" si="6"/>
        <v>4.9938564156573637</v>
      </c>
      <c r="CH41">
        <f t="shared" si="6"/>
        <v>-19.565217391304355</v>
      </c>
      <c r="CI41">
        <f t="shared" si="6"/>
        <v>-3.125</v>
      </c>
      <c r="CJ41">
        <f t="shared" si="6"/>
        <v>6.6997518610421833</v>
      </c>
      <c r="CK41">
        <f t="shared" si="6"/>
        <v>9.0393477490251684</v>
      </c>
      <c r="CL41">
        <f t="shared" si="6"/>
        <v>14.474972639824896</v>
      </c>
      <c r="CM41">
        <f t="shared" si="6"/>
        <v>-8.7628865979381416</v>
      </c>
      <c r="CN41">
        <f t="shared" si="6"/>
        <v>18.069815195071868</v>
      </c>
      <c r="CO41">
        <f t="shared" si="6"/>
        <v>1.3468013468013467</v>
      </c>
      <c r="CP41">
        <f t="shared" si="6"/>
        <v>18.121041520056298</v>
      </c>
      <c r="CQ41">
        <f t="shared" si="6"/>
        <v>-1.3645592332027008</v>
      </c>
      <c r="CR41">
        <f t="shared" si="6"/>
        <v>21.546961325966841</v>
      </c>
      <c r="CS41">
        <f t="shared" si="6"/>
        <v>-17.857142857142858</v>
      </c>
      <c r="CT41">
        <f t="shared" si="6"/>
        <v>4.1916167664670656</v>
      </c>
      <c r="CU41">
        <f t="shared" si="6"/>
        <v>15.492957746478872</v>
      </c>
      <c r="CV41">
        <f t="shared" si="6"/>
        <v>14.157610019981481</v>
      </c>
      <c r="CW41">
        <f t="shared" si="6"/>
        <v>-14.285714285714294</v>
      </c>
      <c r="CX41">
        <f t="shared" si="6"/>
        <v>15.229885057471265</v>
      </c>
      <c r="CY41">
        <f t="shared" si="6"/>
        <v>14.352941176470587</v>
      </c>
      <c r="CZ41">
        <f t="shared" si="6"/>
        <v>2.2377938517179023</v>
      </c>
      <c r="DA41">
        <f t="shared" si="6"/>
        <v>1.5529599150517654</v>
      </c>
      <c r="DB41">
        <f t="shared" si="6"/>
        <v>5.7471264367816097</v>
      </c>
      <c r="DC41">
        <f t="shared" si="6"/>
        <v>2.9702970297029703</v>
      </c>
      <c r="DD41">
        <f t="shared" si="6"/>
        <v>-0.17301038062283738</v>
      </c>
      <c r="DE41">
        <f t="shared" si="6"/>
        <v>2.4147986149079643</v>
      </c>
      <c r="DF41">
        <f t="shared" si="6"/>
        <v>7.5584074875031018</v>
      </c>
      <c r="DG41">
        <f t="shared" si="6"/>
        <v>0</v>
      </c>
      <c r="DH41">
        <f t="shared" si="6"/>
        <v>1.37524557956778</v>
      </c>
      <c r="DI41">
        <f t="shared" si="6"/>
        <v>0.43973941368078173</v>
      </c>
      <c r="DJ41">
        <f t="shared" si="6"/>
        <v>1.37524557956778</v>
      </c>
      <c r="DK41">
        <f t="shared" si="6"/>
        <v>9.7475455820476853</v>
      </c>
      <c r="DL41">
        <f t="shared" si="6"/>
        <v>-4.1379310344827562</v>
      </c>
      <c r="DM41">
        <f t="shared" si="6"/>
        <v>19.318181818181817</v>
      </c>
      <c r="DN41">
        <f t="shared" si="6"/>
        <v>7.7294685990338161</v>
      </c>
      <c r="DO41">
        <f t="shared" si="6"/>
        <v>19.483046136742637</v>
      </c>
      <c r="DP41">
        <f t="shared" si="6"/>
        <v>10.844232059020792</v>
      </c>
      <c r="DQ41">
        <f t="shared" si="6"/>
        <v>-0.79365079365079083</v>
      </c>
      <c r="DR41">
        <f t="shared" si="6"/>
        <v>6.8840579710144931</v>
      </c>
      <c r="DS41">
        <f t="shared" si="6"/>
        <v>-2.8653295128939829</v>
      </c>
      <c r="DT41">
        <f t="shared" si="6"/>
        <v>3.7920489296636086</v>
      </c>
      <c r="DU41">
        <f t="shared" si="6"/>
        <v>0.60927313714738318</v>
      </c>
      <c r="DV41">
        <f t="shared" si="6"/>
        <v>5.9760956175298796</v>
      </c>
      <c r="DW41">
        <f t="shared" si="6"/>
        <v>13.447432762836186</v>
      </c>
      <c r="DX41">
        <f t="shared" si="6"/>
        <v>0.81743869209809261</v>
      </c>
      <c r="DY41">
        <f t="shared" si="6"/>
        <v>16.148148148148149</v>
      </c>
      <c r="DZ41">
        <f t="shared" si="6"/>
        <v>-6.3813300515064494E-2</v>
      </c>
      <c r="EA41">
        <f t="shared" si="6"/>
        <v>5.1094890510948989</v>
      </c>
      <c r="EB41">
        <f t="shared" ref="EB41:GM47" si="7">(EB5-EB4)/EB4*100</f>
        <v>-50</v>
      </c>
      <c r="EC41">
        <f t="shared" si="7"/>
        <v>-10.691823899371069</v>
      </c>
      <c r="ED41">
        <f t="shared" si="7"/>
        <v>-7.5144508670520231</v>
      </c>
      <c r="EE41">
        <f t="shared" si="7"/>
        <v>0.45463530341964808</v>
      </c>
      <c r="EF41">
        <f t="shared" si="7"/>
        <v>3.125</v>
      </c>
      <c r="EG41">
        <f t="shared" si="7"/>
        <v>6.3829787234042552</v>
      </c>
      <c r="EH41">
        <f t="shared" si="7"/>
        <v>4.5212765957446814</v>
      </c>
      <c r="EI41">
        <f t="shared" si="7"/>
        <v>4.8780487804878048</v>
      </c>
      <c r="EJ41">
        <f t="shared" si="7"/>
        <v>-0.12385889260975273</v>
      </c>
      <c r="EK41">
        <f t="shared" si="7"/>
        <v>-8.1081081081081159</v>
      </c>
      <c r="EL41">
        <f t="shared" si="7"/>
        <v>26.041666666666668</v>
      </c>
      <c r="EM41">
        <f t="shared" si="7"/>
        <v>10.815602836879433</v>
      </c>
      <c r="EN41">
        <f t="shared" si="7"/>
        <v>7.3843762145355614</v>
      </c>
      <c r="EO41">
        <f t="shared" si="7"/>
        <v>12.645011600928074</v>
      </c>
      <c r="EP41">
        <f t="shared" si="7"/>
        <v>-43.750000000000007</v>
      </c>
      <c r="EQ41">
        <f t="shared" si="7"/>
        <v>9.5238095238095237</v>
      </c>
      <c r="ER41">
        <f t="shared" si="7"/>
        <v>15.706806282722512</v>
      </c>
      <c r="ES41">
        <f t="shared" si="7"/>
        <v>-9.0225563909774422</v>
      </c>
      <c r="ET41">
        <f t="shared" si="7"/>
        <v>15.698973601484681</v>
      </c>
      <c r="EU41">
        <f t="shared" si="7"/>
        <v>-38.333333333333329</v>
      </c>
      <c r="EV41">
        <f t="shared" si="7"/>
        <v>-1.9656019656019657</v>
      </c>
      <c r="EW41">
        <f t="shared" si="7"/>
        <v>4.4141914191419138</v>
      </c>
      <c r="EX41">
        <f t="shared" si="7"/>
        <v>6.176745150917955</v>
      </c>
      <c r="EY41">
        <f t="shared" si="7"/>
        <v>2.3724983860555198</v>
      </c>
      <c r="EZ41">
        <f t="shared" si="7"/>
        <v>7.2289156626505982</v>
      </c>
      <c r="FA41">
        <f t="shared" si="7"/>
        <v>7.59493670886076</v>
      </c>
      <c r="FB41">
        <f t="shared" si="7"/>
        <v>-4.0166204986149578</v>
      </c>
      <c r="FC41">
        <f t="shared" si="7"/>
        <v>-4.3434847728407391</v>
      </c>
      <c r="FD41">
        <f t="shared" si="7"/>
        <v>-2.8301424864123783</v>
      </c>
      <c r="FE41">
        <f t="shared" si="7"/>
        <v>15.135135135135139</v>
      </c>
      <c r="FF41">
        <f t="shared" si="7"/>
        <v>13.309566250742721</v>
      </c>
      <c r="FG41">
        <f t="shared" si="7"/>
        <v>-5.0998948475289172</v>
      </c>
      <c r="FH41">
        <f t="shared" si="7"/>
        <v>1.8438008605890355</v>
      </c>
      <c r="FI41">
        <f t="shared" si="7"/>
        <v>5.8631921824104234</v>
      </c>
      <c r="FJ41">
        <f t="shared" si="7"/>
        <v>-16.455696202531652</v>
      </c>
      <c r="FK41">
        <f t="shared" si="7"/>
        <v>-0.96153846153846156</v>
      </c>
      <c r="FL41">
        <f t="shared" si="7"/>
        <v>12.432795698924732</v>
      </c>
      <c r="FM41">
        <f t="shared" si="7"/>
        <v>13.447782546494993</v>
      </c>
      <c r="FN41">
        <f t="shared" si="7"/>
        <v>1.9113328049974361</v>
      </c>
      <c r="FO41">
        <f t="shared" si="7"/>
        <v>0.70422535211268611</v>
      </c>
      <c r="FP41">
        <f t="shared" si="7"/>
        <v>0</v>
      </c>
      <c r="FQ41">
        <f t="shared" si="7"/>
        <v>57.999999999999993</v>
      </c>
      <c r="FR41">
        <f t="shared" si="7"/>
        <v>6.8181818181818175</v>
      </c>
      <c r="FS41">
        <f t="shared" si="7"/>
        <v>1.4289082763499175</v>
      </c>
      <c r="FT41">
        <f t="shared" si="7"/>
        <v>-15.094339622641511</v>
      </c>
      <c r="FU41">
        <f t="shared" si="7"/>
        <v>7.4007220216606493</v>
      </c>
      <c r="FV41">
        <f t="shared" si="7"/>
        <v>4.6646495209278864</v>
      </c>
      <c r="FW41">
        <f t="shared" si="7"/>
        <v>6.8666526816306552</v>
      </c>
      <c r="FX41">
        <f t="shared" si="7"/>
        <v>-0.23436879319933263</v>
      </c>
      <c r="FY41">
        <f t="shared" si="7"/>
        <v>0</v>
      </c>
      <c r="FZ41">
        <f t="shared" si="7"/>
        <v>5.9055118110236222</v>
      </c>
      <c r="GA41">
        <f t="shared" si="7"/>
        <v>-3.9936102236421722</v>
      </c>
      <c r="GB41">
        <f t="shared" si="7"/>
        <v>-0.14180374361883152</v>
      </c>
      <c r="GC41">
        <f t="shared" si="7"/>
        <v>-1.2119783070030654</v>
      </c>
      <c r="GD41">
        <f t="shared" si="7"/>
        <v>-8.1250000000000036</v>
      </c>
      <c r="GE41">
        <f t="shared" si="7"/>
        <v>42.4</v>
      </c>
      <c r="GF41">
        <f t="shared" si="7"/>
        <v>1.173881144534116</v>
      </c>
      <c r="GG41">
        <f t="shared" si="7"/>
        <v>11.411953469715202</v>
      </c>
      <c r="GH41">
        <f t="shared" si="7"/>
        <v>13.149721384854299</v>
      </c>
      <c r="GI41">
        <f t="shared" si="7"/>
        <v>3.3613445378151288</v>
      </c>
      <c r="GJ41">
        <f t="shared" si="7"/>
        <v>19.818181818181817</v>
      </c>
      <c r="GK41">
        <f t="shared" si="7"/>
        <v>3.3957033957033955</v>
      </c>
      <c r="GL41">
        <f t="shared" si="7"/>
        <v>3.763841872740834</v>
      </c>
      <c r="GM41">
        <f t="shared" si="7"/>
        <v>4.0652183415657648</v>
      </c>
      <c r="GN41">
        <f t="shared" ref="GN41:IV45" si="8">(GN5-GN4)/GN4*100</f>
        <v>-3.8095238095238129</v>
      </c>
      <c r="GO41">
        <f t="shared" si="8"/>
        <v>-2.8571428571428572</v>
      </c>
      <c r="GP41">
        <f t="shared" si="8"/>
        <v>-17.391304347826086</v>
      </c>
      <c r="GQ41">
        <f t="shared" si="8"/>
        <v>3.119429590017825</v>
      </c>
      <c r="GR41">
        <f t="shared" si="8"/>
        <v>7.7766497461928932</v>
      </c>
      <c r="GS41">
        <f t="shared" si="8"/>
        <v>1.1111111111111072</v>
      </c>
      <c r="GT41">
        <f t="shared" si="8"/>
        <v>-4.2763157894736841</v>
      </c>
      <c r="GU41">
        <f t="shared" si="8"/>
        <v>0.72202166064981954</v>
      </c>
      <c r="GV41">
        <f t="shared" si="8"/>
        <v>6.9360483614381154</v>
      </c>
      <c r="GW41">
        <f t="shared" si="8"/>
        <v>9.6426432421641053</v>
      </c>
      <c r="GX41">
        <f t="shared" si="8"/>
        <v>13.81578947368422</v>
      </c>
      <c r="GY41">
        <f t="shared" si="8"/>
        <v>115.38461538461537</v>
      </c>
      <c r="GZ41">
        <f t="shared" si="8"/>
        <v>-25.595238095238095</v>
      </c>
      <c r="HA41">
        <f t="shared" si="8"/>
        <v>-4.9586776859504136</v>
      </c>
      <c r="HB41">
        <f t="shared" si="8"/>
        <v>9.6791974423988538</v>
      </c>
      <c r="HC41">
        <f t="shared" si="8"/>
        <v>-1.7341040462427786</v>
      </c>
      <c r="HD41">
        <f t="shared" si="8"/>
        <v>16.783216783216783</v>
      </c>
      <c r="HE41">
        <f t="shared" si="8"/>
        <v>11.297483966452885</v>
      </c>
      <c r="HF41">
        <f t="shared" si="8"/>
        <v>15.83468771766891</v>
      </c>
      <c r="HG41">
        <f t="shared" si="8"/>
        <v>2.6887163910451117</v>
      </c>
      <c r="HH41">
        <f t="shared" si="8"/>
        <v>1.1049723756906038</v>
      </c>
      <c r="HI41">
        <f t="shared" si="8"/>
        <v>5.9099437148217637</v>
      </c>
      <c r="HJ41">
        <f t="shared" si="8"/>
        <v>2.9053084648493543</v>
      </c>
      <c r="HK41">
        <f t="shared" si="8"/>
        <v>26.328914141414138</v>
      </c>
      <c r="HL41">
        <f t="shared" si="8"/>
        <v>1.7647306574569348</v>
      </c>
      <c r="HM41">
        <f t="shared" si="8"/>
        <v>8.8050314465408821</v>
      </c>
      <c r="HN41">
        <f t="shared" si="8"/>
        <v>6</v>
      </c>
      <c r="HO41">
        <f t="shared" si="8"/>
        <v>10.498687664041995</v>
      </c>
      <c r="HP41">
        <f t="shared" si="8"/>
        <v>7.4889867841409687</v>
      </c>
      <c r="HQ41">
        <f t="shared" si="8"/>
        <v>4.1326571043664311</v>
      </c>
      <c r="HR41">
        <f t="shared" si="8"/>
        <v>15.59633027522935</v>
      </c>
      <c r="HS41">
        <f t="shared" si="8"/>
        <v>-38.888888888888893</v>
      </c>
      <c r="HT41">
        <f t="shared" si="8"/>
        <v>14.563106796116504</v>
      </c>
      <c r="HU41">
        <f t="shared" si="8"/>
        <v>7.1428571428571423</v>
      </c>
      <c r="HV41">
        <f t="shared" si="8"/>
        <v>-5.3884615384615389</v>
      </c>
      <c r="HW41">
        <f t="shared" si="8"/>
        <v>19.565217391304358</v>
      </c>
      <c r="HX41">
        <f t="shared" si="8"/>
        <v>1.4814814814814816</v>
      </c>
      <c r="HY41">
        <f t="shared" si="8"/>
        <v>-1.1605415860735011</v>
      </c>
      <c r="HZ41">
        <f t="shared" si="8"/>
        <v>6.9580419580419575</v>
      </c>
      <c r="IA41">
        <f t="shared" si="8"/>
        <v>4.5235498962327201</v>
      </c>
      <c r="IB41">
        <f t="shared" si="8"/>
        <v>-3.0000000000000071</v>
      </c>
      <c r="IC41">
        <f t="shared" si="8"/>
        <v>-3.4632034632034632</v>
      </c>
      <c r="ID41">
        <f t="shared" si="8"/>
        <v>-1.5702479338842976</v>
      </c>
      <c r="IE41">
        <f t="shared" si="8"/>
        <v>3.6076275554028516</v>
      </c>
      <c r="IF41">
        <f t="shared" si="8"/>
        <v>12.004166666666666</v>
      </c>
      <c r="IG41">
        <f t="shared" si="8"/>
        <v>7.5000000000000027</v>
      </c>
      <c r="IH41">
        <f t="shared" si="8"/>
        <v>56.164383561643838</v>
      </c>
      <c r="II41">
        <f t="shared" si="8"/>
        <v>0.83565459610027859</v>
      </c>
      <c r="IJ41">
        <f t="shared" si="8"/>
        <v>8.104395604395604</v>
      </c>
      <c r="IK41">
        <f t="shared" si="8"/>
        <v>3.0094475380091348</v>
      </c>
      <c r="IL41">
        <f t="shared" si="8"/>
        <v>0.44843049327353307</v>
      </c>
      <c r="IM41">
        <f t="shared" si="8"/>
        <v>10.37037037037037</v>
      </c>
      <c r="IN41">
        <f t="shared" si="8"/>
        <v>9.8285714285714274</v>
      </c>
      <c r="IO41">
        <f t="shared" si="8"/>
        <v>3.9391226499552374</v>
      </c>
      <c r="IP41">
        <f t="shared" si="8"/>
        <v>13.69698012561301</v>
      </c>
      <c r="IQ41">
        <f t="shared" si="8"/>
        <v>-7.7586206896551753</v>
      </c>
      <c r="IR41">
        <f t="shared" si="8"/>
        <v>22.727272727272727</v>
      </c>
      <c r="IS41">
        <f t="shared" si="8"/>
        <v>-2.6315789473684208</v>
      </c>
      <c r="IT41">
        <f t="shared" si="8"/>
        <v>11.76470588235294</v>
      </c>
      <c r="IU41">
        <f t="shared" si="8"/>
        <v>6.6935374303700019</v>
      </c>
      <c r="IV41">
        <f t="shared" si="8"/>
        <v>21.666666666666664</v>
      </c>
    </row>
    <row r="42" spans="1:256" x14ac:dyDescent="0.25">
      <c r="A42">
        <v>1987</v>
      </c>
      <c r="B42">
        <f t="shared" ref="B42:Q69" si="9">(B6-B5)/B5*100</f>
        <v>-7.0904645476772608</v>
      </c>
      <c r="C42">
        <f t="shared" si="9"/>
        <v>-1.1304347826086958</v>
      </c>
      <c r="D42">
        <f t="shared" si="9"/>
        <v>1.2823347335839044</v>
      </c>
      <c r="E42">
        <f t="shared" si="9"/>
        <v>3.1465607359397865</v>
      </c>
      <c r="F42">
        <f t="shared" si="9"/>
        <v>-10.504201680672269</v>
      </c>
      <c r="G42">
        <f t="shared" si="9"/>
        <v>15.217391304347828</v>
      </c>
      <c r="H42">
        <f t="shared" si="9"/>
        <v>-12.11340206185567</v>
      </c>
      <c r="I42">
        <f t="shared" si="9"/>
        <v>-18.297872340425531</v>
      </c>
      <c r="J42">
        <f t="shared" si="9"/>
        <v>5.9860951651996421</v>
      </c>
      <c r="K42">
        <f t="shared" si="9"/>
        <v>5.2631578947368389</v>
      </c>
      <c r="L42">
        <f t="shared" si="9"/>
        <v>-17.589576547231271</v>
      </c>
      <c r="M42">
        <f t="shared" si="9"/>
        <v>-2.0350877192982457</v>
      </c>
      <c r="N42">
        <f t="shared" si="9"/>
        <v>-16.512290701816887</v>
      </c>
      <c r="O42">
        <f t="shared" si="9"/>
        <v>4.898039215686274</v>
      </c>
      <c r="P42">
        <f t="shared" si="9"/>
        <v>-10.48951048951049</v>
      </c>
      <c r="Q42">
        <f t="shared" si="9"/>
        <v>-4.7120418848167542</v>
      </c>
      <c r="R42">
        <f t="shared" si="5"/>
        <v>13.556851311953352</v>
      </c>
      <c r="S42">
        <f t="shared" si="5"/>
        <v>0</v>
      </c>
      <c r="T42">
        <f t="shared" si="5"/>
        <v>0.51788574479444738</v>
      </c>
      <c r="U42">
        <f t="shared" si="5"/>
        <v>2.3474178403755865</v>
      </c>
      <c r="V42">
        <f t="shared" si="5"/>
        <v>-3.7524687294272545</v>
      </c>
      <c r="W42">
        <f t="shared" si="5"/>
        <v>-8.2515058998267179E-2</v>
      </c>
      <c r="X42">
        <f t="shared" si="5"/>
        <v>-9.9133085437564858</v>
      </c>
      <c r="Y42">
        <f t="shared" si="5"/>
        <v>3.9158910720441225</v>
      </c>
      <c r="Z42">
        <f t="shared" si="5"/>
        <v>-3.1496062992125875</v>
      </c>
      <c r="AA42">
        <f t="shared" si="5"/>
        <v>-16.956521739130434</v>
      </c>
      <c r="AB42">
        <f t="shared" si="5"/>
        <v>-2.7496382054992763</v>
      </c>
      <c r="AC42">
        <f t="shared" si="5"/>
        <v>-17.226801944620586</v>
      </c>
      <c r="AD42">
        <f t="shared" si="5"/>
        <v>-2.6331273904089438</v>
      </c>
      <c r="AE42">
        <f t="shared" si="5"/>
        <v>-7.4074074074074066</v>
      </c>
      <c r="AF42">
        <f t="shared" si="5"/>
        <v>5.4054054054054053</v>
      </c>
      <c r="AG42">
        <f t="shared" si="5"/>
        <v>5.2631578947368416</v>
      </c>
      <c r="AH42">
        <f t="shared" si="5"/>
        <v>-6.6731930168053513</v>
      </c>
      <c r="AI42">
        <f t="shared" si="5"/>
        <v>0.43091592555239749</v>
      </c>
      <c r="AJ42">
        <f t="shared" si="5"/>
        <v>9.9999999999999929</v>
      </c>
      <c r="AK42">
        <f t="shared" si="5"/>
        <v>6.4516129032258061</v>
      </c>
      <c r="AL42">
        <f t="shared" si="5"/>
        <v>22.5</v>
      </c>
      <c r="AM42">
        <f t="shared" si="5"/>
        <v>0.38167938931297707</v>
      </c>
      <c r="AN42">
        <f t="shared" si="5"/>
        <v>14.1184734254273</v>
      </c>
      <c r="AO42">
        <f t="shared" si="5"/>
        <v>-46.774193548387103</v>
      </c>
      <c r="AP42">
        <f t="shared" si="5"/>
        <v>15.979381443298967</v>
      </c>
      <c r="AQ42">
        <f t="shared" si="5"/>
        <v>-25.304878048780488</v>
      </c>
      <c r="AR42">
        <f t="shared" si="5"/>
        <v>-5.4661016949152543</v>
      </c>
      <c r="AS42">
        <f t="shared" si="5"/>
        <v>12.881341994901735</v>
      </c>
      <c r="AT42">
        <f t="shared" si="5"/>
        <v>16.406249999999996</v>
      </c>
      <c r="AU42">
        <f t="shared" si="5"/>
        <v>0</v>
      </c>
      <c r="AV42">
        <f t="shared" si="5"/>
        <v>-1.950585175552666</v>
      </c>
      <c r="AW42">
        <f t="shared" si="5"/>
        <v>0.1097566671337163</v>
      </c>
      <c r="AX42">
        <f t="shared" si="5"/>
        <v>7.1775570046829174</v>
      </c>
      <c r="AY42">
        <f t="shared" si="5"/>
        <v>8.7719298245614024</v>
      </c>
      <c r="AZ42">
        <f t="shared" si="5"/>
        <v>7.1428571428571423</v>
      </c>
      <c r="BA42">
        <f t="shared" si="5"/>
        <v>0.11202389843166542</v>
      </c>
      <c r="BB42">
        <f t="shared" si="5"/>
        <v>-0.3216911764705882</v>
      </c>
      <c r="BC42">
        <f t="shared" si="5"/>
        <v>9.6183832581042275</v>
      </c>
      <c r="BD42">
        <f t="shared" si="5"/>
        <v>0</v>
      </c>
      <c r="BE42">
        <f t="shared" si="5"/>
        <v>1.9607843137254901</v>
      </c>
      <c r="BF42">
        <f t="shared" si="5"/>
        <v>19.45288753799392</v>
      </c>
      <c r="BG42">
        <f t="shared" si="5"/>
        <v>-6.0230292294065544</v>
      </c>
      <c r="BH42">
        <f t="shared" si="5"/>
        <v>20.75302554908113</v>
      </c>
      <c r="BI42">
        <f t="shared" si="5"/>
        <v>-17.75700934579438</v>
      </c>
      <c r="BJ42">
        <f t="shared" si="5"/>
        <v>-3.125</v>
      </c>
      <c r="BK42">
        <f t="shared" si="5"/>
        <v>-12.935323383084576</v>
      </c>
      <c r="BL42">
        <f t="shared" si="5"/>
        <v>13.084112149532709</v>
      </c>
      <c r="BM42">
        <f t="shared" si="5"/>
        <v>2.8917056243674393E-2</v>
      </c>
      <c r="BN42">
        <f t="shared" si="5"/>
        <v>-18.378378378378379</v>
      </c>
      <c r="BO42">
        <f t="shared" si="5"/>
        <v>-5.4740957966764414</v>
      </c>
      <c r="BP42">
        <f t="shared" si="6"/>
        <v>-6.7576075550891916</v>
      </c>
      <c r="BQ42">
        <f t="shared" si="6"/>
        <v>-3.1317350929941727</v>
      </c>
      <c r="BR42">
        <f t="shared" si="6"/>
        <v>2.1613669797442574</v>
      </c>
      <c r="BS42">
        <f t="shared" si="6"/>
        <v>8.2706766917293209</v>
      </c>
      <c r="BT42">
        <f t="shared" si="6"/>
        <v>-6.6869300911854097</v>
      </c>
      <c r="BU42">
        <f t="shared" si="6"/>
        <v>12.991573033707866</v>
      </c>
      <c r="BV42">
        <f t="shared" si="6"/>
        <v>-1.0698425514735568</v>
      </c>
      <c r="BW42">
        <f t="shared" si="6"/>
        <v>-0.9195705737416402</v>
      </c>
      <c r="BX42">
        <f t="shared" si="6"/>
        <v>-12.598425196850391</v>
      </c>
      <c r="BY42">
        <f t="shared" si="6"/>
        <v>15.686274509803921</v>
      </c>
      <c r="BZ42">
        <f t="shared" si="6"/>
        <v>-5.3370786516853927</v>
      </c>
      <c r="CA42">
        <f t="shared" si="6"/>
        <v>-14.369256474519631</v>
      </c>
      <c r="CB42">
        <f t="shared" si="6"/>
        <v>-1.1977381005387595</v>
      </c>
      <c r="CC42">
        <f t="shared" si="6"/>
        <v>12.403100775193796</v>
      </c>
      <c r="CD42">
        <f t="shared" si="6"/>
        <v>1.8518518518518516</v>
      </c>
      <c r="CE42">
        <f t="shared" si="6"/>
        <v>-0.24691358024691357</v>
      </c>
      <c r="CF42">
        <f t="shared" si="6"/>
        <v>3.7793667007150153</v>
      </c>
      <c r="CG42">
        <f t="shared" si="6"/>
        <v>6.9255203544261468</v>
      </c>
      <c r="CH42">
        <f t="shared" si="6"/>
        <v>-17.117117117117118</v>
      </c>
      <c r="CI42">
        <f t="shared" si="6"/>
        <v>12.903225806451612</v>
      </c>
      <c r="CJ42">
        <f t="shared" si="6"/>
        <v>-9.1860465116279073</v>
      </c>
      <c r="CK42">
        <f t="shared" si="6"/>
        <v>9.2652795838751612</v>
      </c>
      <c r="CL42">
        <f t="shared" si="6"/>
        <v>4.0203280668209729</v>
      </c>
      <c r="CM42">
        <f t="shared" si="6"/>
        <v>-2.2598870056497096</v>
      </c>
      <c r="CN42">
        <f t="shared" si="6"/>
        <v>-13.739130434782609</v>
      </c>
      <c r="CO42">
        <f t="shared" si="6"/>
        <v>-11.406423034330011</v>
      </c>
      <c r="CP42">
        <f t="shared" si="6"/>
        <v>-20.693079138119352</v>
      </c>
      <c r="CQ42">
        <f t="shared" si="6"/>
        <v>2.1972235519387264</v>
      </c>
      <c r="CR42">
        <f t="shared" si="6"/>
        <v>14.090909090909099</v>
      </c>
      <c r="CS42">
        <f t="shared" si="6"/>
        <v>30.434782608695656</v>
      </c>
      <c r="CT42">
        <f t="shared" si="6"/>
        <v>6.8965517241379306</v>
      </c>
      <c r="CU42">
        <f t="shared" si="6"/>
        <v>-7.3170731707317067</v>
      </c>
      <c r="CV42">
        <f t="shared" si="6"/>
        <v>0.75136612021857918</v>
      </c>
      <c r="CW42">
        <f t="shared" si="6"/>
        <v>14.705882352941178</v>
      </c>
      <c r="CX42">
        <f t="shared" si="6"/>
        <v>8.7281795511221958</v>
      </c>
      <c r="CY42">
        <f t="shared" si="6"/>
        <v>-7.6646090534979425</v>
      </c>
      <c r="CZ42">
        <f t="shared" si="6"/>
        <v>-2.9847446385142606</v>
      </c>
      <c r="DA42">
        <f t="shared" si="6"/>
        <v>14.266109005358777</v>
      </c>
      <c r="DB42">
        <f t="shared" si="6"/>
        <v>0</v>
      </c>
      <c r="DC42">
        <f t="shared" si="6"/>
        <v>-16.826923076923077</v>
      </c>
      <c r="DD42">
        <f t="shared" si="6"/>
        <v>7.914500288850375</v>
      </c>
      <c r="DE42">
        <f t="shared" si="6"/>
        <v>-7.6519263279651213</v>
      </c>
      <c r="DF42">
        <f t="shared" si="6"/>
        <v>6.269158508849995</v>
      </c>
      <c r="DG42">
        <f t="shared" si="6"/>
        <v>-10.869565217391305</v>
      </c>
      <c r="DH42">
        <f t="shared" si="6"/>
        <v>8.9147286821705425</v>
      </c>
      <c r="DI42">
        <f t="shared" si="6"/>
        <v>0.27566077509323822</v>
      </c>
      <c r="DJ42">
        <f t="shared" si="6"/>
        <v>8.9147286821705425</v>
      </c>
      <c r="DK42">
        <f t="shared" si="6"/>
        <v>4.1232850967863186</v>
      </c>
      <c r="DL42">
        <f t="shared" si="6"/>
        <v>-12.230215827338137</v>
      </c>
      <c r="DM42">
        <f t="shared" si="6"/>
        <v>6.666666666666667</v>
      </c>
      <c r="DN42">
        <f t="shared" si="6"/>
        <v>7.5485799701046341</v>
      </c>
      <c r="DO42">
        <f t="shared" si="6"/>
        <v>1.2793672947197023</v>
      </c>
      <c r="DP42">
        <f t="shared" si="6"/>
        <v>6.1982377188669968</v>
      </c>
      <c r="DQ42">
        <f t="shared" si="6"/>
        <v>-9.5999999999999943</v>
      </c>
      <c r="DR42">
        <f t="shared" si="6"/>
        <v>-8.8135593220338979</v>
      </c>
      <c r="DS42">
        <f t="shared" si="6"/>
        <v>13.126843657817108</v>
      </c>
      <c r="DT42">
        <f t="shared" si="6"/>
        <v>-11.844431349440189</v>
      </c>
      <c r="DU42">
        <f t="shared" si="6"/>
        <v>12.111669593653485</v>
      </c>
      <c r="DV42">
        <f t="shared" si="6"/>
        <v>-6.0150375939849674</v>
      </c>
      <c r="DW42">
        <f t="shared" si="6"/>
        <v>-8.8362068965517242</v>
      </c>
      <c r="DX42">
        <f t="shared" si="6"/>
        <v>-0.47297297297297303</v>
      </c>
      <c r="DY42">
        <f t="shared" si="6"/>
        <v>-2.8756957328385901</v>
      </c>
      <c r="DZ42">
        <f t="shared" si="6"/>
        <v>8.1870011402508549</v>
      </c>
      <c r="EA42">
        <f t="shared" si="6"/>
        <v>-2.7777777777777799</v>
      </c>
      <c r="EB42">
        <f t="shared" si="7"/>
        <v>37.5</v>
      </c>
      <c r="EC42">
        <f t="shared" si="7"/>
        <v>12.676056338028168</v>
      </c>
      <c r="ED42">
        <f t="shared" si="7"/>
        <v>22.5</v>
      </c>
      <c r="EE42">
        <f t="shared" si="7"/>
        <v>0.71822117276662722</v>
      </c>
      <c r="EF42">
        <f t="shared" si="7"/>
        <v>9.0909090909090917</v>
      </c>
      <c r="EG42">
        <f t="shared" si="7"/>
        <v>10</v>
      </c>
      <c r="EH42">
        <f t="shared" si="7"/>
        <v>-12.213740458015266</v>
      </c>
      <c r="EI42">
        <f t="shared" si="7"/>
        <v>-8.0783353733170138</v>
      </c>
      <c r="EJ42">
        <f t="shared" si="7"/>
        <v>6.8712107293771822</v>
      </c>
      <c r="EK42">
        <f t="shared" si="7"/>
        <v>-12.499999999999995</v>
      </c>
      <c r="EL42">
        <f t="shared" si="7"/>
        <v>-29.75206611570248</v>
      </c>
      <c r="EM42">
        <f t="shared" si="7"/>
        <v>-0.48</v>
      </c>
      <c r="EN42">
        <f t="shared" si="7"/>
        <v>-0.68765834238146939</v>
      </c>
      <c r="EO42">
        <f t="shared" si="7"/>
        <v>2.5212648281649312</v>
      </c>
      <c r="EP42">
        <f t="shared" si="7"/>
        <v>28.395061728395071</v>
      </c>
      <c r="EQ42">
        <f t="shared" si="7"/>
        <v>39.130434782608695</v>
      </c>
      <c r="ER42">
        <f t="shared" si="7"/>
        <v>27.149321266968325</v>
      </c>
      <c r="ES42">
        <f t="shared" si="7"/>
        <v>15.702479338842975</v>
      </c>
      <c r="ET42">
        <f t="shared" si="7"/>
        <v>5.8596307450569594</v>
      </c>
      <c r="EU42">
        <f t="shared" si="7"/>
        <v>29.729729729729719</v>
      </c>
      <c r="EV42">
        <f t="shared" si="7"/>
        <v>-12.030075187969924</v>
      </c>
      <c r="EW42">
        <f t="shared" si="7"/>
        <v>1.1062821019359936</v>
      </c>
      <c r="EX42">
        <f t="shared" si="7"/>
        <v>-12.753382503785474</v>
      </c>
      <c r="EY42">
        <f t="shared" si="7"/>
        <v>7.9646854800567564</v>
      </c>
      <c r="EZ42">
        <f t="shared" si="7"/>
        <v>-6.7415730337078612</v>
      </c>
      <c r="FA42">
        <f t="shared" si="7"/>
        <v>-10.588235294117647</v>
      </c>
      <c r="FB42">
        <f t="shared" si="7"/>
        <v>-6.7821067821067826</v>
      </c>
      <c r="FC42">
        <f t="shared" si="7"/>
        <v>-15.187891440501044</v>
      </c>
      <c r="FD42">
        <f t="shared" si="7"/>
        <v>4.6006550768455527</v>
      </c>
      <c r="FE42">
        <f t="shared" si="7"/>
        <v>-8.9201877934272389</v>
      </c>
      <c r="FF42">
        <f t="shared" si="7"/>
        <v>5.7157839538542214</v>
      </c>
      <c r="FG42">
        <f t="shared" si="7"/>
        <v>2.2530009233610344</v>
      </c>
      <c r="FH42">
        <f t="shared" si="7"/>
        <v>-1.7940017513134849</v>
      </c>
      <c r="FI42">
        <f t="shared" si="7"/>
        <v>5.4305694305694301</v>
      </c>
      <c r="FJ42">
        <f t="shared" si="7"/>
        <v>8.3333333333333446</v>
      </c>
      <c r="FK42">
        <f t="shared" si="7"/>
        <v>0.77669902912621358</v>
      </c>
      <c r="FL42">
        <f t="shared" si="7"/>
        <v>11.356843992827256</v>
      </c>
      <c r="FM42">
        <f t="shared" si="7"/>
        <v>8.5029724373986681</v>
      </c>
      <c r="FN42">
        <f t="shared" si="7"/>
        <v>4.1123461872741416</v>
      </c>
      <c r="FO42">
        <f t="shared" si="7"/>
        <v>-3.4965034965034962</v>
      </c>
      <c r="FP42">
        <f t="shared" si="7"/>
        <v>42.857142857142854</v>
      </c>
      <c r="FQ42">
        <f t="shared" si="7"/>
        <v>-20.253164556962027</v>
      </c>
      <c r="FR42">
        <f t="shared" si="7"/>
        <v>8.5106382978723403</v>
      </c>
      <c r="FS42">
        <f t="shared" si="7"/>
        <v>4.9655941975079037</v>
      </c>
      <c r="FT42">
        <f t="shared" si="7"/>
        <v>-15.555555555555554</v>
      </c>
      <c r="FU42">
        <f t="shared" si="7"/>
        <v>5.8823529411764701</v>
      </c>
      <c r="FV42">
        <f t="shared" si="7"/>
        <v>3.7099494097807759</v>
      </c>
      <c r="FW42">
        <f t="shared" si="7"/>
        <v>8.0350716482366025</v>
      </c>
      <c r="FX42">
        <f t="shared" si="7"/>
        <v>2.6199482381047181</v>
      </c>
      <c r="FY42">
        <f t="shared" si="7"/>
        <v>-0.7812500000000111</v>
      </c>
      <c r="FZ42">
        <f t="shared" si="7"/>
        <v>-9.2936802973977688</v>
      </c>
      <c r="GA42">
        <f t="shared" si="7"/>
        <v>-2.4126455906821964</v>
      </c>
      <c r="GB42">
        <f t="shared" si="7"/>
        <v>1.7608633910820788</v>
      </c>
      <c r="GC42">
        <f t="shared" si="7"/>
        <v>3.5468779835783844</v>
      </c>
      <c r="GD42">
        <f t="shared" si="7"/>
        <v>15.646258503401366</v>
      </c>
      <c r="GE42">
        <f t="shared" si="7"/>
        <v>-14.04494382022472</v>
      </c>
      <c r="GF42">
        <f t="shared" si="7"/>
        <v>-9.5721537345902838</v>
      </c>
      <c r="GG42">
        <f t="shared" si="7"/>
        <v>-3.9063906390639067</v>
      </c>
      <c r="GH42">
        <f t="shared" si="7"/>
        <v>1.0697129939853873</v>
      </c>
      <c r="GI42">
        <f t="shared" si="7"/>
        <v>15.447154471544703</v>
      </c>
      <c r="GJ42">
        <f t="shared" si="7"/>
        <v>-2.5796661608497722</v>
      </c>
      <c r="GK42">
        <f t="shared" si="7"/>
        <v>4.8927613941018766</v>
      </c>
      <c r="GL42">
        <f t="shared" si="7"/>
        <v>-4.6668509814763617</v>
      </c>
      <c r="GM42">
        <f t="shared" si="7"/>
        <v>6.7921199647162602</v>
      </c>
      <c r="GN42">
        <f t="shared" si="8"/>
        <v>4.9504950495049505</v>
      </c>
      <c r="GO42">
        <f t="shared" si="8"/>
        <v>2.9411764705882351</v>
      </c>
      <c r="GP42">
        <f t="shared" si="8"/>
        <v>15.311004784688995</v>
      </c>
      <c r="GQ42">
        <f t="shared" si="8"/>
        <v>-8.210890233362143</v>
      </c>
      <c r="GR42">
        <f t="shared" si="8"/>
        <v>6.6013564431047476</v>
      </c>
      <c r="GS42">
        <f t="shared" si="8"/>
        <v>-10.989010989010989</v>
      </c>
      <c r="GT42">
        <f t="shared" si="8"/>
        <v>9.2783505154639183</v>
      </c>
      <c r="GU42">
        <f t="shared" si="8"/>
        <v>7.3118279569892479</v>
      </c>
      <c r="GV42">
        <f t="shared" si="8"/>
        <v>3.0348110681344838</v>
      </c>
      <c r="GW42">
        <f t="shared" si="8"/>
        <v>14.024945375091042</v>
      </c>
      <c r="GX42">
        <f t="shared" si="8"/>
        <v>-9.8265895953757294</v>
      </c>
      <c r="GY42">
        <f t="shared" si="8"/>
        <v>-53.571428571428569</v>
      </c>
      <c r="GZ42">
        <f t="shared" si="8"/>
        <v>16.8</v>
      </c>
      <c r="HA42">
        <f t="shared" si="8"/>
        <v>-24.347826086956523</v>
      </c>
      <c r="HB42">
        <f t="shared" si="8"/>
        <v>6.2971152879686398</v>
      </c>
      <c r="HC42">
        <f t="shared" si="8"/>
        <v>-10.58823529411765</v>
      </c>
      <c r="HD42">
        <f t="shared" si="8"/>
        <v>-11.377245508982035</v>
      </c>
      <c r="HE42">
        <f t="shared" si="8"/>
        <v>-5.4521276595744688</v>
      </c>
      <c r="HF42">
        <f t="shared" si="8"/>
        <v>-5.7025456003207058</v>
      </c>
      <c r="HG42">
        <f t="shared" si="8"/>
        <v>16.011174408413673</v>
      </c>
      <c r="HH42">
        <f t="shared" si="8"/>
        <v>-7.650273224043727</v>
      </c>
      <c r="HI42">
        <f t="shared" si="8"/>
        <v>-13.241806908768822</v>
      </c>
      <c r="HJ42">
        <f t="shared" si="8"/>
        <v>-6.2623446032299288</v>
      </c>
      <c r="HK42">
        <f t="shared" si="8"/>
        <v>-4.9174183553634343</v>
      </c>
      <c r="HL42">
        <f t="shared" si="8"/>
        <v>2.3135502027977815</v>
      </c>
      <c r="HM42">
        <f t="shared" si="8"/>
        <v>1.7341040462427786</v>
      </c>
      <c r="HN42">
        <f t="shared" si="8"/>
        <v>3.7735849056603774</v>
      </c>
      <c r="HO42">
        <f t="shared" si="8"/>
        <v>-13.30166270783848</v>
      </c>
      <c r="HP42">
        <f t="shared" si="8"/>
        <v>-9.1188524590163933</v>
      </c>
      <c r="HQ42">
        <f t="shared" si="8"/>
        <v>0.94364750199764091</v>
      </c>
      <c r="HR42">
        <f t="shared" si="8"/>
        <v>-19.047619047619051</v>
      </c>
      <c r="HS42">
        <f t="shared" si="8"/>
        <v>36.363636363636367</v>
      </c>
      <c r="HT42">
        <f t="shared" si="8"/>
        <v>4.2372881355932197</v>
      </c>
      <c r="HU42">
        <f t="shared" si="8"/>
        <v>-23.333333333333332</v>
      </c>
      <c r="HV42">
        <f t="shared" si="8"/>
        <v>3.31720801658604</v>
      </c>
      <c r="HW42">
        <f t="shared" si="8"/>
        <v>-15.454545454545448</v>
      </c>
      <c r="HX42">
        <f t="shared" si="8"/>
        <v>6.3260340632603409</v>
      </c>
      <c r="HY42">
        <f t="shared" si="8"/>
        <v>0.26092628832354858</v>
      </c>
      <c r="HZ42">
        <f t="shared" si="8"/>
        <v>2.0594965675057209</v>
      </c>
      <c r="IA42">
        <f t="shared" si="8"/>
        <v>0.94565034494363109</v>
      </c>
      <c r="IB42">
        <f t="shared" si="8"/>
        <v>2.0618556701031037</v>
      </c>
      <c r="IC42">
        <f t="shared" si="8"/>
        <v>14.798206278026907</v>
      </c>
      <c r="ID42">
        <f t="shared" si="8"/>
        <v>-0.50377833753148615</v>
      </c>
      <c r="IE42">
        <f t="shared" si="8"/>
        <v>6.4002652959708177</v>
      </c>
      <c r="IF42">
        <f t="shared" si="8"/>
        <v>1.6294036680183028</v>
      </c>
      <c r="IG42">
        <f t="shared" si="8"/>
        <v>-22.480620155038761</v>
      </c>
      <c r="IH42">
        <f t="shared" si="8"/>
        <v>-19.298245614035086</v>
      </c>
      <c r="II42">
        <f t="shared" si="8"/>
        <v>18.50828729281768</v>
      </c>
      <c r="IJ42">
        <f t="shared" si="8"/>
        <v>-24.904701397712834</v>
      </c>
      <c r="IK42">
        <f t="shared" si="8"/>
        <v>4.5128765792031098</v>
      </c>
      <c r="IL42">
        <f t="shared" si="8"/>
        <v>-3.5714285714285587</v>
      </c>
      <c r="IM42">
        <f t="shared" si="8"/>
        <v>12.751677852348994</v>
      </c>
      <c r="IN42">
        <f t="shared" si="8"/>
        <v>-0.72840790842872005</v>
      </c>
      <c r="IO42">
        <f t="shared" si="8"/>
        <v>-8.354866494401378</v>
      </c>
      <c r="IP42">
        <f t="shared" si="8"/>
        <v>-0.23079833522512294</v>
      </c>
      <c r="IQ42">
        <f t="shared" si="8"/>
        <v>-15.887850467289713</v>
      </c>
      <c r="IR42">
        <f t="shared" si="8"/>
        <v>-62.962962962962962</v>
      </c>
      <c r="IS42">
        <f t="shared" si="8"/>
        <v>38.738738738738739</v>
      </c>
      <c r="IT42">
        <f t="shared" si="8"/>
        <v>-14.035087719298245</v>
      </c>
      <c r="IU42">
        <f t="shared" si="8"/>
        <v>17.110233880894775</v>
      </c>
      <c r="IV42">
        <f t="shared" si="8"/>
        <v>-26.027397260273965</v>
      </c>
    </row>
    <row r="43" spans="1:256" x14ac:dyDescent="0.25">
      <c r="A43">
        <v>1988</v>
      </c>
      <c r="B43">
        <f t="shared" si="9"/>
        <v>7.3684210526315779</v>
      </c>
      <c r="C43">
        <f t="shared" si="9"/>
        <v>8.0035180299032547</v>
      </c>
      <c r="D43">
        <f t="shared" si="9"/>
        <v>6.0903732809430258</v>
      </c>
      <c r="E43">
        <f t="shared" si="9"/>
        <v>1.0844228235532585</v>
      </c>
      <c r="F43">
        <f t="shared" si="9"/>
        <v>-9.3896713615023462</v>
      </c>
      <c r="G43">
        <f t="shared" si="9"/>
        <v>-45.283018867924532</v>
      </c>
      <c r="H43">
        <f t="shared" si="9"/>
        <v>-13.196480938416421</v>
      </c>
      <c r="I43">
        <f t="shared" si="9"/>
        <v>-2.604166666666667</v>
      </c>
      <c r="J43">
        <f t="shared" si="9"/>
        <v>-0.39117744410676136</v>
      </c>
      <c r="K43">
        <f t="shared" si="9"/>
        <v>-8.3333333333333321</v>
      </c>
      <c r="L43">
        <f t="shared" si="9"/>
        <v>16.205533596837945</v>
      </c>
      <c r="M43">
        <f t="shared" si="9"/>
        <v>-3.6532951289398286</v>
      </c>
      <c r="N43">
        <f t="shared" si="9"/>
        <v>1.3441433752933647</v>
      </c>
      <c r="O43">
        <f t="shared" si="9"/>
        <v>-1.1738756589031365</v>
      </c>
      <c r="P43">
        <f t="shared" si="9"/>
        <v>10.156249999999991</v>
      </c>
      <c r="Q43">
        <f t="shared" si="9"/>
        <v>15.934065934065933</v>
      </c>
      <c r="R43">
        <f t="shared" si="5"/>
        <v>0.12836970474967907</v>
      </c>
      <c r="S43">
        <f t="shared" si="5"/>
        <v>7.7777777777777777</v>
      </c>
      <c r="T43">
        <f t="shared" si="5"/>
        <v>7.1439953258617948</v>
      </c>
      <c r="U43">
        <f t="shared" si="5"/>
        <v>-0.91743119266054718</v>
      </c>
      <c r="V43">
        <f t="shared" si="5"/>
        <v>0.41039671682626538</v>
      </c>
      <c r="W43">
        <f t="shared" si="5"/>
        <v>-2.7169873647700058</v>
      </c>
      <c r="X43">
        <f t="shared" si="5"/>
        <v>3.3596909084364239</v>
      </c>
      <c r="Y43">
        <f t="shared" si="5"/>
        <v>0.46772374444370729</v>
      </c>
      <c r="Z43">
        <f t="shared" si="5"/>
        <v>7.3170731707316961</v>
      </c>
      <c r="AA43">
        <f t="shared" si="5"/>
        <v>-2.0942408376963351</v>
      </c>
      <c r="AB43">
        <f t="shared" si="5"/>
        <v>-5.5803571428571432</v>
      </c>
      <c r="AC43">
        <f t="shared" si="5"/>
        <v>-17.00715015321757</v>
      </c>
      <c r="AD43">
        <f t="shared" si="5"/>
        <v>-0.98957546457168755</v>
      </c>
      <c r="AE43">
        <f t="shared" si="5"/>
        <v>0</v>
      </c>
      <c r="AF43">
        <f t="shared" si="5"/>
        <v>11.538461538461538</v>
      </c>
      <c r="AG43">
        <f t="shared" si="5"/>
        <v>6.125</v>
      </c>
      <c r="AH43">
        <f t="shared" si="5"/>
        <v>6.2937062937062942</v>
      </c>
      <c r="AI43">
        <f t="shared" si="5"/>
        <v>10.197188241738179</v>
      </c>
      <c r="AJ43">
        <f t="shared" si="5"/>
        <v>-39.393939393939391</v>
      </c>
      <c r="AK43">
        <f t="shared" si="5"/>
        <v>3.0303030303030303</v>
      </c>
      <c r="AL43">
        <f t="shared" si="5"/>
        <v>11.337868480725625</v>
      </c>
      <c r="AM43">
        <f t="shared" si="5"/>
        <v>-0.6337135614702154</v>
      </c>
      <c r="AN43">
        <f t="shared" si="5"/>
        <v>4.311995623033785</v>
      </c>
      <c r="AO43">
        <f t="shared" si="5"/>
        <v>30.303030303030305</v>
      </c>
      <c r="AP43">
        <f t="shared" si="5"/>
        <v>64</v>
      </c>
      <c r="AQ43">
        <f t="shared" si="5"/>
        <v>-32.653061224489797</v>
      </c>
      <c r="AR43">
        <f t="shared" si="5"/>
        <v>27.521290900941281</v>
      </c>
      <c r="AS43">
        <f t="shared" si="5"/>
        <v>-2.6006191950464395</v>
      </c>
      <c r="AT43">
        <f t="shared" si="5"/>
        <v>2.0134228187919394</v>
      </c>
      <c r="AU43">
        <f t="shared" si="5"/>
        <v>3.2822757111597372</v>
      </c>
      <c r="AV43">
        <f t="shared" si="5"/>
        <v>2.0225464190981435</v>
      </c>
      <c r="AW43">
        <f t="shared" si="5"/>
        <v>16.438452028272177</v>
      </c>
      <c r="AX43">
        <f t="shared" si="5"/>
        <v>3.7445383641635024</v>
      </c>
      <c r="AY43">
        <f t="shared" si="5"/>
        <v>9.6774193548387046</v>
      </c>
      <c r="AZ43">
        <f t="shared" si="5"/>
        <v>1.7687074829931975</v>
      </c>
      <c r="BA43">
        <f t="shared" si="5"/>
        <v>10.779559865721746</v>
      </c>
      <c r="BB43">
        <f t="shared" si="5"/>
        <v>19.817120024588906</v>
      </c>
      <c r="BC43">
        <f t="shared" si="5"/>
        <v>-0.554016620498615</v>
      </c>
      <c r="BD43">
        <f t="shared" si="5"/>
        <v>-4.1095890410958882</v>
      </c>
      <c r="BE43">
        <f t="shared" si="5"/>
        <v>-15.384615384615385</v>
      </c>
      <c r="BF43">
        <f t="shared" si="5"/>
        <v>-9.669211195928753</v>
      </c>
      <c r="BG43">
        <f t="shared" si="5"/>
        <v>-13.383600377002827</v>
      </c>
      <c r="BH43">
        <f t="shared" si="5"/>
        <v>-5.7049854377248588</v>
      </c>
      <c r="BI43">
        <f t="shared" si="5"/>
        <v>26.136363636363626</v>
      </c>
      <c r="BJ43">
        <f t="shared" si="5"/>
        <v>16.129032258064516</v>
      </c>
      <c r="BK43">
        <f t="shared" si="5"/>
        <v>2.2857142857142856</v>
      </c>
      <c r="BL43">
        <f t="shared" si="5"/>
        <v>-16.528925619834713</v>
      </c>
      <c r="BM43">
        <f t="shared" si="5"/>
        <v>12.984822934232715</v>
      </c>
      <c r="BN43">
        <f t="shared" si="5"/>
        <v>-17.218543046357617</v>
      </c>
      <c r="BO43">
        <f t="shared" si="5"/>
        <v>2.4819027921406409</v>
      </c>
      <c r="BP43">
        <f t="shared" si="6"/>
        <v>0.13504388926401081</v>
      </c>
      <c r="BQ43">
        <f t="shared" si="6"/>
        <v>-0.8487611932099105</v>
      </c>
      <c r="BR43">
        <f t="shared" si="6"/>
        <v>9.0090090090090094</v>
      </c>
      <c r="BS43">
        <f t="shared" si="6"/>
        <v>-11.805555555555562</v>
      </c>
      <c r="BT43">
        <f t="shared" si="6"/>
        <v>16.612377850162865</v>
      </c>
      <c r="BU43">
        <f t="shared" si="6"/>
        <v>7.5823492852703538</v>
      </c>
      <c r="BV43">
        <f t="shared" si="6"/>
        <v>1.265047949398082</v>
      </c>
      <c r="BW43">
        <f t="shared" si="6"/>
        <v>16.759181135929659</v>
      </c>
      <c r="BX43">
        <f t="shared" si="6"/>
        <v>-9.0090090090090094</v>
      </c>
      <c r="BY43">
        <f t="shared" si="6"/>
        <v>-20.33898305084746</v>
      </c>
      <c r="BZ43">
        <f t="shared" si="6"/>
        <v>32.344213649851632</v>
      </c>
      <c r="CA43">
        <f t="shared" si="6"/>
        <v>10.439024390243903</v>
      </c>
      <c r="CB43">
        <f t="shared" si="6"/>
        <v>9.5313204146011721</v>
      </c>
      <c r="CC43">
        <f t="shared" si="6"/>
        <v>-35.172413793103445</v>
      </c>
      <c r="CD43">
        <f t="shared" si="6"/>
        <v>-22.727272727272727</v>
      </c>
      <c r="CE43">
        <f t="shared" si="6"/>
        <v>-3.5891089108910887</v>
      </c>
      <c r="CF43">
        <f t="shared" si="6"/>
        <v>5.1181102362204722</v>
      </c>
      <c r="CG43">
        <f t="shared" si="6"/>
        <v>-6.6450377203611771E-2</v>
      </c>
      <c r="CH43">
        <f t="shared" si="6"/>
        <v>-11.956521739130432</v>
      </c>
      <c r="CI43">
        <f t="shared" si="6"/>
        <v>-18.214285714285712</v>
      </c>
      <c r="CJ43">
        <f t="shared" si="6"/>
        <v>6.9142125480153656</v>
      </c>
      <c r="CK43">
        <f t="shared" si="6"/>
        <v>-17.762570663493008</v>
      </c>
      <c r="CL43">
        <f t="shared" si="6"/>
        <v>-3.7053161128041405</v>
      </c>
      <c r="CM43">
        <f t="shared" si="6"/>
        <v>1.7341040462427786</v>
      </c>
      <c r="CN43">
        <f t="shared" si="6"/>
        <v>3.225806451612903</v>
      </c>
      <c r="CO43">
        <f t="shared" si="6"/>
        <v>6.375</v>
      </c>
      <c r="CP43">
        <f t="shared" si="6"/>
        <v>15.662952297483409</v>
      </c>
      <c r="CQ43">
        <f t="shared" si="6"/>
        <v>-3.9908192421190689</v>
      </c>
      <c r="CR43">
        <f t="shared" si="6"/>
        <v>-9.1633466135458193</v>
      </c>
      <c r="CS43">
        <f t="shared" si="6"/>
        <v>23.333333333333332</v>
      </c>
      <c r="CT43">
        <f t="shared" si="6"/>
        <v>20.43010752688172</v>
      </c>
      <c r="CU43">
        <f t="shared" si="6"/>
        <v>2.3026315789473681</v>
      </c>
      <c r="CV43">
        <f t="shared" si="6"/>
        <v>11.872881355932204</v>
      </c>
      <c r="CW43">
        <f t="shared" si="6"/>
        <v>12.820512820512823</v>
      </c>
      <c r="CX43">
        <f t="shared" si="6"/>
        <v>2.9816513761467891</v>
      </c>
      <c r="CY43">
        <f t="shared" si="6"/>
        <v>-4.1225626740947074</v>
      </c>
      <c r="CZ43">
        <f t="shared" si="6"/>
        <v>6.3050744454573078</v>
      </c>
      <c r="DA43">
        <f t="shared" si="6"/>
        <v>4.5238776093794684</v>
      </c>
      <c r="DB43">
        <f t="shared" si="6"/>
        <v>6.5217391304347991</v>
      </c>
      <c r="DC43">
        <f t="shared" si="6"/>
        <v>20.23121387283237</v>
      </c>
      <c r="DD43">
        <f t="shared" si="6"/>
        <v>0.42826552462526768</v>
      </c>
      <c r="DE43">
        <f t="shared" si="6"/>
        <v>-0.26014066865786684</v>
      </c>
      <c r="DF43">
        <f t="shared" si="6"/>
        <v>3.014794826463199</v>
      </c>
      <c r="DG43">
        <f t="shared" si="6"/>
        <v>3.6585365853658622</v>
      </c>
      <c r="DH43">
        <f t="shared" si="6"/>
        <v>-10.231316725978647</v>
      </c>
      <c r="DI43">
        <f t="shared" si="6"/>
        <v>4.4954721862871931</v>
      </c>
      <c r="DJ43">
        <f t="shared" si="6"/>
        <v>-10.231316725978647</v>
      </c>
      <c r="DK43">
        <f t="shared" si="6"/>
        <v>6.3894303660385541</v>
      </c>
      <c r="DL43">
        <f t="shared" si="6"/>
        <v>-0.81967213114753812</v>
      </c>
      <c r="DM43">
        <f t="shared" si="6"/>
        <v>10.714285714285714</v>
      </c>
      <c r="DN43">
        <f t="shared" si="6"/>
        <v>-7.0882557331480189</v>
      </c>
      <c r="DO43">
        <f t="shared" si="6"/>
        <v>-6.3160312356453838</v>
      </c>
      <c r="DP43">
        <f t="shared" si="6"/>
        <v>3.5788049284239016</v>
      </c>
      <c r="DQ43">
        <f t="shared" si="6"/>
        <v>2.6548672566371585</v>
      </c>
      <c r="DR43">
        <f t="shared" si="6"/>
        <v>-16.356877323420075</v>
      </c>
      <c r="DS43">
        <f t="shared" si="6"/>
        <v>23.989569752281618</v>
      </c>
      <c r="DT43">
        <f t="shared" si="6"/>
        <v>35.561497326203209</v>
      </c>
      <c r="DU43">
        <f t="shared" si="6"/>
        <v>-1.8743585588505374</v>
      </c>
      <c r="DV43">
        <f t="shared" si="6"/>
        <v>8.7999999999999972</v>
      </c>
      <c r="DW43">
        <f t="shared" si="6"/>
        <v>-2.3640661938534278</v>
      </c>
      <c r="DX43">
        <f t="shared" si="6"/>
        <v>2.1724372029871009</v>
      </c>
      <c r="DY43">
        <f t="shared" si="6"/>
        <v>3.1279847182425975</v>
      </c>
      <c r="DZ43">
        <f t="shared" si="6"/>
        <v>-1.1677908937605397</v>
      </c>
      <c r="EA43">
        <f t="shared" si="6"/>
        <v>-9.28571428571429</v>
      </c>
      <c r="EB43">
        <f t="shared" si="7"/>
        <v>-36.363636363636367</v>
      </c>
      <c r="EC43">
        <f t="shared" si="7"/>
        <v>-15.625</v>
      </c>
      <c r="ED43">
        <f t="shared" si="7"/>
        <v>-7.1428571428571423</v>
      </c>
      <c r="EE43">
        <f t="shared" si="7"/>
        <v>8.5816157077268738</v>
      </c>
      <c r="EF43">
        <f t="shared" si="7"/>
        <v>-18.888888888888893</v>
      </c>
      <c r="EG43">
        <f t="shared" si="7"/>
        <v>5.4545454545454541</v>
      </c>
      <c r="EH43">
        <f t="shared" si="7"/>
        <v>11.594202898550725</v>
      </c>
      <c r="EI43">
        <f t="shared" si="7"/>
        <v>19.573901464713714</v>
      </c>
      <c r="EJ43">
        <f t="shared" si="7"/>
        <v>8.1270414302905287</v>
      </c>
      <c r="EK43">
        <f t="shared" si="7"/>
        <v>-13.445378151260501</v>
      </c>
      <c r="EL43">
        <f t="shared" si="7"/>
        <v>30.588235294117649</v>
      </c>
      <c r="EM43">
        <f t="shared" si="7"/>
        <v>25.723472668810288</v>
      </c>
      <c r="EN43">
        <f t="shared" si="7"/>
        <v>12.5</v>
      </c>
      <c r="EO43">
        <f t="shared" si="7"/>
        <v>4.111168985787633</v>
      </c>
      <c r="EP43">
        <f t="shared" si="7"/>
        <v>-17.307692307692314</v>
      </c>
      <c r="EQ43">
        <f t="shared" si="7"/>
        <v>-21.875</v>
      </c>
      <c r="ER43">
        <f t="shared" si="7"/>
        <v>-1.7793594306049825</v>
      </c>
      <c r="ES43">
        <f t="shared" si="7"/>
        <v>-17.5</v>
      </c>
      <c r="ET43">
        <f t="shared" si="7"/>
        <v>7.0721751499783529</v>
      </c>
      <c r="EU43">
        <f t="shared" si="7"/>
        <v>39.583333333333343</v>
      </c>
      <c r="EV43">
        <f t="shared" si="7"/>
        <v>17.094017094017094</v>
      </c>
      <c r="EW43">
        <f t="shared" si="7"/>
        <v>1.6021883548261038</v>
      </c>
      <c r="EX43">
        <f t="shared" si="7"/>
        <v>5.9623782331205906</v>
      </c>
      <c r="EY43">
        <f t="shared" si="7"/>
        <v>5.9752927776642037</v>
      </c>
      <c r="EZ43">
        <f t="shared" si="7"/>
        <v>-25.30120481927711</v>
      </c>
      <c r="FA43">
        <f t="shared" si="7"/>
        <v>13.815789473684212</v>
      </c>
      <c r="FB43">
        <f t="shared" si="7"/>
        <v>-10.216718266253871</v>
      </c>
      <c r="FC43">
        <f t="shared" si="7"/>
        <v>-4.1846153846153848</v>
      </c>
      <c r="FD43">
        <f t="shared" si="7"/>
        <v>-7.0430677329222462</v>
      </c>
      <c r="FE43">
        <f t="shared" si="7"/>
        <v>18.556701030927844</v>
      </c>
      <c r="FF43">
        <f t="shared" si="7"/>
        <v>11.30952380952381</v>
      </c>
      <c r="FG43">
        <f t="shared" si="7"/>
        <v>-1.0474986454758894</v>
      </c>
      <c r="FH43">
        <f t="shared" si="7"/>
        <v>8.5966496138027892</v>
      </c>
      <c r="FI43">
        <f t="shared" si="7"/>
        <v>9.5929351121892061</v>
      </c>
      <c r="FJ43">
        <f t="shared" si="7"/>
        <v>-6.293706293706296</v>
      </c>
      <c r="FK43">
        <f t="shared" si="7"/>
        <v>-1.7341040462427744</v>
      </c>
      <c r="FL43">
        <f t="shared" si="7"/>
        <v>-1.6103059581320449</v>
      </c>
      <c r="FM43">
        <f t="shared" si="7"/>
        <v>17.63240909845592</v>
      </c>
      <c r="FN43">
        <f t="shared" si="7"/>
        <v>7.2715289982425313</v>
      </c>
      <c r="FO43">
        <f t="shared" si="7"/>
        <v>-8.6956521739130501</v>
      </c>
      <c r="FP43">
        <f t="shared" si="7"/>
        <v>20</v>
      </c>
      <c r="FQ43">
        <f t="shared" si="7"/>
        <v>17.460317460317459</v>
      </c>
      <c r="FR43">
        <f t="shared" si="7"/>
        <v>5.8823529411764701</v>
      </c>
      <c r="FS43">
        <f t="shared" si="7"/>
        <v>6.7150956768249461</v>
      </c>
      <c r="FT43">
        <f t="shared" si="7"/>
        <v>1.7543859649122744</v>
      </c>
      <c r="FU43">
        <f t="shared" si="7"/>
        <v>-7.1428571428571423</v>
      </c>
      <c r="FV43">
        <f t="shared" si="7"/>
        <v>7.5958188153310111</v>
      </c>
      <c r="FW43">
        <f t="shared" si="7"/>
        <v>6.2685482405668944</v>
      </c>
      <c r="FX43">
        <f t="shared" si="7"/>
        <v>7.6320180033368255</v>
      </c>
      <c r="FY43">
        <f t="shared" si="7"/>
        <v>-2.3622047244094406</v>
      </c>
      <c r="FZ43">
        <f t="shared" si="7"/>
        <v>-0.4098360655737705</v>
      </c>
      <c r="GA43">
        <f t="shared" si="7"/>
        <v>4.7740835464620632</v>
      </c>
      <c r="GB43">
        <f t="shared" si="7"/>
        <v>-4.3259838124476691</v>
      </c>
      <c r="GC43">
        <f t="shared" si="7"/>
        <v>9.1097690286293851</v>
      </c>
      <c r="GD43">
        <f t="shared" si="7"/>
        <v>1.7647058823529453</v>
      </c>
      <c r="GE43">
        <f t="shared" si="7"/>
        <v>-9.1503267973856204</v>
      </c>
      <c r="GF43">
        <f t="shared" si="7"/>
        <v>-10.90617481956696</v>
      </c>
      <c r="GG43">
        <f t="shared" si="7"/>
        <v>-0.91794679655301614</v>
      </c>
      <c r="GH43">
        <f t="shared" si="7"/>
        <v>10.823548206725777</v>
      </c>
      <c r="GI43">
        <f t="shared" si="7"/>
        <v>-26.760563380281681</v>
      </c>
      <c r="GJ43">
        <f t="shared" si="7"/>
        <v>2.8037383177570092</v>
      </c>
      <c r="GK43">
        <f t="shared" si="7"/>
        <v>-4.4089456869009584</v>
      </c>
      <c r="GL43">
        <f t="shared" si="7"/>
        <v>-3.6772809001798037</v>
      </c>
      <c r="GM43">
        <f t="shared" si="7"/>
        <v>5.184078036500944</v>
      </c>
      <c r="GN43">
        <f t="shared" si="8"/>
        <v>-2.8301886792452731</v>
      </c>
      <c r="GO43">
        <f t="shared" si="8"/>
        <v>17.142857142857142</v>
      </c>
      <c r="GP43">
        <f t="shared" si="8"/>
        <v>25.726141078838172</v>
      </c>
      <c r="GQ43">
        <f t="shared" si="8"/>
        <v>7.9096045197740121</v>
      </c>
      <c r="GR43">
        <f t="shared" si="8"/>
        <v>5.4785805174607658</v>
      </c>
      <c r="GS43">
        <f t="shared" si="8"/>
        <v>20.987654320987666</v>
      </c>
      <c r="GT43">
        <f t="shared" si="8"/>
        <v>2.2012578616352201</v>
      </c>
      <c r="GU43">
        <f t="shared" si="8"/>
        <v>-0.26720106880427524</v>
      </c>
      <c r="GV43">
        <f t="shared" si="8"/>
        <v>25.815766676292235</v>
      </c>
      <c r="GW43">
        <f t="shared" si="8"/>
        <v>1.9322128627889334</v>
      </c>
      <c r="GX43">
        <f t="shared" si="8"/>
        <v>-0.64102564102563875</v>
      </c>
      <c r="GY43">
        <f t="shared" si="8"/>
        <v>69.230769230769226</v>
      </c>
      <c r="GZ43">
        <f t="shared" si="8"/>
        <v>31.506849315068493</v>
      </c>
      <c r="HA43">
        <f t="shared" si="8"/>
        <v>0</v>
      </c>
      <c r="HB43">
        <f t="shared" si="8"/>
        <v>5.4039998108836462</v>
      </c>
      <c r="HC43">
        <f t="shared" si="8"/>
        <v>-6.5789473684210522</v>
      </c>
      <c r="HD43">
        <f t="shared" si="8"/>
        <v>3.8288288288288284</v>
      </c>
      <c r="HE43">
        <f t="shared" si="8"/>
        <v>3.1879981247069851</v>
      </c>
      <c r="HF43">
        <f t="shared" si="8"/>
        <v>-9.2677223934530772</v>
      </c>
      <c r="HG43">
        <f t="shared" si="8"/>
        <v>-1.5250956135794891</v>
      </c>
      <c r="HH43">
        <f t="shared" si="8"/>
        <v>6.5088757396449797</v>
      </c>
      <c r="HI43">
        <f t="shared" si="8"/>
        <v>3.215926493108729</v>
      </c>
      <c r="HJ43">
        <f t="shared" si="8"/>
        <v>0.63212692117005453</v>
      </c>
      <c r="HK43">
        <f t="shared" si="8"/>
        <v>3.2796362967440151</v>
      </c>
      <c r="HL43">
        <f t="shared" si="8"/>
        <v>0.97892480077666766</v>
      </c>
      <c r="HM43">
        <f t="shared" si="8"/>
        <v>2.2727272727272645</v>
      </c>
      <c r="HN43">
        <f t="shared" si="8"/>
        <v>-14.545454545454545</v>
      </c>
      <c r="HO43">
        <f t="shared" si="8"/>
        <v>9.3150684931506849</v>
      </c>
      <c r="HP43">
        <f t="shared" si="8"/>
        <v>3.1567080045095826</v>
      </c>
      <c r="HQ43">
        <f t="shared" si="8"/>
        <v>-0.8142033246635757</v>
      </c>
      <c r="HR43">
        <f t="shared" si="8"/>
        <v>-3.9215686274509665</v>
      </c>
      <c r="HS43">
        <f t="shared" si="8"/>
        <v>-26.666666666666668</v>
      </c>
      <c r="HT43">
        <f t="shared" si="8"/>
        <v>4.0650406504065035</v>
      </c>
      <c r="HU43">
        <f t="shared" si="8"/>
        <v>-3.2608695652173911</v>
      </c>
      <c r="HV43">
        <f t="shared" si="8"/>
        <v>14.058626795199686</v>
      </c>
      <c r="HW43">
        <f t="shared" si="8"/>
        <v>-12.903225806451623</v>
      </c>
      <c r="HX43">
        <f t="shared" si="8"/>
        <v>7.0938215102974826</v>
      </c>
      <c r="HY43">
        <f t="shared" si="8"/>
        <v>5.5302537410540014</v>
      </c>
      <c r="HZ43">
        <f t="shared" si="8"/>
        <v>8.071748878923767</v>
      </c>
      <c r="IA43">
        <f t="shared" si="8"/>
        <v>8.8411788238431797</v>
      </c>
      <c r="IB43">
        <f t="shared" si="8"/>
        <v>9.0909090909090935</v>
      </c>
      <c r="IC43">
        <f t="shared" si="8"/>
        <v>3.125</v>
      </c>
      <c r="ID43">
        <f t="shared" si="8"/>
        <v>10.168776371308017</v>
      </c>
      <c r="IE43">
        <f t="shared" si="8"/>
        <v>5.0023375409069661</v>
      </c>
      <c r="IF43">
        <f t="shared" si="8"/>
        <v>18.331564112888465</v>
      </c>
      <c r="IG43">
        <f t="shared" si="8"/>
        <v>-13.000000000000005</v>
      </c>
      <c r="IH43">
        <f t="shared" si="8"/>
        <v>1.0869565217391304</v>
      </c>
      <c r="II43">
        <f t="shared" si="8"/>
        <v>-17.715617715617714</v>
      </c>
      <c r="IJ43">
        <f t="shared" si="8"/>
        <v>8.9678510998307956</v>
      </c>
      <c r="IK43">
        <f t="shared" si="8"/>
        <v>12.471668507002963</v>
      </c>
      <c r="IL43">
        <f t="shared" si="8"/>
        <v>-17.12962962962964</v>
      </c>
      <c r="IM43">
        <f t="shared" si="8"/>
        <v>-14.285714285714285</v>
      </c>
      <c r="IN43">
        <f t="shared" si="8"/>
        <v>1.1530398322851152</v>
      </c>
      <c r="IO43">
        <f t="shared" si="8"/>
        <v>2.0676691729323307</v>
      </c>
      <c r="IP43">
        <f t="shared" si="8"/>
        <v>12.15821608707194</v>
      </c>
      <c r="IQ43">
        <f t="shared" si="8"/>
        <v>-13.333333333333336</v>
      </c>
      <c r="IR43">
        <f t="shared" si="8"/>
        <v>20</v>
      </c>
      <c r="IS43">
        <f t="shared" si="8"/>
        <v>-26.623376623376622</v>
      </c>
      <c r="IT43">
        <f t="shared" si="8"/>
        <v>-27.551020408163261</v>
      </c>
      <c r="IU43">
        <f t="shared" si="8"/>
        <v>-4.244291409931134</v>
      </c>
      <c r="IV43">
        <f t="shared" si="8"/>
        <v>-11.11111111111112</v>
      </c>
    </row>
    <row r="44" spans="1:256" x14ac:dyDescent="0.25">
      <c r="A44">
        <v>1989</v>
      </c>
      <c r="B44">
        <f t="shared" si="9"/>
        <v>3.1862745098039214</v>
      </c>
      <c r="C44">
        <f t="shared" si="9"/>
        <v>3.9087947882736152</v>
      </c>
      <c r="D44">
        <f t="shared" si="9"/>
        <v>13.477366255144032</v>
      </c>
      <c r="E44">
        <f t="shared" si="9"/>
        <v>6.6974132745137362</v>
      </c>
      <c r="F44">
        <f t="shared" si="9"/>
        <v>-2.0725388601036379</v>
      </c>
      <c r="G44">
        <f t="shared" si="9"/>
        <v>44.827586206896555</v>
      </c>
      <c r="H44">
        <f t="shared" si="9"/>
        <v>-5.7432432432432439</v>
      </c>
      <c r="I44">
        <f t="shared" si="9"/>
        <v>-4.8128342245989302</v>
      </c>
      <c r="J44">
        <f t="shared" si="9"/>
        <v>8.7695979216385229</v>
      </c>
      <c r="K44">
        <f t="shared" si="9"/>
        <v>-4.5454545454545459</v>
      </c>
      <c r="L44">
        <f t="shared" si="9"/>
        <v>-19.387755102040817</v>
      </c>
      <c r="M44">
        <f t="shared" si="9"/>
        <v>-4.3866171003717476</v>
      </c>
      <c r="N44">
        <f t="shared" si="9"/>
        <v>4.0842105263157897</v>
      </c>
      <c r="O44">
        <f t="shared" si="9"/>
        <v>8.008322299981085</v>
      </c>
      <c r="P44">
        <f t="shared" si="9"/>
        <v>0</v>
      </c>
      <c r="Q44">
        <f t="shared" si="9"/>
        <v>-3.7914691943127963</v>
      </c>
      <c r="R44">
        <f t="shared" si="5"/>
        <v>18.461538461538463</v>
      </c>
      <c r="S44">
        <f t="shared" si="5"/>
        <v>30.584192439862544</v>
      </c>
      <c r="T44">
        <f t="shared" si="5"/>
        <v>6.2512393416617087</v>
      </c>
      <c r="U44">
        <f t="shared" si="5"/>
        <v>-15.277777777777779</v>
      </c>
      <c r="V44">
        <f t="shared" si="5"/>
        <v>7.5613079019073579</v>
      </c>
      <c r="W44">
        <f t="shared" si="5"/>
        <v>1.5789473684210527</v>
      </c>
      <c r="X44">
        <f t="shared" si="5"/>
        <v>11.945531164021778</v>
      </c>
      <c r="Y44">
        <f t="shared" si="5"/>
        <v>8.9873543104302183</v>
      </c>
      <c r="Z44">
        <f t="shared" si="5"/>
        <v>-2.2727272727272649</v>
      </c>
      <c r="AA44">
        <f t="shared" si="5"/>
        <v>-21.925133689839569</v>
      </c>
      <c r="AB44">
        <f t="shared" si="5"/>
        <v>-5.2797478329393224</v>
      </c>
      <c r="AC44">
        <f t="shared" si="5"/>
        <v>-8.184615384615384</v>
      </c>
      <c r="AD44">
        <f t="shared" si="5"/>
        <v>2.2583352407110704</v>
      </c>
      <c r="AE44">
        <f t="shared" si="5"/>
        <v>-3.2000000000000028</v>
      </c>
      <c r="AF44">
        <f t="shared" si="5"/>
        <v>9.1954022988505741</v>
      </c>
      <c r="AG44">
        <f t="shared" si="5"/>
        <v>5.0647820965842163</v>
      </c>
      <c r="AH44">
        <f t="shared" si="5"/>
        <v>14.407894736842106</v>
      </c>
      <c r="AI44">
        <f t="shared" si="5"/>
        <v>16.866871013172066</v>
      </c>
      <c r="AJ44">
        <f t="shared" si="5"/>
        <v>-27.500000000000004</v>
      </c>
      <c r="AK44">
        <f t="shared" si="5"/>
        <v>0</v>
      </c>
      <c r="AL44">
        <f t="shared" si="5"/>
        <v>15.885947046843176</v>
      </c>
      <c r="AM44">
        <f t="shared" si="5"/>
        <v>19.132653061224488</v>
      </c>
      <c r="AN44">
        <f t="shared" si="5"/>
        <v>5.1237502048844457</v>
      </c>
      <c r="AO44">
        <f t="shared" si="5"/>
        <v>16.279069767441865</v>
      </c>
      <c r="AP44">
        <f t="shared" si="5"/>
        <v>17.615176151761517</v>
      </c>
      <c r="AQ44">
        <f t="shared" si="5"/>
        <v>12.727272727272727</v>
      </c>
      <c r="AR44">
        <f t="shared" si="5"/>
        <v>14.973637961335676</v>
      </c>
      <c r="AS44">
        <f t="shared" si="5"/>
        <v>4.1135335252982311E-2</v>
      </c>
      <c r="AT44">
        <f t="shared" si="5"/>
        <v>18.421052631578952</v>
      </c>
      <c r="AU44">
        <f t="shared" si="5"/>
        <v>-0.7768361581920904</v>
      </c>
      <c r="AV44">
        <f t="shared" si="5"/>
        <v>2.3561910952226195</v>
      </c>
      <c r="AW44">
        <f t="shared" si="5"/>
        <v>2.5482811122686111</v>
      </c>
      <c r="AX44">
        <f t="shared" si="5"/>
        <v>2.6725970243249626</v>
      </c>
      <c r="AY44">
        <f t="shared" si="5"/>
        <v>-8.088235294117645</v>
      </c>
      <c r="AZ44">
        <f t="shared" si="5"/>
        <v>9.6256684491978604</v>
      </c>
      <c r="BA44">
        <f t="shared" si="5"/>
        <v>6.0606060606060606</v>
      </c>
      <c r="BB44">
        <f t="shared" si="5"/>
        <v>11.909190021163342</v>
      </c>
      <c r="BC44">
        <f t="shared" si="5"/>
        <v>3.6738688549273508</v>
      </c>
      <c r="BD44">
        <f t="shared" si="5"/>
        <v>7.1428571428571423</v>
      </c>
      <c r="BE44">
        <f t="shared" si="5"/>
        <v>20.454545454545457</v>
      </c>
      <c r="BF44">
        <f t="shared" si="5"/>
        <v>39.718309859154935</v>
      </c>
      <c r="BG44">
        <f t="shared" si="5"/>
        <v>0.65288356909684442</v>
      </c>
      <c r="BH44">
        <f t="shared" si="5"/>
        <v>6.0895106589147288</v>
      </c>
      <c r="BI44">
        <f t="shared" si="5"/>
        <v>1.8018018018018116</v>
      </c>
      <c r="BJ44">
        <f t="shared" si="5"/>
        <v>-27.777777777777779</v>
      </c>
      <c r="BK44">
        <f t="shared" si="5"/>
        <v>31.843575418994412</v>
      </c>
      <c r="BL44">
        <f t="shared" si="5"/>
        <v>-24.752475247524753</v>
      </c>
      <c r="BM44">
        <f t="shared" si="5"/>
        <v>5.1343283582089549</v>
      </c>
      <c r="BN44">
        <f t="shared" si="5"/>
        <v>-0.79999999999999727</v>
      </c>
      <c r="BO44">
        <f t="shared" si="5"/>
        <v>6.0544904137235118</v>
      </c>
      <c r="BP44">
        <f t="shared" si="6"/>
        <v>-6.473364801078894</v>
      </c>
      <c r="BQ44">
        <f t="shared" si="6"/>
        <v>8.4245228135302099</v>
      </c>
      <c r="BR44">
        <f t="shared" si="6"/>
        <v>6.0154450616447637</v>
      </c>
      <c r="BS44">
        <f t="shared" si="6"/>
        <v>0</v>
      </c>
      <c r="BT44">
        <f t="shared" si="6"/>
        <v>-1.3966480446927374</v>
      </c>
      <c r="BU44">
        <f t="shared" si="6"/>
        <v>4.2172154823801273</v>
      </c>
      <c r="BV44">
        <f t="shared" si="6"/>
        <v>14.265565182349386</v>
      </c>
      <c r="BW44">
        <f t="shared" si="6"/>
        <v>-1.5023009926596431</v>
      </c>
      <c r="BX44">
        <f t="shared" si="6"/>
        <v>35.64356435643564</v>
      </c>
      <c r="BY44">
        <f t="shared" si="6"/>
        <v>14.893617021276595</v>
      </c>
      <c r="BZ44">
        <f t="shared" si="6"/>
        <v>2.9147982062780269</v>
      </c>
      <c r="CA44">
        <f t="shared" si="6"/>
        <v>-2.1201413427561837</v>
      </c>
      <c r="CB44">
        <f t="shared" si="6"/>
        <v>8.0641843242131248</v>
      </c>
      <c r="CC44">
        <f t="shared" si="6"/>
        <v>9.5744680851063872</v>
      </c>
      <c r="CD44">
        <f t="shared" si="6"/>
        <v>62.352941176470587</v>
      </c>
      <c r="CE44">
        <f t="shared" si="6"/>
        <v>17.715019255455715</v>
      </c>
      <c r="CF44">
        <f t="shared" si="6"/>
        <v>17.415730337078653</v>
      </c>
      <c r="CG44">
        <f t="shared" si="6"/>
        <v>5.0692325745130251</v>
      </c>
      <c r="CH44">
        <f t="shared" si="6"/>
        <v>33.33333333333335</v>
      </c>
      <c r="CI44">
        <f t="shared" si="6"/>
        <v>27.947598253275107</v>
      </c>
      <c r="CJ44">
        <f t="shared" si="6"/>
        <v>9.8203592814371259</v>
      </c>
      <c r="CK44">
        <f t="shared" si="6"/>
        <v>2.6049204052098407</v>
      </c>
      <c r="CL44">
        <f t="shared" si="6"/>
        <v>16.958858692922089</v>
      </c>
      <c r="CM44">
        <f t="shared" si="6"/>
        <v>-8.5227272727272716</v>
      </c>
      <c r="CN44">
        <f t="shared" si="6"/>
        <v>27.5390625</v>
      </c>
      <c r="CO44">
        <f t="shared" si="6"/>
        <v>-1.5863689776733254</v>
      </c>
      <c r="CP44">
        <f t="shared" si="6"/>
        <v>12.546005628924009</v>
      </c>
      <c r="CQ44">
        <f t="shared" si="6"/>
        <v>11.53339513099478</v>
      </c>
      <c r="CR44">
        <f t="shared" si="6"/>
        <v>2.1929824561403506</v>
      </c>
      <c r="CS44">
        <f t="shared" si="6"/>
        <v>5.4054054054054053</v>
      </c>
      <c r="CT44">
        <f t="shared" si="6"/>
        <v>2.2321428571428572</v>
      </c>
      <c r="CU44">
        <f t="shared" si="6"/>
        <v>-5.787781350482315</v>
      </c>
      <c r="CV44">
        <f t="shared" si="6"/>
        <v>6.8896295735171575</v>
      </c>
      <c r="CW44">
        <f t="shared" si="6"/>
        <v>-21.212121212121204</v>
      </c>
      <c r="CX44">
        <f t="shared" si="6"/>
        <v>21.158129175946545</v>
      </c>
      <c r="CY44">
        <f t="shared" si="6"/>
        <v>3.6025566531086581</v>
      </c>
      <c r="CZ44">
        <f t="shared" si="6"/>
        <v>11.397741889381162</v>
      </c>
      <c r="DA44">
        <f t="shared" si="6"/>
        <v>-1.4664040271394179</v>
      </c>
      <c r="DB44">
        <f t="shared" si="6"/>
        <v>-8.1632653061224545</v>
      </c>
      <c r="DC44">
        <f t="shared" si="6"/>
        <v>22.115384615384613</v>
      </c>
      <c r="DD44">
        <f t="shared" si="6"/>
        <v>0.26652452025586354</v>
      </c>
      <c r="DE44">
        <f t="shared" si="6"/>
        <v>15.726429675425038</v>
      </c>
      <c r="DF44">
        <f t="shared" si="6"/>
        <v>8.6502273206274651</v>
      </c>
      <c r="DG44">
        <f t="shared" si="6"/>
        <v>3.5294117647058907</v>
      </c>
      <c r="DH44">
        <f t="shared" si="6"/>
        <v>-1.5857284440039643</v>
      </c>
      <c r="DI44">
        <f t="shared" si="6"/>
        <v>2.5069637883008355</v>
      </c>
      <c r="DJ44">
        <f t="shared" si="6"/>
        <v>-1.5857284440039643</v>
      </c>
      <c r="DK44">
        <f t="shared" si="6"/>
        <v>4.42114549402823</v>
      </c>
      <c r="DL44">
        <f t="shared" si="6"/>
        <v>9.0909090909090882</v>
      </c>
      <c r="DM44">
        <f t="shared" si="6"/>
        <v>-10.483870967741936</v>
      </c>
      <c r="DN44">
        <f t="shared" si="6"/>
        <v>1.9446522064323111</v>
      </c>
      <c r="DO44">
        <f t="shared" si="6"/>
        <v>1.201274822260358</v>
      </c>
      <c r="DP44">
        <f t="shared" si="6"/>
        <v>3.7748822498023173</v>
      </c>
      <c r="DQ44">
        <f t="shared" si="6"/>
        <v>-3.4482758620689689</v>
      </c>
      <c r="DR44">
        <f t="shared" si="6"/>
        <v>12.444444444444445</v>
      </c>
      <c r="DS44">
        <f t="shared" si="6"/>
        <v>6.9400630914826493</v>
      </c>
      <c r="DT44">
        <f t="shared" si="6"/>
        <v>1.2327416173570021</v>
      </c>
      <c r="DU44">
        <f t="shared" si="6"/>
        <v>9.6388858306726846</v>
      </c>
      <c r="DV44">
        <f t="shared" si="6"/>
        <v>-19.117647058823529</v>
      </c>
      <c r="DW44">
        <f t="shared" si="6"/>
        <v>-0.96852300242130751</v>
      </c>
      <c r="DX44">
        <f t="shared" si="6"/>
        <v>5.4485049833887045</v>
      </c>
      <c r="DY44">
        <f t="shared" si="6"/>
        <v>16.462144014818243</v>
      </c>
      <c r="DZ44">
        <f t="shared" si="6"/>
        <v>13.027342916862175</v>
      </c>
      <c r="EA44">
        <f t="shared" ref="EA44:GL47" si="10">(EA8-EA7)/EA7*100</f>
        <v>-0.78740157480314688</v>
      </c>
      <c r="EB44">
        <f t="shared" si="10"/>
        <v>9.5238095238095237</v>
      </c>
      <c r="EC44">
        <f t="shared" si="10"/>
        <v>7.4074074074074066</v>
      </c>
      <c r="ED44">
        <f t="shared" si="10"/>
        <v>-24.725274725274726</v>
      </c>
      <c r="EE44">
        <f t="shared" si="10"/>
        <v>6.5719040978813368</v>
      </c>
      <c r="EF44">
        <f t="shared" si="10"/>
        <v>6.8493150684931505</v>
      </c>
      <c r="EG44">
        <f t="shared" si="10"/>
        <v>-31.03448275862069</v>
      </c>
      <c r="EH44">
        <f t="shared" si="10"/>
        <v>-1.0389610389610389</v>
      </c>
      <c r="EI44">
        <f t="shared" si="10"/>
        <v>-6.7928730512249444</v>
      </c>
      <c r="EJ44">
        <f t="shared" si="10"/>
        <v>4.6106761000039747</v>
      </c>
      <c r="EK44">
        <f t="shared" si="10"/>
        <v>24.271844660194173</v>
      </c>
      <c r="EL44">
        <f t="shared" si="10"/>
        <v>-18.018018018018019</v>
      </c>
      <c r="EM44">
        <f t="shared" si="10"/>
        <v>-15.34526854219949</v>
      </c>
      <c r="EN44">
        <f t="shared" si="10"/>
        <v>-9.8153547133138961</v>
      </c>
      <c r="EO44">
        <f t="shared" si="10"/>
        <v>4.8493728335060569</v>
      </c>
      <c r="EP44">
        <f t="shared" si="10"/>
        <v>25.581395348837223</v>
      </c>
      <c r="EQ44">
        <f t="shared" si="10"/>
        <v>44</v>
      </c>
      <c r="ER44">
        <f t="shared" si="10"/>
        <v>18.478260869565215</v>
      </c>
      <c r="ES44">
        <f t="shared" si="10"/>
        <v>14.285714285714285</v>
      </c>
      <c r="ET44">
        <f t="shared" si="10"/>
        <v>8.3956678700361014</v>
      </c>
      <c r="EU44">
        <f t="shared" si="10"/>
        <v>14.925373134328357</v>
      </c>
      <c r="EV44">
        <f t="shared" si="10"/>
        <v>-4.1362530413625302</v>
      </c>
      <c r="EW44">
        <f t="shared" si="10"/>
        <v>-5.8076923076923075</v>
      </c>
      <c r="EX44">
        <f t="shared" si="10"/>
        <v>11.687007978020816</v>
      </c>
      <c r="EY44">
        <f t="shared" si="10"/>
        <v>7.8072036817593071</v>
      </c>
      <c r="EZ44">
        <f t="shared" si="10"/>
        <v>32.258064516129018</v>
      </c>
      <c r="FA44">
        <f t="shared" si="10"/>
        <v>-23.699421965317917</v>
      </c>
      <c r="FB44">
        <f t="shared" si="10"/>
        <v>21.03448275862069</v>
      </c>
      <c r="FC44">
        <f t="shared" si="10"/>
        <v>3.2113037893384719</v>
      </c>
      <c r="FD44">
        <f t="shared" si="10"/>
        <v>17.133084577114428</v>
      </c>
      <c r="FE44">
        <f t="shared" si="10"/>
        <v>-15.217391304347828</v>
      </c>
      <c r="FF44">
        <f t="shared" si="10"/>
        <v>8.9126559714795009E-2</v>
      </c>
      <c r="FG44">
        <f t="shared" si="10"/>
        <v>-4.3256068625661612</v>
      </c>
      <c r="FH44">
        <f t="shared" si="10"/>
        <v>6.7214729971057334</v>
      </c>
      <c r="FI44">
        <f t="shared" si="10"/>
        <v>8.9261628912329236</v>
      </c>
      <c r="FJ44">
        <f t="shared" si="10"/>
        <v>-5.970149253731349</v>
      </c>
      <c r="FK44">
        <f t="shared" si="10"/>
        <v>14.509803921568629</v>
      </c>
      <c r="FL44">
        <f t="shared" si="10"/>
        <v>7.146753955264594</v>
      </c>
      <c r="FM44">
        <f t="shared" si="10"/>
        <v>23.782639378969655</v>
      </c>
      <c r="FN44">
        <f t="shared" si="10"/>
        <v>8.1548228548023758</v>
      </c>
      <c r="FO44">
        <f t="shared" si="10"/>
        <v>-3.1746031746031771</v>
      </c>
      <c r="FP44">
        <f t="shared" si="10"/>
        <v>-66.666666666666657</v>
      </c>
      <c r="FQ44">
        <f t="shared" si="10"/>
        <v>5.4054054054054053</v>
      </c>
      <c r="FR44">
        <f t="shared" si="10"/>
        <v>12.962962962962962</v>
      </c>
      <c r="FS44">
        <f t="shared" si="10"/>
        <v>4.7194089324257016</v>
      </c>
      <c r="FT44">
        <f t="shared" si="10"/>
        <v>5.1724137931034457</v>
      </c>
      <c r="FU44">
        <f t="shared" si="10"/>
        <v>11.452991452991453</v>
      </c>
      <c r="FV44">
        <f t="shared" si="10"/>
        <v>5.1813471502590671</v>
      </c>
      <c r="FW44">
        <f t="shared" si="10"/>
        <v>6.2065428017781832</v>
      </c>
      <c r="FX44">
        <f t="shared" si="10"/>
        <v>4.6178803172314344</v>
      </c>
      <c r="FY44">
        <f t="shared" si="10"/>
        <v>-14.516129032258071</v>
      </c>
      <c r="FZ44">
        <f t="shared" si="10"/>
        <v>-13.580246913580247</v>
      </c>
      <c r="GA44">
        <f t="shared" si="10"/>
        <v>-1.627339300244101</v>
      </c>
      <c r="GB44">
        <f t="shared" si="10"/>
        <v>18.728121353558926</v>
      </c>
      <c r="GC44">
        <f t="shared" si="10"/>
        <v>0</v>
      </c>
      <c r="GD44">
        <f t="shared" si="10"/>
        <v>-15.028901734104053</v>
      </c>
      <c r="GE44">
        <f t="shared" si="10"/>
        <v>-3.5971223021582732</v>
      </c>
      <c r="GF44">
        <f t="shared" si="10"/>
        <v>18.271827182718273</v>
      </c>
      <c r="GG44">
        <f t="shared" si="10"/>
        <v>-19.039515976555112</v>
      </c>
      <c r="GH44">
        <f t="shared" si="10"/>
        <v>2.8146172697131324</v>
      </c>
      <c r="GI44">
        <f t="shared" si="10"/>
        <v>7.6923076923076819</v>
      </c>
      <c r="GJ44">
        <f t="shared" si="10"/>
        <v>14.09090909090909</v>
      </c>
      <c r="GK44">
        <f t="shared" si="10"/>
        <v>-0.96925133689839582</v>
      </c>
      <c r="GL44">
        <f t="shared" si="10"/>
        <v>8.5385680737038605</v>
      </c>
      <c r="GM44">
        <f t="shared" si="7"/>
        <v>7.2844215092364069</v>
      </c>
      <c r="GN44">
        <f t="shared" si="8"/>
        <v>0.97087378640776345</v>
      </c>
      <c r="GO44">
        <f t="shared" si="8"/>
        <v>19.512195121951219</v>
      </c>
      <c r="GP44">
        <f t="shared" si="8"/>
        <v>-12.211221122112212</v>
      </c>
      <c r="GQ44">
        <f t="shared" si="8"/>
        <v>-2.0942408376963351</v>
      </c>
      <c r="GR44">
        <f t="shared" si="8"/>
        <v>0.94497687822532006</v>
      </c>
      <c r="GS44">
        <f t="shared" si="8"/>
        <v>-31.632653061224492</v>
      </c>
      <c r="GT44">
        <f t="shared" si="8"/>
        <v>-1.5384615384615385</v>
      </c>
      <c r="GU44">
        <f t="shared" si="8"/>
        <v>9.3101138647019432</v>
      </c>
      <c r="GV44">
        <f t="shared" si="8"/>
        <v>4.98049116364471</v>
      </c>
      <c r="GW44">
        <f t="shared" si="8"/>
        <v>-6.7951278737320333</v>
      </c>
      <c r="GX44">
        <f t="shared" si="8"/>
        <v>9.67741935483871</v>
      </c>
      <c r="GY44">
        <f t="shared" si="8"/>
        <v>-59.090909090909093</v>
      </c>
      <c r="GZ44">
        <f t="shared" si="8"/>
        <v>19.270833333333336</v>
      </c>
      <c r="HA44">
        <f t="shared" si="8"/>
        <v>-3.4482758620689653</v>
      </c>
      <c r="HB44">
        <f t="shared" si="8"/>
        <v>8.136718399569391</v>
      </c>
      <c r="HC44">
        <f t="shared" si="8"/>
        <v>-7.042253521126761</v>
      </c>
      <c r="HD44">
        <f t="shared" si="8"/>
        <v>-9.5444685466377432</v>
      </c>
      <c r="HE44">
        <f t="shared" si="8"/>
        <v>3.134938664243526</v>
      </c>
      <c r="HF44">
        <f t="shared" si="8"/>
        <v>-7.1570809417828274</v>
      </c>
      <c r="HG44">
        <f t="shared" si="8"/>
        <v>8.4148446490218642</v>
      </c>
      <c r="HH44">
        <f t="shared" si="8"/>
        <v>2.2222222222222143</v>
      </c>
      <c r="HI44">
        <f t="shared" si="8"/>
        <v>0.34619188921859545</v>
      </c>
      <c r="HJ44">
        <f t="shared" si="8"/>
        <v>-2.0692203473334154</v>
      </c>
      <c r="HK44">
        <f t="shared" si="8"/>
        <v>-3.5317167502099185</v>
      </c>
      <c r="HL44">
        <f t="shared" si="8"/>
        <v>3.6974722589432361</v>
      </c>
      <c r="HM44">
        <f t="shared" si="8"/>
        <v>-4.999999999999992</v>
      </c>
      <c r="HN44">
        <f t="shared" si="8"/>
        <v>-4.2553191489361701</v>
      </c>
      <c r="HO44">
        <f t="shared" si="8"/>
        <v>22.556390977443609</v>
      </c>
      <c r="HP44">
        <f t="shared" si="8"/>
        <v>-1.8579234972677594</v>
      </c>
      <c r="HQ44">
        <f t="shared" si="8"/>
        <v>16.736974119256644</v>
      </c>
      <c r="HR44">
        <f t="shared" si="8"/>
        <v>-16.326530612244909</v>
      </c>
      <c r="HS44">
        <f t="shared" si="8"/>
        <v>0</v>
      </c>
      <c r="HT44">
        <f t="shared" si="8"/>
        <v>2.34375</v>
      </c>
      <c r="HU44">
        <f t="shared" si="8"/>
        <v>14.606741573033707</v>
      </c>
      <c r="HV44">
        <f t="shared" si="8"/>
        <v>7.9584655719608115</v>
      </c>
      <c r="HW44">
        <f t="shared" si="8"/>
        <v>-1.2345679012345634</v>
      </c>
      <c r="HX44">
        <f t="shared" si="8"/>
        <v>2.5641025641025639</v>
      </c>
      <c r="HY44">
        <f t="shared" si="8"/>
        <v>0.98643649815043155</v>
      </c>
      <c r="HZ44">
        <f t="shared" si="8"/>
        <v>-3.7640782454060462</v>
      </c>
      <c r="IA44">
        <f t="shared" si="8"/>
        <v>4.5025728987993139</v>
      </c>
      <c r="IB44">
        <f t="shared" si="8"/>
        <v>0.9259259259259226</v>
      </c>
      <c r="IC44">
        <f t="shared" si="8"/>
        <v>-20.833333333333336</v>
      </c>
      <c r="ID44">
        <f t="shared" si="8"/>
        <v>12.523937188816545</v>
      </c>
      <c r="IE44">
        <f t="shared" si="8"/>
        <v>-0.97951914514692784</v>
      </c>
      <c r="IF44">
        <f t="shared" si="8"/>
        <v>-1.1321805302069479</v>
      </c>
      <c r="IG44">
        <f t="shared" si="8"/>
        <v>10.344827586206902</v>
      </c>
      <c r="IH44">
        <f t="shared" si="8"/>
        <v>30.107526881720432</v>
      </c>
      <c r="II44">
        <f t="shared" si="8"/>
        <v>-1.6997167138810201</v>
      </c>
      <c r="IJ44">
        <f t="shared" si="8"/>
        <v>23.136645962732917</v>
      </c>
      <c r="IK44">
        <f t="shared" si="8"/>
        <v>12.00847413837648</v>
      </c>
      <c r="IL44">
        <f t="shared" si="8"/>
        <v>-12.290502793296087</v>
      </c>
      <c r="IM44">
        <f t="shared" si="8"/>
        <v>22.222222222222221</v>
      </c>
      <c r="IN44">
        <f t="shared" si="8"/>
        <v>2.9015544041450778</v>
      </c>
      <c r="IO44">
        <f t="shared" si="8"/>
        <v>12.308164518109271</v>
      </c>
      <c r="IP44">
        <f t="shared" si="8"/>
        <v>-1.5283178360101437</v>
      </c>
      <c r="IQ44">
        <f t="shared" si="8"/>
        <v>7.6923076923076996</v>
      </c>
      <c r="IR44">
        <f t="shared" si="8"/>
        <v>75</v>
      </c>
      <c r="IS44">
        <f t="shared" si="8"/>
        <v>18.584070796460178</v>
      </c>
      <c r="IT44">
        <f t="shared" si="8"/>
        <v>14.084507042253522</v>
      </c>
      <c r="IU44">
        <f t="shared" si="8"/>
        <v>11.741549642302889</v>
      </c>
      <c r="IV44">
        <f t="shared" si="8"/>
        <v>13.541666666666675</v>
      </c>
    </row>
    <row r="45" spans="1:256" x14ac:dyDescent="0.25">
      <c r="A45" s="12">
        <v>1990</v>
      </c>
      <c r="B45">
        <f t="shared" si="9"/>
        <v>10.926365795724466</v>
      </c>
      <c r="C45">
        <f t="shared" si="9"/>
        <v>3.369905956112853</v>
      </c>
      <c r="D45">
        <f t="shared" si="9"/>
        <v>5.2583862194016318</v>
      </c>
      <c r="E45">
        <f t="shared" si="9"/>
        <v>9.7397105807179098</v>
      </c>
      <c r="F45">
        <f t="shared" si="9"/>
        <v>1.587301587301591</v>
      </c>
      <c r="G45">
        <f t="shared" si="9"/>
        <v>-2.3809523809523809</v>
      </c>
      <c r="H45">
        <f t="shared" si="9"/>
        <v>43.727598566308245</v>
      </c>
      <c r="I45">
        <f t="shared" si="9"/>
        <v>18.539325842696631</v>
      </c>
      <c r="J45">
        <f t="shared" si="9"/>
        <v>9.1429206243403875</v>
      </c>
      <c r="K45">
        <f t="shared" si="9"/>
        <v>8.5714285714285747</v>
      </c>
      <c r="L45">
        <f t="shared" si="9"/>
        <v>19.831223628691983</v>
      </c>
      <c r="M45">
        <f t="shared" si="9"/>
        <v>16.640746500777606</v>
      </c>
      <c r="N45">
        <f t="shared" si="9"/>
        <v>19.275889967637543</v>
      </c>
      <c r="O45">
        <f t="shared" si="9"/>
        <v>2.3536004483048472</v>
      </c>
      <c r="P45">
        <f t="shared" si="9"/>
        <v>-2.8368794326241162</v>
      </c>
      <c r="Q45">
        <f t="shared" si="9"/>
        <v>18.7192118226601</v>
      </c>
      <c r="R45">
        <f t="shared" si="5"/>
        <v>10.281385281385282</v>
      </c>
      <c r="S45">
        <f t="shared" si="5"/>
        <v>3.759398496240602E-2</v>
      </c>
      <c r="T45">
        <f t="shared" si="5"/>
        <v>6.3126953762889002</v>
      </c>
      <c r="U45">
        <f t="shared" si="5"/>
        <v>7.1038251366120253</v>
      </c>
      <c r="V45">
        <f t="shared" si="5"/>
        <v>12.507916402786574</v>
      </c>
      <c r="W45">
        <f t="shared" si="5"/>
        <v>6.0337623265920106</v>
      </c>
      <c r="X45">
        <f t="shared" si="5"/>
        <v>16.360921280501085</v>
      </c>
      <c r="Y45">
        <f t="shared" si="5"/>
        <v>0.85128298342876174</v>
      </c>
      <c r="Z45">
        <f t="shared" si="5"/>
        <v>7.7519379844961236</v>
      </c>
      <c r="AA45">
        <f t="shared" si="5"/>
        <v>-5.4794520547945202</v>
      </c>
      <c r="AB45">
        <f t="shared" si="5"/>
        <v>26.539101497504159</v>
      </c>
      <c r="AC45">
        <f t="shared" si="5"/>
        <v>3.351206434316354E-2</v>
      </c>
      <c r="AD45">
        <f t="shared" si="5"/>
        <v>14.64970528986048</v>
      </c>
      <c r="AE45">
        <f t="shared" si="5"/>
        <v>13.223140495867765</v>
      </c>
      <c r="AF45">
        <f t="shared" si="5"/>
        <v>-12.631578947368421</v>
      </c>
      <c r="AG45">
        <f t="shared" si="5"/>
        <v>2.9147982062780269</v>
      </c>
      <c r="AH45">
        <f t="shared" si="5"/>
        <v>10.9401955146636</v>
      </c>
      <c r="AI45">
        <f t="shared" si="5"/>
        <v>-8.1543441790127833</v>
      </c>
      <c r="AJ45">
        <f t="shared" si="5"/>
        <v>106.89655172413795</v>
      </c>
      <c r="AK45">
        <f t="shared" si="5"/>
        <v>-2.9411764705882351</v>
      </c>
      <c r="AL45">
        <f t="shared" si="5"/>
        <v>3.1634446397188052</v>
      </c>
      <c r="AM45">
        <f t="shared" si="5"/>
        <v>17.558886509635975</v>
      </c>
      <c r="AN45">
        <f t="shared" si="5"/>
        <v>-3.9416240488960961</v>
      </c>
      <c r="AO45">
        <f t="shared" si="5"/>
        <v>-30.999999999999993</v>
      </c>
      <c r="AP45">
        <f t="shared" si="5"/>
        <v>8.7557603686635943</v>
      </c>
      <c r="AQ45">
        <f t="shared" si="5"/>
        <v>62.903225806451616</v>
      </c>
      <c r="AR45">
        <f t="shared" si="5"/>
        <v>12.580250687863041</v>
      </c>
      <c r="AS45">
        <f t="shared" si="5"/>
        <v>2.3923444976076556</v>
      </c>
      <c r="AT45">
        <f t="shared" si="5"/>
        <v>17.222222222222232</v>
      </c>
      <c r="AU45">
        <f t="shared" si="5"/>
        <v>-1.8505338078291813</v>
      </c>
      <c r="AV45">
        <f t="shared" si="5"/>
        <v>7.6520082552786155</v>
      </c>
      <c r="AW45">
        <f t="shared" si="5"/>
        <v>5.352817066499961</v>
      </c>
      <c r="AX45">
        <f t="shared" si="5"/>
        <v>2.3001725129384707</v>
      </c>
      <c r="AY45">
        <f t="shared" si="5"/>
        <v>15.200000000000003</v>
      </c>
      <c r="AZ45">
        <f t="shared" si="5"/>
        <v>-6.4634146341463419</v>
      </c>
      <c r="BA45">
        <f t="shared" si="5"/>
        <v>10.222222222222223</v>
      </c>
      <c r="BB45">
        <f t="shared" si="5"/>
        <v>-2.1948424068767909</v>
      </c>
      <c r="BC45">
        <f t="shared" si="5"/>
        <v>6.8985549342821875E-2</v>
      </c>
      <c r="BD45">
        <f t="shared" si="5"/>
        <v>5.3333333333333375</v>
      </c>
      <c r="BE45">
        <f t="shared" si="5"/>
        <v>-16.981132075471699</v>
      </c>
      <c r="BF45">
        <f t="shared" si="5"/>
        <v>-27.419354838709676</v>
      </c>
      <c r="BG45">
        <f t="shared" ref="BG45:DR48" si="11">(BG9-BG8)/BG8*100</f>
        <v>9.513513513513514</v>
      </c>
      <c r="BH45">
        <f t="shared" si="11"/>
        <v>11.091765377479664</v>
      </c>
      <c r="BI45">
        <f t="shared" si="11"/>
        <v>-2.6548672566371745</v>
      </c>
      <c r="BJ45">
        <f t="shared" si="11"/>
        <v>3.8461538461538463</v>
      </c>
      <c r="BK45">
        <f t="shared" si="11"/>
        <v>16.525423728813561</v>
      </c>
      <c r="BL45">
        <f t="shared" si="11"/>
        <v>-0.6578947368421052</v>
      </c>
      <c r="BM45">
        <f t="shared" si="11"/>
        <v>2.6405451448040886</v>
      </c>
      <c r="BN45">
        <f t="shared" si="11"/>
        <v>20.161290322580644</v>
      </c>
      <c r="BO45">
        <f t="shared" si="11"/>
        <v>12.464319695528069</v>
      </c>
      <c r="BP45">
        <f t="shared" si="11"/>
        <v>8.2672434510934867</v>
      </c>
      <c r="BQ45">
        <f t="shared" si="11"/>
        <v>15.074863304205632</v>
      </c>
      <c r="BR45">
        <f t="shared" si="11"/>
        <v>3.9680511182108629</v>
      </c>
      <c r="BS45">
        <f t="shared" si="11"/>
        <v>7.8740157480314963</v>
      </c>
      <c r="BT45">
        <f t="shared" si="11"/>
        <v>-2.5495750708215295</v>
      </c>
      <c r="BU45">
        <f t="shared" si="11"/>
        <v>16.574279379157428</v>
      </c>
      <c r="BV45">
        <f t="shared" si="11"/>
        <v>-0.91694586492682073</v>
      </c>
      <c r="BW45">
        <f t="shared" si="11"/>
        <v>3.9771410919762142</v>
      </c>
      <c r="BX45">
        <f t="shared" si="11"/>
        <v>-5.1094890510948856</v>
      </c>
      <c r="BY45">
        <f t="shared" si="11"/>
        <v>0</v>
      </c>
      <c r="BZ45">
        <f t="shared" si="11"/>
        <v>11.111111111111111</v>
      </c>
      <c r="CA45">
        <f t="shared" si="11"/>
        <v>-1.7148014440433215</v>
      </c>
      <c r="CB45">
        <f t="shared" si="11"/>
        <v>3.8949171901770421</v>
      </c>
      <c r="CC45">
        <f t="shared" si="11"/>
        <v>0.97087378640776345</v>
      </c>
      <c r="CD45">
        <f t="shared" si="11"/>
        <v>-28.985507246376812</v>
      </c>
      <c r="CE45">
        <f t="shared" si="11"/>
        <v>9.269356597600872</v>
      </c>
      <c r="CF45">
        <f t="shared" si="11"/>
        <v>16.188197767145134</v>
      </c>
      <c r="CG45">
        <f t="shared" si="11"/>
        <v>11.37294319112501</v>
      </c>
      <c r="CH45">
        <f t="shared" si="11"/>
        <v>-4.6296296296296298</v>
      </c>
      <c r="CI45">
        <f t="shared" si="11"/>
        <v>-9.8976109215017072</v>
      </c>
      <c r="CJ45">
        <f t="shared" si="11"/>
        <v>16.466739367502726</v>
      </c>
      <c r="CK45">
        <f t="shared" si="11"/>
        <v>-10.260930888575457</v>
      </c>
      <c r="CL45">
        <f t="shared" si="11"/>
        <v>6.4295838165184902</v>
      </c>
      <c r="CM45">
        <f t="shared" si="11"/>
        <v>7.4534161490683175</v>
      </c>
      <c r="CN45">
        <f t="shared" si="11"/>
        <v>10.872894333843798</v>
      </c>
      <c r="CO45">
        <f t="shared" si="11"/>
        <v>6.3283582089552244</v>
      </c>
      <c r="CP45">
        <f t="shared" si="11"/>
        <v>9.5219774935077428</v>
      </c>
      <c r="CQ45">
        <f t="shared" si="11"/>
        <v>-1.9946634005511572</v>
      </c>
      <c r="CR45">
        <f t="shared" si="11"/>
        <v>1.2875536480686725</v>
      </c>
      <c r="CS45">
        <f t="shared" si="11"/>
        <v>-23.076923076923077</v>
      </c>
      <c r="CT45">
        <f t="shared" si="11"/>
        <v>5.6768558951965069</v>
      </c>
      <c r="CU45">
        <f t="shared" si="11"/>
        <v>5.1194539249146755</v>
      </c>
      <c r="CV45">
        <f t="shared" si="11"/>
        <v>-2.6823996314801035</v>
      </c>
      <c r="CW45">
        <f t="shared" si="11"/>
        <v>25.961538461538453</v>
      </c>
      <c r="CX45">
        <f t="shared" si="11"/>
        <v>1.4705882352941175</v>
      </c>
      <c r="CY45">
        <f t="shared" si="11"/>
        <v>22.546270330902974</v>
      </c>
      <c r="CZ45">
        <f t="shared" si="11"/>
        <v>11.578677272435693</v>
      </c>
      <c r="DA45">
        <f t="shared" si="11"/>
        <v>7.8881608174144828</v>
      </c>
      <c r="DB45">
        <f t="shared" si="11"/>
        <v>10.000000000000004</v>
      </c>
      <c r="DC45">
        <f t="shared" si="11"/>
        <v>-4.3307086614173231</v>
      </c>
      <c r="DD45">
        <f t="shared" si="11"/>
        <v>7.9213184476342375</v>
      </c>
      <c r="DE45">
        <f t="shared" si="11"/>
        <v>9.0317195325542574</v>
      </c>
      <c r="DF45">
        <f t="shared" si="11"/>
        <v>0.44615640414565211</v>
      </c>
      <c r="DG45">
        <f t="shared" si="11"/>
        <v>21.590909090909072</v>
      </c>
      <c r="DH45">
        <f t="shared" si="11"/>
        <v>-2.2155085599194364</v>
      </c>
      <c r="DI45">
        <f t="shared" si="11"/>
        <v>8.8315217391304355</v>
      </c>
      <c r="DJ45">
        <f t="shared" si="11"/>
        <v>-2.2155085599194364</v>
      </c>
      <c r="DK45">
        <f t="shared" si="11"/>
        <v>-2.7229894394800973</v>
      </c>
      <c r="DL45">
        <f t="shared" si="11"/>
        <v>8.3333333333333446</v>
      </c>
      <c r="DM45">
        <f t="shared" si="11"/>
        <v>5.4054054054054053</v>
      </c>
      <c r="DN45">
        <f t="shared" si="11"/>
        <v>9.0975788701393991</v>
      </c>
      <c r="DO45">
        <f t="shared" si="11"/>
        <v>-1.7199612403100775</v>
      </c>
      <c r="DP45">
        <f t="shared" si="11"/>
        <v>4.2405168129865825</v>
      </c>
      <c r="DQ45">
        <f t="shared" si="11"/>
        <v>7.1428571428571495</v>
      </c>
      <c r="DR45">
        <f t="shared" si="11"/>
        <v>23.715415019762844</v>
      </c>
      <c r="DS45">
        <f t="shared" ref="DS45:GD48" si="12">(DS9-DS8)/DS8*100</f>
        <v>11.504424778761061</v>
      </c>
      <c r="DT45">
        <f t="shared" si="12"/>
        <v>7.9883097905504146</v>
      </c>
      <c r="DU45">
        <f t="shared" si="12"/>
        <v>1.3104383190239492</v>
      </c>
      <c r="DV45">
        <f t="shared" si="12"/>
        <v>16.818181818181817</v>
      </c>
      <c r="DW45">
        <f t="shared" si="12"/>
        <v>9.7799511002444994</v>
      </c>
      <c r="DX45">
        <f t="shared" si="12"/>
        <v>4.788909892879647</v>
      </c>
      <c r="DY45">
        <f t="shared" si="12"/>
        <v>10.069582504970178</v>
      </c>
      <c r="DZ45">
        <f t="shared" si="12"/>
        <v>3.1513001471864741</v>
      </c>
      <c r="EA45">
        <f t="shared" si="12"/>
        <v>6.3492063492063542</v>
      </c>
      <c r="EB45">
        <f t="shared" si="12"/>
        <v>69.565217391304344</v>
      </c>
      <c r="EC45">
        <f t="shared" si="12"/>
        <v>34.482758620689658</v>
      </c>
      <c r="ED45">
        <f t="shared" si="12"/>
        <v>26.277372262773724</v>
      </c>
      <c r="EE45">
        <f t="shared" si="12"/>
        <v>-1.3380043896673983</v>
      </c>
      <c r="EF45">
        <f t="shared" si="12"/>
        <v>4.4871794871794943</v>
      </c>
      <c r="EG45">
        <f t="shared" si="12"/>
        <v>7.5</v>
      </c>
      <c r="EH45">
        <f t="shared" si="12"/>
        <v>24.146981627296586</v>
      </c>
      <c r="EI45">
        <f t="shared" si="12"/>
        <v>-3.5842293906810032</v>
      </c>
      <c r="EJ45">
        <f t="shared" si="12"/>
        <v>4.4188608989703253</v>
      </c>
      <c r="EK45">
        <f t="shared" si="12"/>
        <v>-19.53125</v>
      </c>
      <c r="EL45">
        <f t="shared" si="12"/>
        <v>27.472527472527474</v>
      </c>
      <c r="EM45">
        <f t="shared" si="12"/>
        <v>12.990936555891238</v>
      </c>
      <c r="EN45">
        <f t="shared" si="12"/>
        <v>2.8735632183908044</v>
      </c>
      <c r="EO45">
        <f t="shared" si="12"/>
        <v>9.1445126107702794</v>
      </c>
      <c r="EP45">
        <f t="shared" si="12"/>
        <v>-9.2592592592592595</v>
      </c>
      <c r="EQ45">
        <f t="shared" si="12"/>
        <v>-41.666666666666671</v>
      </c>
      <c r="ER45">
        <f t="shared" si="12"/>
        <v>18.042813455657491</v>
      </c>
      <c r="ES45">
        <f t="shared" si="12"/>
        <v>14.393939393939394</v>
      </c>
      <c r="ET45">
        <f t="shared" si="12"/>
        <v>8.7205584567835448</v>
      </c>
      <c r="EU45">
        <f t="shared" si="12"/>
        <v>-18.181818181818183</v>
      </c>
      <c r="EV45">
        <f t="shared" si="12"/>
        <v>9.6446700507614214</v>
      </c>
      <c r="EW45">
        <f t="shared" si="12"/>
        <v>-5.7982850142915474</v>
      </c>
      <c r="EX45">
        <f t="shared" si="12"/>
        <v>10.076162543166658</v>
      </c>
      <c r="EY45">
        <f t="shared" si="12"/>
        <v>-0.98670756646216762</v>
      </c>
      <c r="EZ45">
        <f t="shared" si="12"/>
        <v>12.195121951219514</v>
      </c>
      <c r="FA45">
        <f t="shared" si="12"/>
        <v>5.3030303030303028</v>
      </c>
      <c r="FB45">
        <f t="shared" si="12"/>
        <v>7.2649572649572658</v>
      </c>
      <c r="FC45">
        <f t="shared" si="12"/>
        <v>8.5252022401991283</v>
      </c>
      <c r="FD45">
        <f t="shared" si="12"/>
        <v>10.782231660914963</v>
      </c>
      <c r="FE45">
        <f t="shared" si="12"/>
        <v>7.1794871794871717</v>
      </c>
      <c r="FF45">
        <f t="shared" si="12"/>
        <v>15.983971504897596</v>
      </c>
      <c r="FG45">
        <f t="shared" si="12"/>
        <v>2.4036627241510877</v>
      </c>
      <c r="FH45">
        <f t="shared" si="12"/>
        <v>8.0753584720579319</v>
      </c>
      <c r="FI45">
        <f t="shared" si="12"/>
        <v>0.30162560325120652</v>
      </c>
      <c r="FJ45">
        <f t="shared" si="12"/>
        <v>13.492063492063499</v>
      </c>
      <c r="FK45">
        <f t="shared" si="12"/>
        <v>21.746575342465754</v>
      </c>
      <c r="FL45">
        <f t="shared" si="12"/>
        <v>15.682281059063136</v>
      </c>
      <c r="FM45">
        <f t="shared" si="12"/>
        <v>14.960091220068414</v>
      </c>
      <c r="FN45">
        <f t="shared" si="12"/>
        <v>-0.29160039384988257</v>
      </c>
      <c r="FO45">
        <f t="shared" si="12"/>
        <v>6.5573770491803334</v>
      </c>
      <c r="FP45">
        <f t="shared" si="12"/>
        <v>25</v>
      </c>
      <c r="FQ45">
        <f t="shared" si="12"/>
        <v>46.153846153846153</v>
      </c>
      <c r="FR45">
        <f t="shared" si="12"/>
        <v>-18.032786885245901</v>
      </c>
      <c r="FS45">
        <f t="shared" si="12"/>
        <v>0.13872924016013319</v>
      </c>
      <c r="FT45">
        <f t="shared" si="12"/>
        <v>12.295081967213116</v>
      </c>
      <c r="FU45">
        <f t="shared" si="12"/>
        <v>1.6871165644171779</v>
      </c>
      <c r="FV45">
        <f t="shared" si="12"/>
        <v>4.1666666666666661</v>
      </c>
      <c r="FW45">
        <f t="shared" si="12"/>
        <v>9.7451033002414817</v>
      </c>
      <c r="FX45">
        <f t="shared" si="12"/>
        <v>3.4182143964715208</v>
      </c>
      <c r="FY45">
        <f t="shared" si="12"/>
        <v>8.4905660377358529</v>
      </c>
      <c r="FZ45">
        <f t="shared" si="12"/>
        <v>20.476190476190474</v>
      </c>
      <c r="GA45">
        <f t="shared" si="12"/>
        <v>22.332506203473944</v>
      </c>
      <c r="GB45">
        <f t="shared" si="12"/>
        <v>-5.7493857493857492</v>
      </c>
      <c r="GC45">
        <f t="shared" si="12"/>
        <v>3.0295347952845733</v>
      </c>
      <c r="GD45">
        <f t="shared" si="12"/>
        <v>6.1224489795918391</v>
      </c>
      <c r="GE45">
        <f t="shared" si="10"/>
        <v>-19.402985074626866</v>
      </c>
      <c r="GF45">
        <f t="shared" si="10"/>
        <v>1.3698630136986301</v>
      </c>
      <c r="GG45">
        <f t="shared" si="10"/>
        <v>-4.203643157403083</v>
      </c>
      <c r="GH45">
        <f t="shared" si="10"/>
        <v>2.6359143327841847</v>
      </c>
      <c r="GI45">
        <f t="shared" si="10"/>
        <v>-17.857142857142858</v>
      </c>
      <c r="GJ45">
        <f t="shared" si="10"/>
        <v>6.3745019920318722</v>
      </c>
      <c r="GK45">
        <f t="shared" si="10"/>
        <v>3.5437057036787039</v>
      </c>
      <c r="GL45">
        <f t="shared" si="10"/>
        <v>16.116504854368934</v>
      </c>
      <c r="GM45">
        <f t="shared" si="7"/>
        <v>1.0979435343325201</v>
      </c>
      <c r="GN45">
        <f t="shared" si="8"/>
        <v>5.7692307692307656</v>
      </c>
      <c r="GO45">
        <f t="shared" si="8"/>
        <v>-2.0408163265306123</v>
      </c>
      <c r="GP45">
        <f t="shared" si="8"/>
        <v>-6.7669172932330826</v>
      </c>
      <c r="GQ45">
        <f t="shared" si="8"/>
        <v>9.0909090909090917</v>
      </c>
      <c r="GR45">
        <f t="shared" si="8"/>
        <v>6.1213650245651303</v>
      </c>
      <c r="GS45">
        <f t="shared" si="8"/>
        <v>11.940298507462684</v>
      </c>
      <c r="GT45">
        <f t="shared" si="8"/>
        <v>21.875</v>
      </c>
      <c r="GU45">
        <f t="shared" si="8"/>
        <v>14.767156862745098</v>
      </c>
      <c r="GV45">
        <f t="shared" si="8"/>
        <v>16.156536947966767</v>
      </c>
      <c r="GW45">
        <f t="shared" si="8"/>
        <v>20.745440793343978</v>
      </c>
      <c r="GX45">
        <f t="shared" si="8"/>
        <v>-4.7058823529411802</v>
      </c>
      <c r="GY45">
        <f t="shared" ref="GY45:IV45" si="13">(GY9-GY8)/GY8*100</f>
        <v>55.555555555555557</v>
      </c>
      <c r="GZ45">
        <f t="shared" si="13"/>
        <v>4.3668122270742353</v>
      </c>
      <c r="HA45">
        <f t="shared" si="13"/>
        <v>2.3809523809523809</v>
      </c>
      <c r="HB45">
        <f t="shared" si="13"/>
        <v>1.9205243072838891</v>
      </c>
      <c r="HC45">
        <f t="shared" si="13"/>
        <v>0.75757575757576834</v>
      </c>
      <c r="HD45">
        <f t="shared" si="13"/>
        <v>22.541966426858512</v>
      </c>
      <c r="HE45">
        <f t="shared" si="13"/>
        <v>6.3876651982378849</v>
      </c>
      <c r="HF45">
        <f t="shared" si="13"/>
        <v>17.650769618975524</v>
      </c>
      <c r="HG45">
        <f t="shared" si="13"/>
        <v>-8.4029896952810573E-2</v>
      </c>
      <c r="HH45">
        <f t="shared" si="13"/>
        <v>-8.1521739130434785</v>
      </c>
      <c r="HI45">
        <f t="shared" si="13"/>
        <v>17.742730409068507</v>
      </c>
      <c r="HJ45">
        <f t="shared" si="13"/>
        <v>10.049050433907684</v>
      </c>
      <c r="HK45">
        <f t="shared" si="13"/>
        <v>16.838551420357135</v>
      </c>
      <c r="HL45">
        <f t="shared" si="13"/>
        <v>9.0473615081511234</v>
      </c>
      <c r="HM45">
        <f t="shared" si="13"/>
        <v>-7.0175438596491277</v>
      </c>
      <c r="HN45">
        <f t="shared" si="13"/>
        <v>15.555555555555555</v>
      </c>
      <c r="HO45">
        <f t="shared" si="13"/>
        <v>33.128834355828218</v>
      </c>
      <c r="HP45">
        <f t="shared" si="13"/>
        <v>9.1314031180400885</v>
      </c>
      <c r="HQ45">
        <f t="shared" si="13"/>
        <v>-1.8719275970960705</v>
      </c>
      <c r="HR45">
        <f t="shared" si="13"/>
        <v>0</v>
      </c>
      <c r="HS45">
        <f t="shared" si="13"/>
        <v>18.181818181818183</v>
      </c>
      <c r="HT45">
        <f t="shared" si="13"/>
        <v>11.450381679389313</v>
      </c>
      <c r="HU45">
        <f t="shared" si="13"/>
        <v>-35.294117647058826</v>
      </c>
      <c r="HV45">
        <f t="shared" si="13"/>
        <v>-0.62949352931778235</v>
      </c>
      <c r="HW45">
        <f t="shared" si="13"/>
        <v>36.250000000000007</v>
      </c>
      <c r="HX45">
        <f t="shared" si="13"/>
        <v>13.541666666666666</v>
      </c>
      <c r="HY45">
        <f t="shared" si="13"/>
        <v>16.910866910866911</v>
      </c>
      <c r="HZ45">
        <f t="shared" si="13"/>
        <v>17.431475207884201</v>
      </c>
      <c r="IA45">
        <f t="shared" si="13"/>
        <v>2.799108974734744</v>
      </c>
      <c r="IB45">
        <f t="shared" si="13"/>
        <v>1.8348623853210944</v>
      </c>
      <c r="IC45">
        <f t="shared" si="13"/>
        <v>13.875598086124402</v>
      </c>
      <c r="ID45">
        <f t="shared" si="13"/>
        <v>6.0245064669843433</v>
      </c>
      <c r="IE45">
        <f t="shared" si="13"/>
        <v>-5.1858513189448434</v>
      </c>
      <c r="IF45">
        <f t="shared" si="13"/>
        <v>0.47245079941178308</v>
      </c>
      <c r="IG45">
        <f t="shared" si="13"/>
        <v>-7.2916666666666599</v>
      </c>
      <c r="IH45">
        <f t="shared" si="13"/>
        <v>-15.702479338842975</v>
      </c>
      <c r="II45">
        <f t="shared" si="13"/>
        <v>21.902017291066283</v>
      </c>
      <c r="IJ45">
        <f t="shared" si="13"/>
        <v>-14.24968474148802</v>
      </c>
      <c r="IK45">
        <f t="shared" si="13"/>
        <v>2.122064861373806</v>
      </c>
      <c r="IL45">
        <f t="shared" si="13"/>
        <v>15.286624203821669</v>
      </c>
      <c r="IM45">
        <f t="shared" si="13"/>
        <v>27.84090909090909</v>
      </c>
      <c r="IN45">
        <f t="shared" si="13"/>
        <v>2.0140986908358509</v>
      </c>
      <c r="IO45">
        <f t="shared" si="13"/>
        <v>50.696911724514891</v>
      </c>
      <c r="IP45">
        <f t="shared" si="13"/>
        <v>5.4527349517563444</v>
      </c>
      <c r="IQ45">
        <f t="shared" si="13"/>
        <v>10.714285714285717</v>
      </c>
      <c r="IR45">
        <f t="shared" si="13"/>
        <v>4.7619047619047619</v>
      </c>
      <c r="IS45">
        <f t="shared" si="13"/>
        <v>0</v>
      </c>
      <c r="IT45">
        <f t="shared" si="13"/>
        <v>-11.111111111111111</v>
      </c>
      <c r="IU45">
        <f t="shared" si="13"/>
        <v>-0.20663256664747132</v>
      </c>
      <c r="IV45">
        <f t="shared" si="13"/>
        <v>0.91743119266054718</v>
      </c>
    </row>
    <row r="46" spans="1:256" x14ac:dyDescent="0.25">
      <c r="A46">
        <v>1991</v>
      </c>
      <c r="B46">
        <f t="shared" si="9"/>
        <v>0.42826552462526768</v>
      </c>
      <c r="C46">
        <f t="shared" si="9"/>
        <v>10.310841546626232</v>
      </c>
      <c r="D46">
        <f t="shared" si="9"/>
        <v>7.5968992248062017</v>
      </c>
      <c r="E46">
        <f t="shared" si="9"/>
        <v>4.234276662242582</v>
      </c>
      <c r="F46">
        <f t="shared" si="9"/>
        <v>-2.0833333333333259</v>
      </c>
      <c r="G46">
        <f t="shared" si="9"/>
        <v>2.4390243902439024</v>
      </c>
      <c r="H46">
        <f t="shared" si="9"/>
        <v>30.423940149625935</v>
      </c>
      <c r="I46">
        <f t="shared" si="9"/>
        <v>52.843601895734594</v>
      </c>
      <c r="J46">
        <f t="shared" si="9"/>
        <v>3.3436816122957911</v>
      </c>
      <c r="K46">
        <f t="shared" si="9"/>
        <v>3.5087719298245648</v>
      </c>
      <c r="L46">
        <f t="shared" si="9"/>
        <v>2.464788732394366</v>
      </c>
      <c r="M46">
        <f t="shared" si="9"/>
        <v>6</v>
      </c>
      <c r="N46">
        <f t="shared" si="9"/>
        <v>5.3925724944887232</v>
      </c>
      <c r="O46">
        <f t="shared" si="9"/>
        <v>5.1772515740487277</v>
      </c>
      <c r="P46">
        <f t="shared" si="9"/>
        <v>8.029197080291981</v>
      </c>
      <c r="Q46">
        <f t="shared" si="9"/>
        <v>9.5435684647302903</v>
      </c>
      <c r="R46">
        <f t="shared" ref="R46:CC49" si="14">(R10-R9)/R9*100</f>
        <v>3.8272816486751715</v>
      </c>
      <c r="S46">
        <f t="shared" si="14"/>
        <v>20.894400601277717</v>
      </c>
      <c r="T46">
        <f t="shared" si="14"/>
        <v>2.848240147458966</v>
      </c>
      <c r="U46">
        <f t="shared" si="14"/>
        <v>-11.734693877551024</v>
      </c>
      <c r="V46">
        <f t="shared" si="14"/>
        <v>8.6124401913875595</v>
      </c>
      <c r="W46">
        <f t="shared" si="14"/>
        <v>1.639344262295082</v>
      </c>
      <c r="X46">
        <f t="shared" si="14"/>
        <v>11.345893340938257</v>
      </c>
      <c r="Y46">
        <f t="shared" si="14"/>
        <v>1.1234604986482428</v>
      </c>
      <c r="Z46">
        <f t="shared" si="14"/>
        <v>12.949640287769776</v>
      </c>
      <c r="AA46">
        <f t="shared" si="14"/>
        <v>44.20289855072464</v>
      </c>
      <c r="AB46">
        <f t="shared" si="14"/>
        <v>4.4049967126890204</v>
      </c>
      <c r="AC46">
        <f t="shared" si="14"/>
        <v>21.541038525963149</v>
      </c>
      <c r="AD46">
        <f t="shared" si="14"/>
        <v>2.4924348420264861</v>
      </c>
      <c r="AE46">
        <f t="shared" si="14"/>
        <v>-24.087591240875906</v>
      </c>
      <c r="AF46">
        <f t="shared" si="14"/>
        <v>12.650602409638553</v>
      </c>
      <c r="AG46">
        <f t="shared" si="14"/>
        <v>4.5751633986928102</v>
      </c>
      <c r="AH46">
        <f t="shared" si="14"/>
        <v>-4.3151483737203575</v>
      </c>
      <c r="AI46">
        <f t="shared" si="14"/>
        <v>8.4486750707486493</v>
      </c>
      <c r="AJ46">
        <f t="shared" si="14"/>
        <v>43.333333333333329</v>
      </c>
      <c r="AK46">
        <f t="shared" si="14"/>
        <v>12.121212121212121</v>
      </c>
      <c r="AL46">
        <f t="shared" si="14"/>
        <v>0.17035775127768313</v>
      </c>
      <c r="AM46">
        <f t="shared" si="14"/>
        <v>32.96903460837887</v>
      </c>
      <c r="AN46">
        <f t="shared" si="14"/>
        <v>5.7817166601740038</v>
      </c>
      <c r="AO46">
        <f t="shared" si="14"/>
        <v>8.6956521739130377</v>
      </c>
      <c r="AP46">
        <f t="shared" si="14"/>
        <v>2.1186440677966099</v>
      </c>
      <c r="AQ46">
        <f t="shared" si="14"/>
        <v>-29.372937293729372</v>
      </c>
      <c r="AR46">
        <f t="shared" si="14"/>
        <v>-1.3034623217922607</v>
      </c>
      <c r="AS46">
        <f t="shared" si="14"/>
        <v>9.1011974299065415</v>
      </c>
      <c r="AT46">
        <f t="shared" si="14"/>
        <v>-11.848341232227487</v>
      </c>
      <c r="AU46">
        <f t="shared" si="14"/>
        <v>-9.4996374184191446</v>
      </c>
      <c r="AV46">
        <f t="shared" si="14"/>
        <v>1.2387553458192007</v>
      </c>
      <c r="AW46">
        <f t="shared" si="14"/>
        <v>-1.5669040201750484</v>
      </c>
      <c r="AX46">
        <f t="shared" si="14"/>
        <v>2.1247892074198989</v>
      </c>
      <c r="AY46">
        <f t="shared" si="14"/>
        <v>6.9444444444444446</v>
      </c>
      <c r="AZ46">
        <f t="shared" si="14"/>
        <v>10.691003911342895</v>
      </c>
      <c r="BA46">
        <f t="shared" si="14"/>
        <v>-19.35483870967742</v>
      </c>
      <c r="BB46">
        <f t="shared" si="14"/>
        <v>4.0721860901154274</v>
      </c>
      <c r="BC46">
        <f t="shared" si="14"/>
        <v>-1.2662820652371103</v>
      </c>
      <c r="BD46">
        <f t="shared" si="14"/>
        <v>8.8607594936708765</v>
      </c>
      <c r="BE46">
        <f t="shared" si="14"/>
        <v>2.2727272727272729</v>
      </c>
      <c r="BF46">
        <f t="shared" si="14"/>
        <v>4.1666666666666661</v>
      </c>
      <c r="BG46">
        <f t="shared" si="14"/>
        <v>-2.6653504442250742</v>
      </c>
      <c r="BH46">
        <f t="shared" si="14"/>
        <v>-4.3035893219598673</v>
      </c>
      <c r="BI46">
        <f t="shared" si="14"/>
        <v>-30</v>
      </c>
      <c r="BJ46">
        <f t="shared" si="14"/>
        <v>-29.629629629629626</v>
      </c>
      <c r="BK46">
        <f t="shared" si="14"/>
        <v>9.0909090909090917</v>
      </c>
      <c r="BL46">
        <f t="shared" si="14"/>
        <v>42.384105960264904</v>
      </c>
      <c r="BM46">
        <f t="shared" si="14"/>
        <v>3.2049002173483498</v>
      </c>
      <c r="BN46">
        <f t="shared" si="14"/>
        <v>-6.7114093959731544</v>
      </c>
      <c r="BO46">
        <f t="shared" si="14"/>
        <v>9.9830795262267351</v>
      </c>
      <c r="BP46">
        <f t="shared" si="14"/>
        <v>2.4417314095449503</v>
      </c>
      <c r="BQ46">
        <f t="shared" si="14"/>
        <v>16.907944402504551</v>
      </c>
      <c r="BR46">
        <f t="shared" si="14"/>
        <v>-2.0220023354434269</v>
      </c>
      <c r="BS46">
        <f t="shared" si="14"/>
        <v>-1.459854014598535</v>
      </c>
      <c r="BT46">
        <f t="shared" si="14"/>
        <v>22.965116279069768</v>
      </c>
      <c r="BU46">
        <f t="shared" si="14"/>
        <v>10.223490252020923</v>
      </c>
      <c r="BV46">
        <f t="shared" si="14"/>
        <v>15.785726997686423</v>
      </c>
      <c r="BW46">
        <f t="shared" si="14"/>
        <v>0.59789067142008323</v>
      </c>
      <c r="BX46">
        <f t="shared" si="14"/>
        <v>20.769230769230766</v>
      </c>
      <c r="BY46">
        <f t="shared" si="14"/>
        <v>5.5555555555555554</v>
      </c>
      <c r="BZ46">
        <f t="shared" si="14"/>
        <v>14.313725490196077</v>
      </c>
      <c r="CA46">
        <f t="shared" si="14"/>
        <v>15.426997245179063</v>
      </c>
      <c r="CB46">
        <f t="shared" si="14"/>
        <v>4.6357373204338899</v>
      </c>
      <c r="CC46">
        <f t="shared" si="14"/>
        <v>-7.6923076923076987</v>
      </c>
      <c r="CD46">
        <f t="shared" si="11"/>
        <v>56.12244897959183</v>
      </c>
      <c r="CE46">
        <f t="shared" si="11"/>
        <v>11.57684630738523</v>
      </c>
      <c r="CF46">
        <f t="shared" si="11"/>
        <v>18.496911461908031</v>
      </c>
      <c r="CG46">
        <f t="shared" si="11"/>
        <v>-2.0790854697997792</v>
      </c>
      <c r="CH46">
        <f t="shared" si="11"/>
        <v>19.417475728155338</v>
      </c>
      <c r="CI46">
        <f t="shared" si="11"/>
        <v>-4.1666666666666661</v>
      </c>
      <c r="CJ46">
        <f t="shared" si="11"/>
        <v>23.127340823970037</v>
      </c>
      <c r="CK46">
        <f t="shared" si="11"/>
        <v>21.178781925343813</v>
      </c>
      <c r="CL46">
        <f t="shared" si="11"/>
        <v>-4.1000807102502019</v>
      </c>
      <c r="CM46">
        <f t="shared" si="11"/>
        <v>8.6705202312138727</v>
      </c>
      <c r="CN46">
        <f t="shared" si="11"/>
        <v>-0.55248618784530379</v>
      </c>
      <c r="CO46">
        <f t="shared" si="11"/>
        <v>-2.4143739472206627</v>
      </c>
      <c r="CP46">
        <f t="shared" si="11"/>
        <v>4.153859664529727</v>
      </c>
      <c r="CQ46">
        <f t="shared" si="11"/>
        <v>12.916759651863424</v>
      </c>
      <c r="CR46">
        <f t="shared" si="11"/>
        <v>-19.491525423728817</v>
      </c>
      <c r="CS46">
        <f t="shared" si="11"/>
        <v>-50</v>
      </c>
      <c r="CT46">
        <f t="shared" si="11"/>
        <v>11.570247933884298</v>
      </c>
      <c r="CU46">
        <f t="shared" si="11"/>
        <v>-9.0909090909090917</v>
      </c>
      <c r="CV46">
        <f t="shared" si="11"/>
        <v>1.4710166035537431</v>
      </c>
      <c r="CW46">
        <f t="shared" si="11"/>
        <v>7.6335877862595423</v>
      </c>
      <c r="CX46">
        <f t="shared" si="11"/>
        <v>3.0797101449275366</v>
      </c>
      <c r="CY46">
        <f t="shared" si="11"/>
        <v>2.013729977116705</v>
      </c>
      <c r="CZ46">
        <f t="shared" si="11"/>
        <v>13.734621133724273</v>
      </c>
      <c r="DA46">
        <f t="shared" si="11"/>
        <v>-4.9025915536454177</v>
      </c>
      <c r="DB46">
        <f t="shared" si="11"/>
        <v>-8.0808080808080867</v>
      </c>
      <c r="DC46">
        <f t="shared" si="11"/>
        <v>2.4691358024691357</v>
      </c>
      <c r="DD46">
        <f t="shared" si="11"/>
        <v>-5.1231527093596059</v>
      </c>
      <c r="DE46">
        <f t="shared" si="11"/>
        <v>-10.664523043944266</v>
      </c>
      <c r="DF46">
        <f t="shared" si="11"/>
        <v>-1.4704665213672856</v>
      </c>
      <c r="DG46">
        <f t="shared" si="11"/>
        <v>2.8037383177570163</v>
      </c>
      <c r="DH46">
        <f t="shared" si="11"/>
        <v>3.913491246138002</v>
      </c>
      <c r="DI46">
        <f t="shared" si="11"/>
        <v>2.2610625606880288</v>
      </c>
      <c r="DJ46">
        <f t="shared" si="11"/>
        <v>3.913491246138002</v>
      </c>
      <c r="DK46">
        <f t="shared" si="11"/>
        <v>7.2819587801048868</v>
      </c>
      <c r="DL46">
        <f t="shared" si="11"/>
        <v>-1.3986013986014061</v>
      </c>
      <c r="DM46">
        <f t="shared" si="11"/>
        <v>11.965811965811966</v>
      </c>
      <c r="DN46">
        <f t="shared" si="11"/>
        <v>18.493611297915265</v>
      </c>
      <c r="DO46">
        <f t="shared" si="11"/>
        <v>7.0988415085038215</v>
      </c>
      <c r="DP46">
        <f t="shared" si="11"/>
        <v>-6.3117749880819956</v>
      </c>
      <c r="DQ46">
        <f t="shared" si="11"/>
        <v>7.5000000000000027</v>
      </c>
      <c r="DR46">
        <f t="shared" si="11"/>
        <v>6.0702875399361016</v>
      </c>
      <c r="DS46">
        <f t="shared" si="12"/>
        <v>5.7319223985890648</v>
      </c>
      <c r="DT46">
        <f t="shared" si="12"/>
        <v>35.994587280108256</v>
      </c>
      <c r="DU46">
        <f t="shared" si="12"/>
        <v>-3.4839924670433149</v>
      </c>
      <c r="DV46">
        <f t="shared" si="12"/>
        <v>-7.782101167315175</v>
      </c>
      <c r="DW46">
        <f t="shared" si="12"/>
        <v>20.935412026726059</v>
      </c>
      <c r="DX46">
        <f t="shared" si="12"/>
        <v>5.592303066746843</v>
      </c>
      <c r="DY46">
        <f t="shared" si="12"/>
        <v>16.969204370992504</v>
      </c>
      <c r="DZ46">
        <f t="shared" si="12"/>
        <v>2.1732767452070831</v>
      </c>
      <c r="EA46">
        <f t="shared" si="12"/>
        <v>10.447761194029853</v>
      </c>
      <c r="EB46">
        <f t="shared" si="12"/>
        <v>-46.153846153846153</v>
      </c>
      <c r="EC46">
        <f t="shared" si="12"/>
        <v>-17.948717948717949</v>
      </c>
      <c r="ED46">
        <f t="shared" si="12"/>
        <v>-13.294797687861271</v>
      </c>
      <c r="EE46">
        <f t="shared" si="12"/>
        <v>6.2117647058823531</v>
      </c>
      <c r="EF46">
        <f t="shared" si="12"/>
        <v>-5.5214723926380387</v>
      </c>
      <c r="EG46">
        <f t="shared" si="12"/>
        <v>20.930232558139537</v>
      </c>
      <c r="EH46">
        <f t="shared" si="12"/>
        <v>-5.4968287526427062</v>
      </c>
      <c r="EI46">
        <f t="shared" si="12"/>
        <v>6.6914498141263934</v>
      </c>
      <c r="EJ46">
        <f t="shared" si="12"/>
        <v>7.5212866603595083</v>
      </c>
      <c r="EK46">
        <f t="shared" si="12"/>
        <v>-7.7669902912621422</v>
      </c>
      <c r="EL46">
        <f t="shared" si="12"/>
        <v>31.03448275862069</v>
      </c>
      <c r="EM46">
        <f t="shared" si="12"/>
        <v>13.368983957219251</v>
      </c>
      <c r="EN46">
        <f t="shared" si="12"/>
        <v>40.083798882681563</v>
      </c>
      <c r="EO46">
        <f t="shared" si="12"/>
        <v>2.8541985447959282</v>
      </c>
      <c r="EP46">
        <f t="shared" si="12"/>
        <v>16.326530612244895</v>
      </c>
      <c r="EQ46">
        <f t="shared" si="12"/>
        <v>90.476190476190482</v>
      </c>
      <c r="ER46">
        <f t="shared" si="12"/>
        <v>-14.507772020725387</v>
      </c>
      <c r="ES46">
        <f t="shared" si="12"/>
        <v>20.860927152317881</v>
      </c>
      <c r="ET46">
        <f t="shared" si="12"/>
        <v>-11.697095944124495</v>
      </c>
      <c r="EU46">
        <f t="shared" si="12"/>
        <v>15.873015873015872</v>
      </c>
      <c r="EV46">
        <f t="shared" si="12"/>
        <v>-6.0185185185185182</v>
      </c>
      <c r="EW46">
        <f t="shared" si="12"/>
        <v>-2.080624187256177</v>
      </c>
      <c r="EX46">
        <f t="shared" si="12"/>
        <v>-2.2562207228501441</v>
      </c>
      <c r="EY46">
        <f t="shared" si="12"/>
        <v>3.3949501729746476</v>
      </c>
      <c r="EZ46">
        <f t="shared" si="12"/>
        <v>5.4347826086956523</v>
      </c>
      <c r="FA46">
        <f t="shared" si="12"/>
        <v>17.266187050359711</v>
      </c>
      <c r="FB46">
        <f t="shared" si="12"/>
        <v>7.7025232403718462</v>
      </c>
      <c r="FC46">
        <f t="shared" si="12"/>
        <v>6.7660550458715596</v>
      </c>
      <c r="FD46">
        <f t="shared" si="12"/>
        <v>5.994648348576221</v>
      </c>
      <c r="FE46">
        <f t="shared" si="12"/>
        <v>7.1770334928229662</v>
      </c>
      <c r="FF46">
        <f t="shared" si="12"/>
        <v>-1.3051823416506718</v>
      </c>
      <c r="FG46">
        <f t="shared" si="12"/>
        <v>-5.2719821162444109</v>
      </c>
      <c r="FH46">
        <f t="shared" si="12"/>
        <v>-3.3813845880049834E-2</v>
      </c>
      <c r="FI46">
        <f t="shared" si="12"/>
        <v>0.64258807888322622</v>
      </c>
      <c r="FJ46">
        <f t="shared" si="12"/>
        <v>6.9930069930069925</v>
      </c>
      <c r="FK46">
        <f t="shared" si="12"/>
        <v>8.157524613220815</v>
      </c>
      <c r="FL46">
        <f t="shared" si="12"/>
        <v>2.596830985915493</v>
      </c>
      <c r="FM46">
        <f t="shared" si="12"/>
        <v>18.924816504661774</v>
      </c>
      <c r="FN46">
        <f t="shared" si="12"/>
        <v>1.9902009191385923</v>
      </c>
      <c r="FO46">
        <f t="shared" si="12"/>
        <v>11.538461538461538</v>
      </c>
      <c r="FP46">
        <f t="shared" si="12"/>
        <v>40</v>
      </c>
      <c r="FQ46">
        <f t="shared" si="12"/>
        <v>1.7543859649122806</v>
      </c>
      <c r="FR46">
        <f t="shared" si="12"/>
        <v>2</v>
      </c>
      <c r="FS46">
        <f t="shared" si="12"/>
        <v>2.485750474984167</v>
      </c>
      <c r="FT46">
        <f t="shared" si="12"/>
        <v>5.8394160583941659</v>
      </c>
      <c r="FU46">
        <f t="shared" si="12"/>
        <v>18.099547511312217</v>
      </c>
      <c r="FV46">
        <f t="shared" si="12"/>
        <v>13.261083743842365</v>
      </c>
      <c r="FW46">
        <f t="shared" si="12"/>
        <v>15.084836927289619</v>
      </c>
      <c r="FX46">
        <f t="shared" si="12"/>
        <v>-0.74301136174324456</v>
      </c>
      <c r="FY46">
        <f t="shared" si="12"/>
        <v>16.521739130434785</v>
      </c>
      <c r="FZ46">
        <f t="shared" si="12"/>
        <v>-9.0909090909090917</v>
      </c>
      <c r="GA46">
        <f t="shared" si="12"/>
        <v>9.1954022988505741</v>
      </c>
      <c r="GB46">
        <f t="shared" si="12"/>
        <v>6.7257559958289885</v>
      </c>
      <c r="GC46">
        <f t="shared" si="12"/>
        <v>4.4209317585301839</v>
      </c>
      <c r="GD46">
        <f t="shared" si="12"/>
        <v>8.974358974358978</v>
      </c>
      <c r="GE46">
        <f t="shared" si="10"/>
        <v>23.148148148148149</v>
      </c>
      <c r="GF46">
        <f t="shared" si="10"/>
        <v>17.192192192192195</v>
      </c>
      <c r="GG46">
        <f t="shared" si="10"/>
        <v>6.9478303266699166</v>
      </c>
      <c r="GH46">
        <f t="shared" si="10"/>
        <v>3.1044021720569654</v>
      </c>
      <c r="GI46">
        <f t="shared" si="10"/>
        <v>46.739130434782624</v>
      </c>
      <c r="GJ46">
        <f t="shared" si="10"/>
        <v>-5.3682896379525591</v>
      </c>
      <c r="GK46">
        <f t="shared" si="10"/>
        <v>11.96219035202086</v>
      </c>
      <c r="GL46">
        <f t="shared" si="10"/>
        <v>10.80267558528428</v>
      </c>
      <c r="GM46">
        <f t="shared" si="7"/>
        <v>4.6957421134287189</v>
      </c>
      <c r="GN46">
        <f t="shared" ref="GN46:IV51" si="15">(GN10-GN9)/GN9*100</f>
        <v>0</v>
      </c>
      <c r="GO46">
        <f t="shared" si="15"/>
        <v>-22.916666666666664</v>
      </c>
      <c r="GP46">
        <f t="shared" si="15"/>
        <v>25</v>
      </c>
      <c r="GQ46">
        <f t="shared" si="15"/>
        <v>0.81699346405228768</v>
      </c>
      <c r="GR46">
        <f t="shared" si="15"/>
        <v>-3.5410410410410411</v>
      </c>
      <c r="GS46">
        <f t="shared" si="15"/>
        <v>38.666666666666671</v>
      </c>
      <c r="GT46">
        <f t="shared" si="15"/>
        <v>3.0769230769230771</v>
      </c>
      <c r="GU46">
        <f t="shared" si="15"/>
        <v>12.012813667912441</v>
      </c>
      <c r="GV46">
        <f t="shared" si="15"/>
        <v>14.662149444758141</v>
      </c>
      <c r="GW46">
        <f t="shared" si="15"/>
        <v>-4.4266573864625025</v>
      </c>
      <c r="GX46">
        <f t="shared" si="15"/>
        <v>1.2345679012345634</v>
      </c>
      <c r="GY46">
        <f t="shared" si="15"/>
        <v>-14.285714285714285</v>
      </c>
      <c r="GZ46">
        <f t="shared" si="15"/>
        <v>16.736401673640167</v>
      </c>
      <c r="HA46">
        <f t="shared" si="15"/>
        <v>53.488372093023251</v>
      </c>
      <c r="HB46">
        <f t="shared" si="15"/>
        <v>0.27674901306418132</v>
      </c>
      <c r="HC46">
        <f t="shared" si="15"/>
        <v>5.2631578947368363</v>
      </c>
      <c r="HD46">
        <f t="shared" si="15"/>
        <v>7.0450097847358117</v>
      </c>
      <c r="HE46">
        <f t="shared" si="15"/>
        <v>-4.8033126293995858</v>
      </c>
      <c r="HF46">
        <f t="shared" si="15"/>
        <v>13.061662198391421</v>
      </c>
      <c r="HG46">
        <f t="shared" si="15"/>
        <v>8.237429178470256</v>
      </c>
      <c r="HH46">
        <f t="shared" si="15"/>
        <v>-8.2840236686390458</v>
      </c>
      <c r="HI46">
        <f t="shared" si="15"/>
        <v>11.008790288823777</v>
      </c>
      <c r="HJ46">
        <f t="shared" si="15"/>
        <v>5.8971428571428568</v>
      </c>
      <c r="HK46">
        <f t="shared" si="15"/>
        <v>12.197214258301917</v>
      </c>
      <c r="HL46">
        <f t="shared" si="15"/>
        <v>-1.7535780076519767</v>
      </c>
      <c r="HM46">
        <f t="shared" si="15"/>
        <v>10.062893081761004</v>
      </c>
      <c r="HN46">
        <f t="shared" si="15"/>
        <v>0</v>
      </c>
      <c r="HO46">
        <f t="shared" si="15"/>
        <v>24.116743471582179</v>
      </c>
      <c r="HP46">
        <f t="shared" si="15"/>
        <v>-0.40816326530612246</v>
      </c>
      <c r="HQ46">
        <f t="shared" si="15"/>
        <v>-7.0532811359564729</v>
      </c>
      <c r="HR46">
        <f t="shared" si="15"/>
        <v>57.317073170731724</v>
      </c>
      <c r="HS46">
        <f t="shared" si="15"/>
        <v>-7.6923076923076925</v>
      </c>
      <c r="HT46">
        <f t="shared" si="15"/>
        <v>18.493150684931507</v>
      </c>
      <c r="HU46">
        <f t="shared" si="15"/>
        <v>1.5151515151515151</v>
      </c>
      <c r="HV46">
        <f t="shared" si="15"/>
        <v>-6.2479902244517334</v>
      </c>
      <c r="HW46">
        <f t="shared" si="15"/>
        <v>15.59633027522935</v>
      </c>
      <c r="HX46">
        <f t="shared" si="15"/>
        <v>6.9724770642201843</v>
      </c>
      <c r="HY46">
        <f t="shared" si="15"/>
        <v>-1.8798955613577024</v>
      </c>
      <c r="HZ46">
        <f t="shared" si="15"/>
        <v>13.440860215053762</v>
      </c>
      <c r="IA46">
        <f t="shared" si="15"/>
        <v>3.0336726256664672</v>
      </c>
      <c r="IB46">
        <f t="shared" si="15"/>
        <v>-10.810810810810805</v>
      </c>
      <c r="IC46">
        <f t="shared" si="15"/>
        <v>-11.344537815126051</v>
      </c>
      <c r="ID46">
        <f t="shared" si="15"/>
        <v>13.290529695024079</v>
      </c>
      <c r="IE46">
        <f t="shared" si="15"/>
        <v>15.444198545684475</v>
      </c>
      <c r="IF46">
        <f t="shared" si="15"/>
        <v>5.7859990034877926</v>
      </c>
      <c r="IG46">
        <f t="shared" si="15"/>
        <v>6.7415730337078612</v>
      </c>
      <c r="IH46">
        <f t="shared" si="15"/>
        <v>8.8235294117647065</v>
      </c>
      <c r="II46">
        <f t="shared" si="15"/>
        <v>-1.8912529550827424</v>
      </c>
      <c r="IJ46">
        <f t="shared" si="15"/>
        <v>14.558823529411766</v>
      </c>
      <c r="IK46">
        <f t="shared" si="15"/>
        <v>4.5624971766725393</v>
      </c>
      <c r="IL46">
        <f t="shared" si="15"/>
        <v>-1.1049723756906233</v>
      </c>
      <c r="IM46">
        <f t="shared" si="15"/>
        <v>6.2222222222222223</v>
      </c>
      <c r="IN46">
        <f t="shared" si="15"/>
        <v>24.284304047384008</v>
      </c>
      <c r="IO46">
        <f t="shared" si="15"/>
        <v>6.9096844396082702</v>
      </c>
      <c r="IP46">
        <f t="shared" si="15"/>
        <v>1.3741004851681808</v>
      </c>
      <c r="IQ46">
        <f t="shared" si="15"/>
        <v>6.4516129032258025</v>
      </c>
      <c r="IR46">
        <f t="shared" si="15"/>
        <v>-31.818181818181817</v>
      </c>
      <c r="IS46">
        <f t="shared" si="15"/>
        <v>-11.194029850746269</v>
      </c>
      <c r="IT46">
        <f t="shared" si="15"/>
        <v>9.7222222222222232</v>
      </c>
      <c r="IU46">
        <f t="shared" si="15"/>
        <v>-1.3917175831636117</v>
      </c>
      <c r="IV46">
        <f t="shared" si="15"/>
        <v>-9.9999999999999964</v>
      </c>
    </row>
    <row r="47" spans="1:256" x14ac:dyDescent="0.25">
      <c r="A47">
        <v>1992</v>
      </c>
      <c r="B47">
        <f t="shared" si="9"/>
        <v>-2.9850746268656714</v>
      </c>
      <c r="C47">
        <f t="shared" si="9"/>
        <v>17.11340206185567</v>
      </c>
      <c r="D47">
        <f t="shared" si="9"/>
        <v>9.1738712776176747</v>
      </c>
      <c r="E47">
        <f t="shared" si="9"/>
        <v>6.0050932391357925</v>
      </c>
      <c r="F47">
        <f t="shared" si="9"/>
        <v>-7.9787234042553186</v>
      </c>
      <c r="G47">
        <f t="shared" si="9"/>
        <v>4.7619047619047619</v>
      </c>
      <c r="H47">
        <f t="shared" si="9"/>
        <v>10.707456978967496</v>
      </c>
      <c r="I47">
        <f t="shared" si="9"/>
        <v>-0.77519379844961245</v>
      </c>
      <c r="J47">
        <f t="shared" si="9"/>
        <v>2.9301684231261693</v>
      </c>
      <c r="K47">
        <f t="shared" si="9"/>
        <v>-13.559322033898317</v>
      </c>
      <c r="L47">
        <f t="shared" si="9"/>
        <v>7.216494845360824</v>
      </c>
      <c r="M47">
        <f t="shared" si="9"/>
        <v>3.5849056603773586</v>
      </c>
      <c r="N47">
        <f t="shared" si="9"/>
        <v>-5.5993563958165726</v>
      </c>
      <c r="O47">
        <f t="shared" si="9"/>
        <v>-4.4864495559098154</v>
      </c>
      <c r="P47">
        <f t="shared" si="9"/>
        <v>6.7567567567567561</v>
      </c>
      <c r="Q47">
        <f t="shared" si="9"/>
        <v>-1.893939393939394</v>
      </c>
      <c r="R47">
        <f t="shared" si="14"/>
        <v>-6.4272211720226844</v>
      </c>
      <c r="S47">
        <f t="shared" si="14"/>
        <v>-6.4034815045073055</v>
      </c>
      <c r="T47">
        <f t="shared" si="14"/>
        <v>1.9074034563686793</v>
      </c>
      <c r="U47">
        <f t="shared" si="14"/>
        <v>1.1560693641618456</v>
      </c>
      <c r="V47">
        <f t="shared" si="14"/>
        <v>1.6066338429644986</v>
      </c>
      <c r="W47">
        <f t="shared" si="14"/>
        <v>-1.0468362282878412</v>
      </c>
      <c r="X47">
        <f t="shared" si="14"/>
        <v>4.7687271388437553</v>
      </c>
      <c r="Y47">
        <f t="shared" si="14"/>
        <v>3.6804895437262357</v>
      </c>
      <c r="Z47">
        <f t="shared" si="14"/>
        <v>4.4585987261146451</v>
      </c>
      <c r="AA47">
        <f t="shared" si="14"/>
        <v>8.5427135678391952</v>
      </c>
      <c r="AB47">
        <f t="shared" si="14"/>
        <v>3.3375314861460956</v>
      </c>
      <c r="AC47">
        <f t="shared" si="14"/>
        <v>15.214994487320837</v>
      </c>
      <c r="AD47">
        <f t="shared" si="14"/>
        <v>3.127083399472999</v>
      </c>
      <c r="AE47">
        <f t="shared" si="14"/>
        <v>3.8461538461538494</v>
      </c>
      <c r="AF47">
        <f t="shared" si="14"/>
        <v>-11.229946524064172</v>
      </c>
      <c r="AG47">
        <f t="shared" si="14"/>
        <v>-7.9166666666666661</v>
      </c>
      <c r="AH47">
        <f t="shared" si="14"/>
        <v>-6.3109425785482118</v>
      </c>
      <c r="AI47">
        <f t="shared" si="14"/>
        <v>-3.1147696541253498</v>
      </c>
      <c r="AJ47">
        <f t="shared" si="14"/>
        <v>13.953488372093037</v>
      </c>
      <c r="AK47">
        <f t="shared" si="14"/>
        <v>-13.513513513513514</v>
      </c>
      <c r="AL47">
        <f t="shared" si="14"/>
        <v>0.51020408163265307</v>
      </c>
      <c r="AM47">
        <f t="shared" si="14"/>
        <v>-28.63013698630137</v>
      </c>
      <c r="AN47">
        <f t="shared" si="14"/>
        <v>9.4920975909160656</v>
      </c>
      <c r="AO47">
        <f t="shared" si="14"/>
        <v>3.9999999999999973</v>
      </c>
      <c r="AP47">
        <f t="shared" si="14"/>
        <v>-8.0912863070539416</v>
      </c>
      <c r="AQ47">
        <f t="shared" si="14"/>
        <v>0.46728971962616817</v>
      </c>
      <c r="AR47">
        <f t="shared" si="14"/>
        <v>2.6138395927913054</v>
      </c>
      <c r="AS47">
        <f t="shared" si="14"/>
        <v>1.2113100217500419</v>
      </c>
      <c r="AT47">
        <f t="shared" si="14"/>
        <v>9.1397849462365546</v>
      </c>
      <c r="AU47">
        <f t="shared" si="14"/>
        <v>-3.2051282051282048</v>
      </c>
      <c r="AV47">
        <f t="shared" si="14"/>
        <v>6.4821558630735616</v>
      </c>
      <c r="AW47">
        <f t="shared" si="14"/>
        <v>-6.7837160672908459</v>
      </c>
      <c r="AX47">
        <f t="shared" si="14"/>
        <v>0.35593717892264787</v>
      </c>
      <c r="AY47">
        <f t="shared" si="14"/>
        <v>1.298701298701294</v>
      </c>
      <c r="AZ47">
        <f t="shared" si="14"/>
        <v>-12.7208480565371</v>
      </c>
      <c r="BA47">
        <f t="shared" si="14"/>
        <v>9.1785714285714288</v>
      </c>
      <c r="BB47">
        <f t="shared" si="14"/>
        <v>-5.0613669631798217</v>
      </c>
      <c r="BC47">
        <f t="shared" si="14"/>
        <v>5.8246361899162133</v>
      </c>
      <c r="BD47">
        <f t="shared" si="14"/>
        <v>2.9069767441860463</v>
      </c>
      <c r="BE47">
        <f t="shared" si="14"/>
        <v>-6.666666666666667</v>
      </c>
      <c r="BF47">
        <f t="shared" si="14"/>
        <v>17.333333333333336</v>
      </c>
      <c r="BG47">
        <f t="shared" si="14"/>
        <v>16.734279918864097</v>
      </c>
      <c r="BH47">
        <f t="shared" si="14"/>
        <v>13.067174998657574</v>
      </c>
      <c r="BI47">
        <f t="shared" si="14"/>
        <v>45.454545454545439</v>
      </c>
      <c r="BJ47">
        <f t="shared" si="14"/>
        <v>94.73684210526315</v>
      </c>
      <c r="BK47">
        <f t="shared" si="14"/>
        <v>13</v>
      </c>
      <c r="BL47">
        <f t="shared" si="14"/>
        <v>6.5116279069767442</v>
      </c>
      <c r="BM47">
        <f t="shared" si="14"/>
        <v>6.0805636391484148</v>
      </c>
      <c r="BN47">
        <f t="shared" si="14"/>
        <v>9.3525179856115024</v>
      </c>
      <c r="BO47">
        <f t="shared" si="14"/>
        <v>1.6923076923076923</v>
      </c>
      <c r="BP47">
        <f t="shared" si="14"/>
        <v>-6.5655471289274114</v>
      </c>
      <c r="BQ47">
        <f t="shared" si="14"/>
        <v>-8.8883824283516617</v>
      </c>
      <c r="BR47">
        <f t="shared" si="14"/>
        <v>-1.0444109898381633</v>
      </c>
      <c r="BS47">
        <f t="shared" si="14"/>
        <v>15.555555555555554</v>
      </c>
      <c r="BT47">
        <f t="shared" si="14"/>
        <v>9.6926713947990546</v>
      </c>
      <c r="BU47">
        <f t="shared" si="14"/>
        <v>3.4512510785159622</v>
      </c>
      <c r="BV47">
        <f t="shared" si="14"/>
        <v>6.3787273286197363</v>
      </c>
      <c r="BW47">
        <f t="shared" si="14"/>
        <v>5.3195023810402748</v>
      </c>
      <c r="BX47">
        <f t="shared" si="14"/>
        <v>-24.840764331210181</v>
      </c>
      <c r="BY47">
        <f t="shared" si="14"/>
        <v>-22.807017543859647</v>
      </c>
      <c r="BZ47">
        <f t="shared" si="14"/>
        <v>-9.433962264150944</v>
      </c>
      <c r="CA47">
        <f t="shared" si="14"/>
        <v>-11.455847255369928</v>
      </c>
      <c r="CB47">
        <f t="shared" si="14"/>
        <v>0.66542920183518361</v>
      </c>
      <c r="CC47">
        <f t="shared" si="14"/>
        <v>19.791666666666671</v>
      </c>
      <c r="CD47">
        <f t="shared" si="11"/>
        <v>-1.3071895424836601</v>
      </c>
      <c r="CE47">
        <f t="shared" si="11"/>
        <v>-6.7978533094812166</v>
      </c>
      <c r="CF47">
        <f t="shared" si="11"/>
        <v>-5.0970170865913698</v>
      </c>
      <c r="CG47">
        <f t="shared" si="11"/>
        <v>3.5876429424816525</v>
      </c>
      <c r="CH47">
        <f t="shared" si="11"/>
        <v>-9.7560975609756184</v>
      </c>
      <c r="CI47">
        <f t="shared" si="11"/>
        <v>-14.624505928853754</v>
      </c>
      <c r="CJ47">
        <f t="shared" si="11"/>
        <v>-8.0608365019011412</v>
      </c>
      <c r="CK47">
        <f t="shared" si="11"/>
        <v>6.1284046692606999</v>
      </c>
      <c r="CL47">
        <f t="shared" si="11"/>
        <v>-1.1740447736071369</v>
      </c>
      <c r="CM47">
        <f t="shared" si="11"/>
        <v>4.7872340425531839</v>
      </c>
      <c r="CN47">
        <f t="shared" si="11"/>
        <v>3.75</v>
      </c>
      <c r="CO47">
        <f t="shared" si="11"/>
        <v>4.3153049482163404</v>
      </c>
      <c r="CP47">
        <f t="shared" si="11"/>
        <v>-1.8887015177065769</v>
      </c>
      <c r="CQ47">
        <f t="shared" si="11"/>
        <v>0.55338155658326416</v>
      </c>
      <c r="CR47">
        <f t="shared" si="11"/>
        <v>28.947368421052634</v>
      </c>
      <c r="CS47">
        <f t="shared" si="11"/>
        <v>40</v>
      </c>
      <c r="CT47">
        <f t="shared" si="11"/>
        <v>8.8888888888888893</v>
      </c>
      <c r="CU47">
        <f t="shared" si="11"/>
        <v>2.8571428571428572</v>
      </c>
      <c r="CV47">
        <f t="shared" si="11"/>
        <v>6.2760155016506394</v>
      </c>
      <c r="CW47">
        <f t="shared" si="11"/>
        <v>-4.2553191489361684</v>
      </c>
      <c r="CX47">
        <f t="shared" si="11"/>
        <v>4.7451669595782073</v>
      </c>
      <c r="CY47">
        <f t="shared" si="11"/>
        <v>2.1982951996410947</v>
      </c>
      <c r="CZ47">
        <f t="shared" si="11"/>
        <v>6.4247080826972658</v>
      </c>
      <c r="DA47">
        <f t="shared" si="11"/>
        <v>0.6792595799956701</v>
      </c>
      <c r="DB47">
        <f t="shared" si="11"/>
        <v>29.670329670329682</v>
      </c>
      <c r="DC47">
        <f t="shared" si="11"/>
        <v>-14.056224899598394</v>
      </c>
      <c r="DD47">
        <f t="shared" si="11"/>
        <v>12.461059190031152</v>
      </c>
      <c r="DE47">
        <f t="shared" si="11"/>
        <v>-5.227525923386751</v>
      </c>
      <c r="DF47">
        <f t="shared" si="11"/>
        <v>1.8060144481155849</v>
      </c>
      <c r="DG47">
        <f t="shared" si="11"/>
        <v>-6.3636363636363571</v>
      </c>
      <c r="DH47">
        <f t="shared" si="11"/>
        <v>-7.0366699702675923</v>
      </c>
      <c r="DI47">
        <f t="shared" si="11"/>
        <v>2.4145415084102009</v>
      </c>
      <c r="DJ47">
        <f t="shared" si="11"/>
        <v>-7.0366699702675923</v>
      </c>
      <c r="DK47">
        <f t="shared" si="11"/>
        <v>0.46704237631161066</v>
      </c>
      <c r="DL47">
        <f t="shared" si="11"/>
        <v>-3.5460992907801421</v>
      </c>
      <c r="DM47">
        <f t="shared" si="11"/>
        <v>14.503816793893129</v>
      </c>
      <c r="DN47">
        <f t="shared" si="11"/>
        <v>4.426787741203178</v>
      </c>
      <c r="DO47">
        <f t="shared" si="11"/>
        <v>12.911392405063291</v>
      </c>
      <c r="DP47">
        <f t="shared" si="11"/>
        <v>5.0951524814274567</v>
      </c>
      <c r="DQ47">
        <f t="shared" si="11"/>
        <v>0.77519379844960956</v>
      </c>
      <c r="DR47">
        <f t="shared" si="11"/>
        <v>-3.6144578313253009</v>
      </c>
      <c r="DS47">
        <f t="shared" si="12"/>
        <v>-2.7522935779816518</v>
      </c>
      <c r="DT47">
        <f t="shared" si="12"/>
        <v>7.9270315091210612</v>
      </c>
      <c r="DU47">
        <f t="shared" si="12"/>
        <v>5.6225930680359433</v>
      </c>
      <c r="DV47">
        <f t="shared" si="12"/>
        <v>3.7974683544303889</v>
      </c>
      <c r="DW47">
        <f t="shared" si="12"/>
        <v>0.73664825046040516</v>
      </c>
      <c r="DX47">
        <f t="shared" si="12"/>
        <v>7.9157175398633264</v>
      </c>
      <c r="DY47">
        <f t="shared" si="12"/>
        <v>-9.025633106856084</v>
      </c>
      <c r="DZ47">
        <f t="shared" si="12"/>
        <v>-2.0232041824822748</v>
      </c>
      <c r="EA47">
        <f t="shared" si="12"/>
        <v>6.0810810810810709</v>
      </c>
      <c r="EB47">
        <f t="shared" si="12"/>
        <v>14.285714285714285</v>
      </c>
      <c r="EC47">
        <f t="shared" si="12"/>
        <v>31.25</v>
      </c>
      <c r="ED47">
        <f t="shared" si="12"/>
        <v>48</v>
      </c>
      <c r="EE47">
        <f t="shared" si="12"/>
        <v>6.8393281508035599</v>
      </c>
      <c r="EF47">
        <f t="shared" si="12"/>
        <v>-10.389610389610388</v>
      </c>
      <c r="EG47">
        <f t="shared" si="12"/>
        <v>30.76923076923077</v>
      </c>
      <c r="EH47">
        <f t="shared" si="12"/>
        <v>12.751677852348994</v>
      </c>
      <c r="EI47">
        <f t="shared" si="12"/>
        <v>5.8072009291521489</v>
      </c>
      <c r="EJ47">
        <f t="shared" si="12"/>
        <v>1.6887204304714205</v>
      </c>
      <c r="EK47">
        <f t="shared" si="12"/>
        <v>11.578947368421048</v>
      </c>
      <c r="EL47">
        <f t="shared" si="12"/>
        <v>-4.6052631578947363</v>
      </c>
      <c r="EM47">
        <f t="shared" si="12"/>
        <v>-1.7688679245283019</v>
      </c>
      <c r="EN47">
        <f t="shared" si="12"/>
        <v>9.5962113659022936</v>
      </c>
      <c r="EO47">
        <f t="shared" si="12"/>
        <v>-3.124146097094453</v>
      </c>
      <c r="EP47">
        <f t="shared" si="12"/>
        <v>28.947368421052623</v>
      </c>
      <c r="EQ47">
        <f t="shared" si="12"/>
        <v>-55.000000000000007</v>
      </c>
      <c r="ER47">
        <f t="shared" si="12"/>
        <v>28.484848484848484</v>
      </c>
      <c r="ES47">
        <f t="shared" si="12"/>
        <v>0.54794520547945202</v>
      </c>
      <c r="ET47">
        <f t="shared" si="12"/>
        <v>9.447158081705151</v>
      </c>
      <c r="EU47">
        <f t="shared" si="12"/>
        <v>19.178082191780817</v>
      </c>
      <c r="EV47">
        <f t="shared" si="12"/>
        <v>-2.2167487684729066</v>
      </c>
      <c r="EW47">
        <f t="shared" si="12"/>
        <v>5.8875608676405493</v>
      </c>
      <c r="EX47">
        <f t="shared" si="12"/>
        <v>-2.3214913823425958</v>
      </c>
      <c r="EY47">
        <f t="shared" si="12"/>
        <v>-2.6192913680741094</v>
      </c>
      <c r="EZ47">
        <f t="shared" si="12"/>
        <v>6.1855670103092928</v>
      </c>
      <c r="FA47">
        <f t="shared" si="12"/>
        <v>-13.496932515337424</v>
      </c>
      <c r="FB47">
        <f t="shared" si="12"/>
        <v>22.071516646115906</v>
      </c>
      <c r="FC47">
        <f t="shared" si="12"/>
        <v>18.259935553168635</v>
      </c>
      <c r="FD47">
        <f t="shared" si="12"/>
        <v>-2.562170308967596</v>
      </c>
      <c r="FE47">
        <f t="shared" si="12"/>
        <v>-3.5714285714285587</v>
      </c>
      <c r="FF47">
        <f t="shared" si="12"/>
        <v>-6.7677946324387399</v>
      </c>
      <c r="FG47">
        <f t="shared" si="12"/>
        <v>1.3176007866273354</v>
      </c>
      <c r="FH47">
        <f t="shared" si="12"/>
        <v>-3.7279022983390004</v>
      </c>
      <c r="FI47">
        <f t="shared" si="12"/>
        <v>-2.3369189155186509</v>
      </c>
      <c r="FJ47">
        <f t="shared" si="12"/>
        <v>2.614379084967311</v>
      </c>
      <c r="FK47">
        <f t="shared" si="12"/>
        <v>-5.9817945383615081</v>
      </c>
      <c r="FL47">
        <f t="shared" si="12"/>
        <v>5.3196053196053192</v>
      </c>
      <c r="FM47">
        <f t="shared" si="12"/>
        <v>6.6221851542952459</v>
      </c>
      <c r="FN47">
        <f t="shared" si="12"/>
        <v>3.4186124455368114</v>
      </c>
      <c r="FO47">
        <f t="shared" si="12"/>
        <v>8.9655172413793149</v>
      </c>
      <c r="FP47">
        <f t="shared" si="12"/>
        <v>71.428571428571431</v>
      </c>
      <c r="FQ47">
        <f t="shared" si="12"/>
        <v>27.586206896551722</v>
      </c>
      <c r="FR47">
        <f t="shared" si="12"/>
        <v>-1.9607843137254901</v>
      </c>
      <c r="FS47">
        <f t="shared" si="12"/>
        <v>4.1209640043256606</v>
      </c>
      <c r="FT47">
        <f t="shared" si="12"/>
        <v>-16.551724137931036</v>
      </c>
      <c r="FU47">
        <f t="shared" si="12"/>
        <v>-7.5351213282247764</v>
      </c>
      <c r="FV47">
        <f t="shared" si="12"/>
        <v>-0.15657620041753653</v>
      </c>
      <c r="FW47">
        <f t="shared" si="12"/>
        <v>-6.8448334466349419</v>
      </c>
      <c r="FX47">
        <f t="shared" si="12"/>
        <v>5.4179254783484394</v>
      </c>
      <c r="FY47">
        <f t="shared" si="12"/>
        <v>-6.7164179104477642</v>
      </c>
      <c r="FZ47">
        <f t="shared" si="12"/>
        <v>-8.695652173913043</v>
      </c>
      <c r="GA47">
        <f t="shared" si="12"/>
        <v>-3.653250773993808</v>
      </c>
      <c r="GB47">
        <f t="shared" si="12"/>
        <v>6.8881289692232537</v>
      </c>
      <c r="GC47">
        <f t="shared" si="12"/>
        <v>-0.69908098342628222</v>
      </c>
      <c r="GD47">
        <f t="shared" si="12"/>
        <v>9.4117647058823604</v>
      </c>
      <c r="GE47">
        <f t="shared" si="10"/>
        <v>4.5112781954887211</v>
      </c>
      <c r="GF47">
        <f t="shared" si="10"/>
        <v>1.2171684817424726</v>
      </c>
      <c r="GG47">
        <f t="shared" si="10"/>
        <v>2.7353544563483019</v>
      </c>
      <c r="GH47">
        <f t="shared" si="10"/>
        <v>5.7535607817157999</v>
      </c>
      <c r="GI47">
        <f t="shared" si="10"/>
        <v>-15.555555555555554</v>
      </c>
      <c r="GJ47">
        <f t="shared" si="10"/>
        <v>-1.5831134564643801</v>
      </c>
      <c r="GK47">
        <f t="shared" si="10"/>
        <v>-3.2314410480349345</v>
      </c>
      <c r="GL47">
        <f t="shared" si="10"/>
        <v>-6.4249062136173514</v>
      </c>
      <c r="GM47">
        <f t="shared" si="7"/>
        <v>-1.597128461817104</v>
      </c>
      <c r="GN47">
        <f t="shared" si="15"/>
        <v>8.1818181818181852</v>
      </c>
      <c r="GO47">
        <f t="shared" si="15"/>
        <v>-2.7027027027027026</v>
      </c>
      <c r="GP47">
        <f t="shared" si="15"/>
        <v>0.32258064516129031</v>
      </c>
      <c r="GQ47">
        <f t="shared" si="15"/>
        <v>-23.014586709886547</v>
      </c>
      <c r="GR47">
        <f t="shared" si="15"/>
        <v>-1.3101569593981062</v>
      </c>
      <c r="GS47">
        <f t="shared" si="15"/>
        <v>19.23076923076923</v>
      </c>
      <c r="GT47">
        <f t="shared" si="15"/>
        <v>-7.2139303482587067</v>
      </c>
      <c r="GU47">
        <f t="shared" si="15"/>
        <v>-1.2392755004766445</v>
      </c>
      <c r="GV47">
        <f t="shared" si="15"/>
        <v>0.91923834537097837</v>
      </c>
      <c r="GW47">
        <f t="shared" si="15"/>
        <v>0.41874522084258819</v>
      </c>
      <c r="GX47">
        <f t="shared" si="15"/>
        <v>15.853658536585376</v>
      </c>
      <c r="GY47">
        <f t="shared" si="15"/>
        <v>-66.666666666666657</v>
      </c>
      <c r="GZ47">
        <f t="shared" si="15"/>
        <v>31.899641577060933</v>
      </c>
      <c r="HA47">
        <f t="shared" si="15"/>
        <v>-9.0909090909090917</v>
      </c>
      <c r="HB47">
        <f t="shared" si="15"/>
        <v>6.5749421648605866</v>
      </c>
      <c r="HC47">
        <f t="shared" si="15"/>
        <v>7.8571428571428541</v>
      </c>
      <c r="HD47">
        <f t="shared" si="15"/>
        <v>-4.9360146252285197</v>
      </c>
      <c r="HE47">
        <f t="shared" si="15"/>
        <v>3.3927794693344935</v>
      </c>
      <c r="HF47">
        <f t="shared" si="15"/>
        <v>3.9931708242435739</v>
      </c>
      <c r="HG47">
        <f t="shared" si="15"/>
        <v>-0.55207949944792045</v>
      </c>
      <c r="HH47">
        <f t="shared" si="15"/>
        <v>9.67741935483871</v>
      </c>
      <c r="HI47">
        <f t="shared" si="15"/>
        <v>-15.57315233785822</v>
      </c>
      <c r="HJ47">
        <f t="shared" si="15"/>
        <v>1.8454565076624216</v>
      </c>
      <c r="HK47">
        <f t="shared" si="15"/>
        <v>-10.285714285714285</v>
      </c>
      <c r="HL47">
        <f t="shared" si="15"/>
        <v>0.79327876536977615</v>
      </c>
      <c r="HM47">
        <f t="shared" si="15"/>
        <v>4.5714285714285756</v>
      </c>
      <c r="HN47">
        <f t="shared" si="15"/>
        <v>3.8461538461538463</v>
      </c>
      <c r="HO47">
        <f t="shared" si="15"/>
        <v>1.8564356435643563</v>
      </c>
      <c r="HP47">
        <f t="shared" si="15"/>
        <v>3.8934426229508197</v>
      </c>
      <c r="HQ47">
        <f t="shared" si="15"/>
        <v>22.255139920045689</v>
      </c>
      <c r="HR47">
        <f t="shared" si="15"/>
        <v>-27.131782945736433</v>
      </c>
      <c r="HS47">
        <f t="shared" si="15"/>
        <v>0</v>
      </c>
      <c r="HT47">
        <f t="shared" si="15"/>
        <v>-17.919075144508671</v>
      </c>
      <c r="HU47">
        <f t="shared" si="15"/>
        <v>-23.880597014925371</v>
      </c>
      <c r="HV47">
        <f t="shared" si="15"/>
        <v>12.347796261361687</v>
      </c>
      <c r="HW47">
        <f t="shared" si="15"/>
        <v>-16.666666666666664</v>
      </c>
      <c r="HX47">
        <f t="shared" si="15"/>
        <v>-3.2590051457975986</v>
      </c>
      <c r="HY47">
        <f t="shared" si="15"/>
        <v>6.8653539116551352</v>
      </c>
      <c r="HZ47">
        <f t="shared" si="15"/>
        <v>1.5720725927638421</v>
      </c>
      <c r="IA47">
        <f t="shared" si="15"/>
        <v>5.703295791017517</v>
      </c>
      <c r="IB47">
        <f t="shared" si="15"/>
        <v>-4.0404040404040433</v>
      </c>
      <c r="IC47">
        <f t="shared" si="15"/>
        <v>22.274881516587676</v>
      </c>
      <c r="ID47">
        <f t="shared" si="15"/>
        <v>4.7605553981297817</v>
      </c>
      <c r="IE47">
        <f t="shared" si="15"/>
        <v>-1.7116253594413255</v>
      </c>
      <c r="IF47">
        <f t="shared" si="15"/>
        <v>-0.20606417427141593</v>
      </c>
      <c r="IG47">
        <f t="shared" si="15"/>
        <v>17.894736842105257</v>
      </c>
      <c r="IH47">
        <f t="shared" si="15"/>
        <v>3.6036036036036037</v>
      </c>
      <c r="II47">
        <f t="shared" si="15"/>
        <v>-5.3012048192771086</v>
      </c>
      <c r="IJ47">
        <f t="shared" si="15"/>
        <v>1.1553273427471118</v>
      </c>
      <c r="IK47">
        <f t="shared" si="15"/>
        <v>-12.424936276839331</v>
      </c>
      <c r="IL47">
        <f t="shared" si="15"/>
        <v>24.581005586592191</v>
      </c>
      <c r="IM47">
        <f t="shared" si="15"/>
        <v>-8.7866108786610866</v>
      </c>
      <c r="IN47">
        <f t="shared" si="15"/>
        <v>4.4479745830023827</v>
      </c>
      <c r="IO47">
        <f t="shared" si="15"/>
        <v>1.7302798982188294</v>
      </c>
      <c r="IP47">
        <f t="shared" si="15"/>
        <v>6.9861561686955964</v>
      </c>
      <c r="IQ47">
        <f t="shared" si="15"/>
        <v>10.1010101010101</v>
      </c>
      <c r="IR47">
        <f t="shared" si="15"/>
        <v>13.333333333333334</v>
      </c>
      <c r="IS47">
        <f t="shared" si="15"/>
        <v>36.97478991596639</v>
      </c>
      <c r="IT47">
        <f t="shared" si="15"/>
        <v>6.3291139240506329</v>
      </c>
      <c r="IU47">
        <f t="shared" si="15"/>
        <v>3.9896729776247848</v>
      </c>
      <c r="IV47">
        <f t="shared" si="15"/>
        <v>4.0404040404040433</v>
      </c>
    </row>
    <row r="48" spans="1:256" x14ac:dyDescent="0.25">
      <c r="A48">
        <v>1993</v>
      </c>
      <c r="B48">
        <f t="shared" si="9"/>
        <v>6.3736263736263732</v>
      </c>
      <c r="C48">
        <f t="shared" si="9"/>
        <v>-13.673708920187794</v>
      </c>
      <c r="D48">
        <f t="shared" si="9"/>
        <v>-2.0824167766534685</v>
      </c>
      <c r="E48">
        <f t="shared" si="9"/>
        <v>-2.8130812151270925</v>
      </c>
      <c r="F48">
        <f t="shared" si="9"/>
        <v>0.57803468208091247</v>
      </c>
      <c r="G48">
        <f t="shared" si="9"/>
        <v>22.727272727272727</v>
      </c>
      <c r="H48">
        <f t="shared" si="9"/>
        <v>-13.298791018998275</v>
      </c>
      <c r="I48">
        <f t="shared" si="9"/>
        <v>14.531250000000002</v>
      </c>
      <c r="J48">
        <f t="shared" si="9"/>
        <v>2.7008277115927468</v>
      </c>
      <c r="K48">
        <f t="shared" si="9"/>
        <v>-10.784313725490193</v>
      </c>
      <c r="L48">
        <f t="shared" si="9"/>
        <v>8.6538461538461533</v>
      </c>
      <c r="M48">
        <f t="shared" si="9"/>
        <v>-9.6539162112932608</v>
      </c>
      <c r="N48">
        <f t="shared" si="9"/>
        <v>9.2892449292653811</v>
      </c>
      <c r="O48">
        <f t="shared" si="9"/>
        <v>3.9239730226854688</v>
      </c>
      <c r="P48">
        <f t="shared" si="9"/>
        <v>-2.5316455696202551</v>
      </c>
      <c r="Q48">
        <f t="shared" si="9"/>
        <v>-4.6332046332046328</v>
      </c>
      <c r="R48">
        <f t="shared" si="14"/>
        <v>3.8383838383838382</v>
      </c>
      <c r="S48">
        <f t="shared" si="14"/>
        <v>0.5313849219528396</v>
      </c>
      <c r="T48">
        <f t="shared" si="14"/>
        <v>-3.5298551210116407</v>
      </c>
      <c r="U48">
        <f t="shared" si="14"/>
        <v>14.285714285714285</v>
      </c>
      <c r="V48">
        <f t="shared" si="14"/>
        <v>4.4631471563376692</v>
      </c>
      <c r="W48">
        <f t="shared" si="14"/>
        <v>-7.79719457722749</v>
      </c>
      <c r="X48">
        <f t="shared" si="14"/>
        <v>-3.4080231021337384</v>
      </c>
      <c r="Y48">
        <f t="shared" si="14"/>
        <v>-2.3780190814543163</v>
      </c>
      <c r="Z48">
        <f t="shared" si="14"/>
        <v>10.975609756097567</v>
      </c>
      <c r="AA48">
        <f t="shared" si="14"/>
        <v>-4.6296296296296298</v>
      </c>
      <c r="AB48">
        <f t="shared" si="14"/>
        <v>-0.48750761730652042</v>
      </c>
      <c r="AC48">
        <f t="shared" si="14"/>
        <v>-0.4784688995215311</v>
      </c>
      <c r="AD48">
        <f t="shared" si="14"/>
        <v>6.1691909863317322</v>
      </c>
      <c r="AE48">
        <f t="shared" si="14"/>
        <v>-8.3333333333333357</v>
      </c>
      <c r="AF48">
        <f t="shared" si="14"/>
        <v>24.096385542168676</v>
      </c>
      <c r="AG48">
        <f t="shared" si="14"/>
        <v>-9.502262443438914</v>
      </c>
      <c r="AH48">
        <f t="shared" si="14"/>
        <v>-6.8083261058109272</v>
      </c>
      <c r="AI48">
        <f t="shared" si="14"/>
        <v>-3.2442888274038344</v>
      </c>
      <c r="AJ48">
        <f t="shared" si="14"/>
        <v>-13.265306122448987</v>
      </c>
      <c r="AK48">
        <f t="shared" si="14"/>
        <v>9.375</v>
      </c>
      <c r="AL48">
        <f t="shared" si="14"/>
        <v>-8.7986463620981397</v>
      </c>
      <c r="AM48">
        <f t="shared" si="14"/>
        <v>25.431861804222649</v>
      </c>
      <c r="AN48">
        <f t="shared" si="14"/>
        <v>1.0818992095969504</v>
      </c>
      <c r="AO48">
        <f t="shared" si="14"/>
        <v>30.769230769230766</v>
      </c>
      <c r="AP48">
        <f t="shared" si="14"/>
        <v>2.4830699774266365</v>
      </c>
      <c r="AQ48">
        <f t="shared" si="14"/>
        <v>50.697674418604656</v>
      </c>
      <c r="AR48">
        <f t="shared" si="14"/>
        <v>-4.719131250837914</v>
      </c>
      <c r="AS48">
        <f t="shared" si="14"/>
        <v>-9.7298905676596021</v>
      </c>
      <c r="AT48">
        <f t="shared" si="14"/>
        <v>30.049261083743833</v>
      </c>
      <c r="AU48">
        <f t="shared" si="14"/>
        <v>1.3245033112582782</v>
      </c>
      <c r="AV48">
        <f t="shared" si="14"/>
        <v>0.6703146374829001</v>
      </c>
      <c r="AW48">
        <f t="shared" si="14"/>
        <v>-1.1499130997130269</v>
      </c>
      <c r="AX48">
        <f t="shared" si="14"/>
        <v>4.3913854254268889</v>
      </c>
      <c r="AY48">
        <f t="shared" si="14"/>
        <v>14.102564102564111</v>
      </c>
      <c r="AZ48">
        <f t="shared" si="14"/>
        <v>6.4777327935222671</v>
      </c>
      <c r="BA48">
        <f t="shared" si="14"/>
        <v>-19.921491658488712</v>
      </c>
      <c r="BB48">
        <f t="shared" si="14"/>
        <v>1.7256715886852874</v>
      </c>
      <c r="BC48">
        <f t="shared" si="14"/>
        <v>9.9524255998888762</v>
      </c>
      <c r="BD48">
        <f t="shared" si="14"/>
        <v>-23.728813559322031</v>
      </c>
      <c r="BE48">
        <f t="shared" si="14"/>
        <v>7.1428571428571423</v>
      </c>
      <c r="BF48">
        <f t="shared" si="14"/>
        <v>-10.454545454545453</v>
      </c>
      <c r="BG48">
        <f t="shared" si="14"/>
        <v>5.4735013032145963</v>
      </c>
      <c r="BH48">
        <f t="shared" si="14"/>
        <v>1.303635456984779</v>
      </c>
      <c r="BI48">
        <f t="shared" si="14"/>
        <v>-28.571428571428566</v>
      </c>
      <c r="BJ48">
        <f t="shared" si="14"/>
        <v>-13.513513513513514</v>
      </c>
      <c r="BK48">
        <f t="shared" si="14"/>
        <v>14.454277286135694</v>
      </c>
      <c r="BL48">
        <f t="shared" si="14"/>
        <v>-18.777292576419214</v>
      </c>
      <c r="BM48">
        <f t="shared" si="14"/>
        <v>11.933294831071326</v>
      </c>
      <c r="BN48">
        <f t="shared" si="14"/>
        <v>-13.815789473684209</v>
      </c>
      <c r="BO48">
        <f t="shared" si="14"/>
        <v>0.75642965204236012</v>
      </c>
      <c r="BP48">
        <f t="shared" si="14"/>
        <v>-6.1688311688311686</v>
      </c>
      <c r="BQ48">
        <f t="shared" si="14"/>
        <v>-7.0643903862589372</v>
      </c>
      <c r="BR48">
        <f t="shared" si="14"/>
        <v>4.1393299736933855</v>
      </c>
      <c r="BS48">
        <f t="shared" si="14"/>
        <v>-12.820512820512823</v>
      </c>
      <c r="BT48">
        <f t="shared" si="14"/>
        <v>-7.3275862068965507</v>
      </c>
      <c r="BU48">
        <f t="shared" si="14"/>
        <v>-6.839032527105922</v>
      </c>
      <c r="BV48">
        <f t="shared" si="14"/>
        <v>-1.0981072099407601</v>
      </c>
      <c r="BW48">
        <f t="shared" si="14"/>
        <v>3.3123028391167195</v>
      </c>
      <c r="BX48">
        <f t="shared" si="14"/>
        <v>3.3898305084745637</v>
      </c>
      <c r="BY48">
        <f t="shared" si="14"/>
        <v>50</v>
      </c>
      <c r="BZ48">
        <f t="shared" si="14"/>
        <v>29.924242424242426</v>
      </c>
      <c r="CA48">
        <f t="shared" si="14"/>
        <v>36.298292902066486</v>
      </c>
      <c r="CB48">
        <f t="shared" si="14"/>
        <v>-0.27832863653759177</v>
      </c>
      <c r="CC48">
        <f t="shared" si="14"/>
        <v>-10.434782608695645</v>
      </c>
      <c r="CD48">
        <f t="shared" si="11"/>
        <v>6.6225165562913908</v>
      </c>
      <c r="CE48">
        <f t="shared" si="11"/>
        <v>-2.4952015355086372</v>
      </c>
      <c r="CF48">
        <f t="shared" si="11"/>
        <v>-4.5468416234360696</v>
      </c>
      <c r="CG48">
        <f t="shared" si="11"/>
        <v>-1.8981084821722796</v>
      </c>
      <c r="CH48">
        <f t="shared" si="11"/>
        <v>18.018018018018019</v>
      </c>
      <c r="CI48">
        <f t="shared" si="11"/>
        <v>15.277777777777779</v>
      </c>
      <c r="CJ48">
        <f t="shared" si="11"/>
        <v>7.6095947063688998</v>
      </c>
      <c r="CK48">
        <f t="shared" si="11"/>
        <v>4.6440574396578063</v>
      </c>
      <c r="CL48">
        <f t="shared" si="11"/>
        <v>3.7939110070257609</v>
      </c>
      <c r="CM48">
        <f t="shared" si="11"/>
        <v>3.5532994923857837</v>
      </c>
      <c r="CN48">
        <f t="shared" si="11"/>
        <v>17.001338688085678</v>
      </c>
      <c r="CO48">
        <f t="shared" si="11"/>
        <v>0.22062879205736349</v>
      </c>
      <c r="CP48">
        <f t="shared" si="11"/>
        <v>4.6923341354417323</v>
      </c>
      <c r="CQ48">
        <f t="shared" si="11"/>
        <v>3.4317386689728369</v>
      </c>
      <c r="CR48">
        <f t="shared" si="11"/>
        <v>7.7551020408163209</v>
      </c>
      <c r="CS48">
        <f t="shared" si="11"/>
        <v>-4.7619047619047619</v>
      </c>
      <c r="CT48">
        <f t="shared" si="11"/>
        <v>11.904761904761903</v>
      </c>
      <c r="CU48">
        <f t="shared" si="11"/>
        <v>-8.3333333333333321</v>
      </c>
      <c r="CV48">
        <f t="shared" si="11"/>
        <v>-7.35726103251511</v>
      </c>
      <c r="CW48">
        <f t="shared" si="11"/>
        <v>14.074074074074078</v>
      </c>
      <c r="CX48">
        <f t="shared" si="11"/>
        <v>6.0402684563758395</v>
      </c>
      <c r="CY48">
        <f t="shared" si="11"/>
        <v>-4.0825285338015807</v>
      </c>
      <c r="CZ48">
        <f t="shared" si="11"/>
        <v>2.507836990595611</v>
      </c>
      <c r="DA48">
        <f t="shared" si="11"/>
        <v>7.3542456253527941</v>
      </c>
      <c r="DB48">
        <f t="shared" si="11"/>
        <v>-17.796610169491537</v>
      </c>
      <c r="DC48">
        <f t="shared" si="11"/>
        <v>8.8785046728971952</v>
      </c>
      <c r="DD48">
        <f t="shared" si="11"/>
        <v>-7.3868882733148666</v>
      </c>
      <c r="DE48">
        <f t="shared" si="11"/>
        <v>-4.4850348132742566</v>
      </c>
      <c r="DF48">
        <f t="shared" si="11"/>
        <v>1.9389972221458236</v>
      </c>
      <c r="DG48">
        <f t="shared" si="11"/>
        <v>3.8834951456310538</v>
      </c>
      <c r="DH48">
        <f t="shared" si="11"/>
        <v>-0.53304904051172708</v>
      </c>
      <c r="DI48">
        <f t="shared" si="11"/>
        <v>-10.728476821192052</v>
      </c>
      <c r="DJ48">
        <f t="shared" si="11"/>
        <v>-0.53304904051172708</v>
      </c>
      <c r="DK48">
        <f t="shared" si="11"/>
        <v>1.2241609074286424</v>
      </c>
      <c r="DL48">
        <f t="shared" si="11"/>
        <v>13.235294117647065</v>
      </c>
      <c r="DM48">
        <f t="shared" si="11"/>
        <v>3.3333333333333335</v>
      </c>
      <c r="DN48">
        <f t="shared" si="11"/>
        <v>51.956521739130437</v>
      </c>
      <c r="DO48">
        <f t="shared" si="11"/>
        <v>3.7912759885854053</v>
      </c>
      <c r="DP48">
        <f t="shared" si="11"/>
        <v>8.7182466673122239</v>
      </c>
      <c r="DQ48">
        <f t="shared" si="11"/>
        <v>-10.769230769230772</v>
      </c>
      <c r="DR48">
        <f t="shared" si="11"/>
        <v>11.5625</v>
      </c>
      <c r="DS48">
        <f t="shared" si="12"/>
        <v>-3.5162950257289882</v>
      </c>
      <c r="DT48">
        <f t="shared" si="12"/>
        <v>13.183773816840811</v>
      </c>
      <c r="DU48">
        <f t="shared" si="12"/>
        <v>7.880408361691785</v>
      </c>
      <c r="DV48">
        <f t="shared" si="12"/>
        <v>0.40650406504064168</v>
      </c>
      <c r="DW48">
        <f t="shared" si="12"/>
        <v>7.8610603290676417</v>
      </c>
      <c r="DX48">
        <f t="shared" si="12"/>
        <v>-5.277044854881266E-2</v>
      </c>
      <c r="DY48">
        <f t="shared" si="12"/>
        <v>7.3920054315539332</v>
      </c>
      <c r="DZ48">
        <f t="shared" si="12"/>
        <v>4.8280399108219729</v>
      </c>
      <c r="EA48">
        <f t="shared" si="12"/>
        <v>2.5477707006369563</v>
      </c>
      <c r="EB48">
        <f t="shared" si="12"/>
        <v>4.1666666666666661</v>
      </c>
      <c r="EC48">
        <f t="shared" si="12"/>
        <v>11.428571428571429</v>
      </c>
      <c r="ED48">
        <f t="shared" si="12"/>
        <v>22.522522522522522</v>
      </c>
      <c r="EE48">
        <f t="shared" si="12"/>
        <v>-0.20735155513666353</v>
      </c>
      <c r="EF48">
        <f t="shared" si="12"/>
        <v>7.9710144927536195</v>
      </c>
      <c r="EG48">
        <f t="shared" si="12"/>
        <v>-7.3529411764705888</v>
      </c>
      <c r="EH48">
        <f t="shared" si="12"/>
        <v>-11.30952380952381</v>
      </c>
      <c r="EI48">
        <f t="shared" si="12"/>
        <v>10.098792535675083</v>
      </c>
      <c r="EJ48">
        <f t="shared" si="12"/>
        <v>3.1948881789137378</v>
      </c>
      <c r="EK48">
        <f t="shared" si="12"/>
        <v>-2.8301886792452731</v>
      </c>
      <c r="EL48">
        <f t="shared" si="12"/>
        <v>-0.68965517241379315</v>
      </c>
      <c r="EM48">
        <f t="shared" si="12"/>
        <v>1.5606242496998799</v>
      </c>
      <c r="EN48">
        <f t="shared" si="12"/>
        <v>7.4368887878098704</v>
      </c>
      <c r="EO48">
        <f t="shared" si="12"/>
        <v>12.241444151936818</v>
      </c>
      <c r="EP48">
        <f t="shared" si="12"/>
        <v>-33.333333333333329</v>
      </c>
      <c r="EQ48">
        <f t="shared" si="12"/>
        <v>27.777777777777779</v>
      </c>
      <c r="ER48">
        <f t="shared" si="12"/>
        <v>17.688679245283019</v>
      </c>
      <c r="ES48">
        <f t="shared" si="12"/>
        <v>-16.348773841961854</v>
      </c>
      <c r="ET48">
        <f t="shared" si="12"/>
        <v>-3.7326300841870372</v>
      </c>
      <c r="EU48">
        <f t="shared" si="12"/>
        <v>13.793103448275875</v>
      </c>
      <c r="EV48">
        <f t="shared" si="12"/>
        <v>5.2896725440806041</v>
      </c>
      <c r="EW48">
        <f t="shared" si="12"/>
        <v>-7.3996655518394654</v>
      </c>
      <c r="EX48">
        <f t="shared" si="12"/>
        <v>4.964890169247389</v>
      </c>
      <c r="EY48">
        <f t="shared" si="12"/>
        <v>3.8461538461538463</v>
      </c>
      <c r="EZ48">
        <f t="shared" si="12"/>
        <v>5.8252427184465976</v>
      </c>
      <c r="FA48">
        <f t="shared" si="12"/>
        <v>-7.8014184397163122</v>
      </c>
      <c r="FB48">
        <f t="shared" si="12"/>
        <v>-14.949494949494948</v>
      </c>
      <c r="FC48">
        <f t="shared" si="12"/>
        <v>1.589464123524069</v>
      </c>
      <c r="FD48">
        <f t="shared" si="12"/>
        <v>3.4725444702242849</v>
      </c>
      <c r="FE48">
        <f t="shared" si="12"/>
        <v>-19.444444444444457</v>
      </c>
      <c r="FF48">
        <f t="shared" si="12"/>
        <v>0.95953274926992072</v>
      </c>
      <c r="FG48">
        <f t="shared" si="12"/>
        <v>-2.7950310559006213</v>
      </c>
      <c r="FH48">
        <f t="shared" si="12"/>
        <v>-5.5772324648186844</v>
      </c>
      <c r="FI48">
        <f t="shared" si="12"/>
        <v>2.08044829474091</v>
      </c>
      <c r="FJ48">
        <f t="shared" si="12"/>
        <v>4.4585987261146451</v>
      </c>
      <c r="FK48">
        <f t="shared" si="12"/>
        <v>8.5753803596127245</v>
      </c>
      <c r="FL48">
        <f t="shared" si="12"/>
        <v>-3.095723014256619</v>
      </c>
      <c r="FM48">
        <f t="shared" si="12"/>
        <v>4.5369211514392997</v>
      </c>
      <c r="FN48">
        <f t="shared" si="12"/>
        <v>3.7773216664866229</v>
      </c>
      <c r="FO48">
        <f t="shared" si="12"/>
        <v>-8.8607594936708871</v>
      </c>
      <c r="FP48">
        <f t="shared" si="12"/>
        <v>-8.3333333333333321</v>
      </c>
      <c r="FQ48">
        <f t="shared" si="12"/>
        <v>0.67567567567567566</v>
      </c>
      <c r="FR48">
        <f t="shared" si="12"/>
        <v>6</v>
      </c>
      <c r="FS48">
        <f t="shared" si="12"/>
        <v>4.2991208872732667</v>
      </c>
      <c r="FT48">
        <f t="shared" si="12"/>
        <v>-7.4380165289256226</v>
      </c>
      <c r="FU48">
        <f t="shared" si="12"/>
        <v>-7.872928176795579</v>
      </c>
      <c r="FV48">
        <f t="shared" si="12"/>
        <v>-5.140268339431957</v>
      </c>
      <c r="FW48">
        <f t="shared" si="12"/>
        <v>-2.5176738882554162</v>
      </c>
      <c r="FX48">
        <f t="shared" si="12"/>
        <v>-0.3789326200484015</v>
      </c>
      <c r="FY48">
        <f t="shared" si="12"/>
        <v>4</v>
      </c>
      <c r="FZ48">
        <f t="shared" si="12"/>
        <v>30</v>
      </c>
      <c r="GA48">
        <f t="shared" si="12"/>
        <v>2.3136246786632388</v>
      </c>
      <c r="GB48">
        <f t="shared" si="12"/>
        <v>-10.077696526508227</v>
      </c>
      <c r="GC48">
        <f t="shared" si="12"/>
        <v>3.8601487106470498</v>
      </c>
      <c r="GD48">
        <f t="shared" ref="GD48:IO51" si="16">(GD12-GD11)/GD11*100</f>
        <v>6.989247311827941</v>
      </c>
      <c r="GE48">
        <f t="shared" si="16"/>
        <v>0.71942446043165476</v>
      </c>
      <c r="GF48">
        <f t="shared" si="16"/>
        <v>-1.6455696202531647</v>
      </c>
      <c r="GG48">
        <f t="shared" si="16"/>
        <v>-12.802307521633017</v>
      </c>
      <c r="GH48">
        <f t="shared" si="16"/>
        <v>3.7930278447708834</v>
      </c>
      <c r="GI48">
        <f t="shared" si="16"/>
        <v>3.5087719298245648</v>
      </c>
      <c r="GJ48">
        <f t="shared" si="16"/>
        <v>10.32171581769437</v>
      </c>
      <c r="GK48">
        <f t="shared" si="16"/>
        <v>-3.8808664259927803</v>
      </c>
      <c r="GL48">
        <f t="shared" si="16"/>
        <v>-0.63591539560388921</v>
      </c>
      <c r="GM48">
        <f t="shared" si="16"/>
        <v>3.7246502911451715</v>
      </c>
      <c r="GN48">
        <f t="shared" si="16"/>
        <v>10.924369747899149</v>
      </c>
      <c r="GO48">
        <f t="shared" si="16"/>
        <v>8.3333333333333321</v>
      </c>
      <c r="GP48">
        <f t="shared" si="16"/>
        <v>-8.0385852090032159</v>
      </c>
      <c r="GQ48">
        <f t="shared" si="16"/>
        <v>6.4210526315789469</v>
      </c>
      <c r="GR48">
        <f t="shared" si="16"/>
        <v>10.111067297581492</v>
      </c>
      <c r="GS48">
        <f t="shared" si="16"/>
        <v>-9.6774193548387171</v>
      </c>
      <c r="GT48">
        <f t="shared" si="16"/>
        <v>1.0723860589812333</v>
      </c>
      <c r="GU48">
        <f t="shared" si="16"/>
        <v>-8.0598455598455612</v>
      </c>
      <c r="GV48">
        <f t="shared" si="16"/>
        <v>11.011711125569292</v>
      </c>
      <c r="GW48">
        <f t="shared" si="16"/>
        <v>-5.5297701066067155</v>
      </c>
      <c r="GX48">
        <f t="shared" si="16"/>
        <v>-1.5789473684210564</v>
      </c>
      <c r="GY48">
        <f t="shared" si="16"/>
        <v>500</v>
      </c>
      <c r="GZ48">
        <f t="shared" si="16"/>
        <v>-13.586956521739129</v>
      </c>
      <c r="HA48">
        <f t="shared" si="16"/>
        <v>-10.833333333333334</v>
      </c>
      <c r="HB48">
        <f t="shared" si="16"/>
        <v>5.6285464031379719</v>
      </c>
      <c r="HC48">
        <f t="shared" si="16"/>
        <v>-5.9602649006622546</v>
      </c>
      <c r="HD48">
        <f t="shared" si="16"/>
        <v>0.19230769230769232</v>
      </c>
      <c r="HE48">
        <f t="shared" si="16"/>
        <v>7.0256625999158606</v>
      </c>
      <c r="HF48">
        <f t="shared" si="16"/>
        <v>2.3713973002553814</v>
      </c>
      <c r="HG48">
        <f t="shared" si="16"/>
        <v>3.2239493379389748</v>
      </c>
      <c r="HH48">
        <f t="shared" si="16"/>
        <v>15.294117647058833</v>
      </c>
      <c r="HI48">
        <f t="shared" si="16"/>
        <v>-4.1089772219740954</v>
      </c>
      <c r="HJ48">
        <f t="shared" si="16"/>
        <v>5.1393451308678602</v>
      </c>
      <c r="HK48">
        <f t="shared" si="16"/>
        <v>-9.2379115457073659</v>
      </c>
      <c r="HL48">
        <f t="shared" si="16"/>
        <v>2.7689335670589919</v>
      </c>
      <c r="HM48">
        <f t="shared" si="16"/>
        <v>-4.9180327868852576</v>
      </c>
      <c r="HN48">
        <f t="shared" si="16"/>
        <v>7.4074074074074066</v>
      </c>
      <c r="HO48">
        <f t="shared" si="16"/>
        <v>0.72904009720534624</v>
      </c>
      <c r="HP48">
        <f t="shared" si="16"/>
        <v>7.4950690335305712</v>
      </c>
      <c r="HQ48">
        <f t="shared" si="16"/>
        <v>4.4816209745700855</v>
      </c>
      <c r="HR48">
        <f t="shared" si="16"/>
        <v>13.829787234042543</v>
      </c>
      <c r="HS48">
        <f t="shared" si="16"/>
        <v>75</v>
      </c>
      <c r="HT48">
        <f t="shared" si="16"/>
        <v>61.267605633802816</v>
      </c>
      <c r="HU48">
        <f t="shared" si="16"/>
        <v>1.9607843137254901</v>
      </c>
      <c r="HV48">
        <f t="shared" si="16"/>
        <v>-5.1595176308960458</v>
      </c>
      <c r="HW48">
        <f t="shared" si="16"/>
        <v>-4.7619047619047619</v>
      </c>
      <c r="HX48">
        <f t="shared" si="16"/>
        <v>-4.4326241134751774</v>
      </c>
      <c r="HY48">
        <f t="shared" si="16"/>
        <v>3.7350597609561755</v>
      </c>
      <c r="HZ48">
        <f t="shared" si="16"/>
        <v>4.8822123591669513</v>
      </c>
      <c r="IA48">
        <f t="shared" si="16"/>
        <v>-4.6206607675794542</v>
      </c>
      <c r="IB48">
        <f t="shared" si="16"/>
        <v>2.1052631578947296</v>
      </c>
      <c r="IC48">
        <f t="shared" si="16"/>
        <v>5.0387596899224807</v>
      </c>
      <c r="ID48">
        <f t="shared" si="16"/>
        <v>-8.4663240465242087</v>
      </c>
      <c r="IE48">
        <f t="shared" si="16"/>
        <v>0.3622178879910839</v>
      </c>
      <c r="IF48">
        <f t="shared" si="16"/>
        <v>5.1769911504424782</v>
      </c>
      <c r="IG48">
        <f t="shared" si="16"/>
        <v>8.0357142857142883</v>
      </c>
      <c r="IH48">
        <f t="shared" si="16"/>
        <v>9.5652173913043477</v>
      </c>
      <c r="II48">
        <f t="shared" si="16"/>
        <v>-7.1246819338422389</v>
      </c>
      <c r="IJ48">
        <f t="shared" si="16"/>
        <v>-0.76142131979695438</v>
      </c>
      <c r="IK48">
        <f t="shared" si="16"/>
        <v>10.606284840412412</v>
      </c>
      <c r="IL48">
        <f t="shared" si="16"/>
        <v>-0.44843049327354895</v>
      </c>
      <c r="IM48">
        <f t="shared" si="16"/>
        <v>1.834862385321101</v>
      </c>
      <c r="IN48">
        <f t="shared" si="16"/>
        <v>-3.4980988593155895</v>
      </c>
      <c r="IO48">
        <f t="shared" si="16"/>
        <v>-4.7190261797565451</v>
      </c>
      <c r="IP48">
        <f t="shared" si="15"/>
        <v>-4.6295184340098476</v>
      </c>
      <c r="IQ48">
        <f t="shared" si="15"/>
        <v>15.59633027522935</v>
      </c>
      <c r="IR48">
        <f t="shared" si="15"/>
        <v>-5.8823529411764701</v>
      </c>
      <c r="IS48">
        <f t="shared" si="15"/>
        <v>-1.2269938650306749</v>
      </c>
      <c r="IT48">
        <f t="shared" si="15"/>
        <v>-3.5714285714285712</v>
      </c>
      <c r="IU48">
        <f t="shared" si="15"/>
        <v>-2.5389784501307555</v>
      </c>
      <c r="IV48">
        <f t="shared" si="15"/>
        <v>29.126213592233007</v>
      </c>
    </row>
    <row r="49" spans="1:256" x14ac:dyDescent="0.25">
      <c r="A49">
        <v>1994</v>
      </c>
      <c r="B49">
        <f t="shared" si="9"/>
        <v>3.5123966942148761</v>
      </c>
      <c r="C49">
        <f t="shared" si="9"/>
        <v>1.0876954452753229</v>
      </c>
      <c r="D49">
        <f t="shared" si="9"/>
        <v>8.177325146023664</v>
      </c>
      <c r="E49">
        <f t="shared" si="9"/>
        <v>8.4283549956143844</v>
      </c>
      <c r="F49">
        <f t="shared" si="9"/>
        <v>-5.7471264367816097</v>
      </c>
      <c r="G49">
        <f t="shared" si="9"/>
        <v>-29.629629629629626</v>
      </c>
      <c r="H49">
        <f t="shared" si="9"/>
        <v>-16.733067729083665</v>
      </c>
      <c r="I49">
        <f t="shared" si="9"/>
        <v>20.873124147339698</v>
      </c>
      <c r="J49">
        <f t="shared" si="9"/>
        <v>5.6742214250774499</v>
      </c>
      <c r="K49">
        <f t="shared" si="9"/>
        <v>12.087912087912084</v>
      </c>
      <c r="L49">
        <f t="shared" si="9"/>
        <v>25.663716814159294</v>
      </c>
      <c r="M49">
        <f t="shared" si="9"/>
        <v>-1.5456989247311828</v>
      </c>
      <c r="N49">
        <f t="shared" si="9"/>
        <v>2.947598253275109</v>
      </c>
      <c r="O49">
        <f t="shared" si="9"/>
        <v>2.5663716814159292</v>
      </c>
      <c r="P49">
        <f t="shared" si="9"/>
        <v>3.2467532467532463</v>
      </c>
      <c r="Q49">
        <f t="shared" si="9"/>
        <v>19.02834008097166</v>
      </c>
      <c r="R49">
        <f t="shared" si="14"/>
        <v>0</v>
      </c>
      <c r="S49">
        <f t="shared" si="14"/>
        <v>4.3277172117608194</v>
      </c>
      <c r="T49">
        <f t="shared" si="14"/>
        <v>10.964017535483311</v>
      </c>
      <c r="U49">
        <f t="shared" si="14"/>
        <v>-23.499999999999996</v>
      </c>
      <c r="V49">
        <f t="shared" si="14"/>
        <v>-9.5947265625</v>
      </c>
      <c r="W49">
        <f t="shared" si="14"/>
        <v>-6.6462689104198542</v>
      </c>
      <c r="X49">
        <f t="shared" si="14"/>
        <v>-11.291087981271158</v>
      </c>
      <c r="Y49">
        <f t="shared" si="14"/>
        <v>3.6920729022980074</v>
      </c>
      <c r="Z49">
        <f t="shared" si="14"/>
        <v>-1.6483516483516523</v>
      </c>
      <c r="AA49">
        <f t="shared" si="14"/>
        <v>-3.3980582524271843</v>
      </c>
      <c r="AB49">
        <f t="shared" si="14"/>
        <v>-3.3067973055725659</v>
      </c>
      <c r="AC49">
        <f t="shared" si="14"/>
        <v>-6.009615384615385</v>
      </c>
      <c r="AD49">
        <f t="shared" si="14"/>
        <v>9.6990257480862923</v>
      </c>
      <c r="AE49">
        <f t="shared" si="14"/>
        <v>-9.0909090909090935</v>
      </c>
      <c r="AF49">
        <f t="shared" si="14"/>
        <v>4.3689320388349513</v>
      </c>
      <c r="AG49">
        <f t="shared" si="14"/>
        <v>0.75</v>
      </c>
      <c r="AH49">
        <f t="shared" si="14"/>
        <v>-4.6067938576081904</v>
      </c>
      <c r="AI49">
        <f t="shared" si="14"/>
        <v>4.0009110233829341</v>
      </c>
      <c r="AJ49">
        <f t="shared" si="14"/>
        <v>27.058823529411775</v>
      </c>
      <c r="AK49">
        <f t="shared" si="14"/>
        <v>-5.7142857142857144</v>
      </c>
      <c r="AL49">
        <f t="shared" si="14"/>
        <v>1.2987012987012987</v>
      </c>
      <c r="AM49">
        <f t="shared" si="14"/>
        <v>-12.700841622035194</v>
      </c>
      <c r="AN49">
        <f t="shared" si="14"/>
        <v>-0.52961401952085185</v>
      </c>
      <c r="AO49">
        <f t="shared" si="14"/>
        <v>-18.627450980392144</v>
      </c>
      <c r="AP49">
        <f t="shared" si="14"/>
        <v>-12.114537444933921</v>
      </c>
      <c r="AQ49">
        <f t="shared" si="14"/>
        <v>-23.148148148148149</v>
      </c>
      <c r="AR49">
        <f t="shared" si="14"/>
        <v>-11.20022513015337</v>
      </c>
      <c r="AS49">
        <f t="shared" si="14"/>
        <v>10.298857310284207</v>
      </c>
      <c r="AT49">
        <f t="shared" si="14"/>
        <v>-19.696969696969695</v>
      </c>
      <c r="AU49">
        <f t="shared" si="14"/>
        <v>-4.8202614379084974</v>
      </c>
      <c r="AV49">
        <f t="shared" si="14"/>
        <v>-0.78815056393531735</v>
      </c>
      <c r="AW49">
        <f t="shared" si="14"/>
        <v>-6.2192055281826919</v>
      </c>
      <c r="AX49">
        <f t="shared" si="14"/>
        <v>2.6059544658493872</v>
      </c>
      <c r="AY49">
        <f t="shared" si="14"/>
        <v>-16.292134831460675</v>
      </c>
      <c r="AZ49">
        <f t="shared" si="14"/>
        <v>-10.899873257287707</v>
      </c>
      <c r="BA49">
        <f t="shared" si="14"/>
        <v>0</v>
      </c>
      <c r="BB49">
        <f t="shared" si="14"/>
        <v>-8.4586685321207895</v>
      </c>
      <c r="BC49">
        <f t="shared" si="14"/>
        <v>-0.61901904431039378</v>
      </c>
      <c r="BD49">
        <f t="shared" si="14"/>
        <v>3.7037037037037033</v>
      </c>
      <c r="BE49">
        <f t="shared" si="14"/>
        <v>11.111111111111111</v>
      </c>
      <c r="BF49">
        <f t="shared" si="14"/>
        <v>-8.8832487309644677</v>
      </c>
      <c r="BG49">
        <f t="shared" si="14"/>
        <v>0.57660626029654038</v>
      </c>
      <c r="BH49">
        <f t="shared" si="14"/>
        <v>-0.95401059490881812</v>
      </c>
      <c r="BI49">
        <f t="shared" si="14"/>
        <v>8.7499999999999911</v>
      </c>
      <c r="BJ49">
        <f t="shared" si="14"/>
        <v>25</v>
      </c>
      <c r="BK49">
        <f t="shared" si="14"/>
        <v>-18.556701030927837</v>
      </c>
      <c r="BL49">
        <f t="shared" si="14"/>
        <v>12.365591397849462</v>
      </c>
      <c r="BM49">
        <f t="shared" si="14"/>
        <v>1.6962270235407935</v>
      </c>
      <c r="BN49">
        <f t="shared" si="14"/>
        <v>-8.3969465648854928</v>
      </c>
      <c r="BO49">
        <f t="shared" si="14"/>
        <v>3.4534534534534531</v>
      </c>
      <c r="BP49">
        <f t="shared" si="14"/>
        <v>-3.2871972318339098</v>
      </c>
      <c r="BQ49">
        <f t="shared" si="14"/>
        <v>-1.7853938632693342</v>
      </c>
      <c r="BR49">
        <f t="shared" si="14"/>
        <v>6.7687250814133977</v>
      </c>
      <c r="BS49">
        <f t="shared" si="14"/>
        <v>-8.8235294117647012</v>
      </c>
      <c r="BT49">
        <f t="shared" si="14"/>
        <v>5.3488372093023253</v>
      </c>
      <c r="BU49">
        <f t="shared" si="14"/>
        <v>-8.4153983885407353</v>
      </c>
      <c r="BV49">
        <f t="shared" si="14"/>
        <v>9.422936449963478</v>
      </c>
      <c r="BW49">
        <f t="shared" si="14"/>
        <v>-5.4860050890585246</v>
      </c>
      <c r="BX49">
        <f t="shared" si="14"/>
        <v>12.295081967213116</v>
      </c>
      <c r="BY49">
        <f t="shared" si="14"/>
        <v>-28.787878787878789</v>
      </c>
      <c r="BZ49">
        <f t="shared" si="14"/>
        <v>-2.9154518950437316</v>
      </c>
      <c r="CA49">
        <f t="shared" si="14"/>
        <v>-12.524719841793013</v>
      </c>
      <c r="CB49">
        <f t="shared" si="14"/>
        <v>15.406621777204061</v>
      </c>
      <c r="CC49">
        <f t="shared" ref="CC49:EN52" si="17">(CC13-CC12)/CC12*100</f>
        <v>3.8834951456310538</v>
      </c>
      <c r="CD49">
        <f t="shared" si="17"/>
        <v>5.5900621118012426</v>
      </c>
      <c r="CE49">
        <f t="shared" si="17"/>
        <v>3.8385826771653546</v>
      </c>
      <c r="CF49">
        <f t="shared" si="17"/>
        <v>-6.0102301790281327</v>
      </c>
      <c r="CG49">
        <f t="shared" si="17"/>
        <v>-4.8639570036949946</v>
      </c>
      <c r="CH49">
        <f t="shared" si="17"/>
        <v>13.740458015267182</v>
      </c>
      <c r="CI49">
        <f t="shared" si="17"/>
        <v>-2.0080321285140563</v>
      </c>
      <c r="CJ49">
        <f t="shared" si="17"/>
        <v>3.7663335895465027</v>
      </c>
      <c r="CK49">
        <f t="shared" si="17"/>
        <v>4.9635036496350367</v>
      </c>
      <c r="CL49">
        <f t="shared" si="17"/>
        <v>9.1032162783065314</v>
      </c>
      <c r="CM49">
        <f t="shared" si="17"/>
        <v>-9.313725490196072</v>
      </c>
      <c r="CN49">
        <f t="shared" si="17"/>
        <v>-2.0594965675057209</v>
      </c>
      <c r="CO49">
        <f t="shared" si="17"/>
        <v>5.833791964777105</v>
      </c>
      <c r="CP49">
        <f t="shared" si="17"/>
        <v>-5.3521589230011486</v>
      </c>
      <c r="CQ49">
        <f t="shared" si="17"/>
        <v>-2.4171480693219825</v>
      </c>
      <c r="CR49">
        <f t="shared" si="17"/>
        <v>-2.6515151515151487</v>
      </c>
      <c r="CS49">
        <f t="shared" si="17"/>
        <v>40</v>
      </c>
      <c r="CT49">
        <f t="shared" si="17"/>
        <v>-3.3434650455927049</v>
      </c>
      <c r="CU49">
        <f t="shared" si="17"/>
        <v>5.3030303030303028</v>
      </c>
      <c r="CV49">
        <f t="shared" si="17"/>
        <v>10.489102704278737</v>
      </c>
      <c r="CW49">
        <f t="shared" si="17"/>
        <v>-38.961038961038966</v>
      </c>
      <c r="CX49">
        <f t="shared" si="17"/>
        <v>-8.3860759493670898</v>
      </c>
      <c r="CY49">
        <f t="shared" si="17"/>
        <v>-6.8649885583524028</v>
      </c>
      <c r="CZ49">
        <f t="shared" si="17"/>
        <v>-6.6490594013529787</v>
      </c>
      <c r="DA49">
        <f t="shared" si="17"/>
        <v>-1.8553293773003829</v>
      </c>
      <c r="DB49">
        <f t="shared" si="17"/>
        <v>10.309278350515465</v>
      </c>
      <c r="DC49">
        <f t="shared" si="17"/>
        <v>-8.1545064377682408</v>
      </c>
      <c r="DD49">
        <f t="shared" si="17"/>
        <v>-9.0229312063808571</v>
      </c>
      <c r="DE49">
        <f t="shared" si="17"/>
        <v>-3.8152040140111714</v>
      </c>
      <c r="DF49">
        <f t="shared" si="17"/>
        <v>9.2704511115907628</v>
      </c>
      <c r="DG49">
        <f t="shared" si="17"/>
        <v>-9.3457943925233664</v>
      </c>
      <c r="DH49">
        <f t="shared" si="17"/>
        <v>-0.64308681672025725</v>
      </c>
      <c r="DI49">
        <f t="shared" si="17"/>
        <v>-0.29673590504451042</v>
      </c>
      <c r="DJ49">
        <f t="shared" si="17"/>
        <v>-0.64308681672025725</v>
      </c>
      <c r="DK49">
        <f t="shared" si="17"/>
        <v>8.02767742330537</v>
      </c>
      <c r="DL49">
        <f t="shared" si="17"/>
        <v>-8.4415584415584455</v>
      </c>
      <c r="DM49">
        <f t="shared" si="17"/>
        <v>-5.161290322580645</v>
      </c>
      <c r="DN49">
        <f t="shared" si="17"/>
        <v>-2.5393419170243203</v>
      </c>
      <c r="DO49">
        <f t="shared" si="17"/>
        <v>5.4595443833464259</v>
      </c>
      <c r="DP49">
        <f t="shared" si="17"/>
        <v>-0.11281990380618727</v>
      </c>
      <c r="DQ49">
        <f t="shared" si="17"/>
        <v>0.86206896551723844</v>
      </c>
      <c r="DR49">
        <f t="shared" si="17"/>
        <v>14.565826330532214</v>
      </c>
      <c r="DS49">
        <f t="shared" si="17"/>
        <v>7.7333333333333334</v>
      </c>
      <c r="DT49">
        <f t="shared" si="17"/>
        <v>17.730111322291613</v>
      </c>
      <c r="DU49">
        <f t="shared" si="17"/>
        <v>14.460817448515165</v>
      </c>
      <c r="DV49">
        <f t="shared" si="17"/>
        <v>-19.433198380566804</v>
      </c>
      <c r="DW49">
        <f t="shared" si="17"/>
        <v>-6.1016949152542379</v>
      </c>
      <c r="DX49">
        <f t="shared" si="17"/>
        <v>3.2206969376979937</v>
      </c>
      <c r="DY49">
        <f t="shared" si="17"/>
        <v>-3.7616563932353406</v>
      </c>
      <c r="DZ49">
        <f t="shared" si="17"/>
        <v>5.2576528833414677</v>
      </c>
      <c r="EA49">
        <f t="shared" si="17"/>
        <v>-3.105590062111812</v>
      </c>
      <c r="EB49">
        <f t="shared" si="17"/>
        <v>12</v>
      </c>
      <c r="EC49">
        <f t="shared" si="17"/>
        <v>-0.42735042735042739</v>
      </c>
      <c r="ED49">
        <f t="shared" si="17"/>
        <v>2.9411764705882351</v>
      </c>
      <c r="EE49">
        <f t="shared" si="17"/>
        <v>4.3860974688326406</v>
      </c>
      <c r="EF49">
        <f t="shared" si="17"/>
        <v>-22.818791946308728</v>
      </c>
      <c r="EG49">
        <f t="shared" si="17"/>
        <v>-19.047619047619047</v>
      </c>
      <c r="EH49">
        <f t="shared" si="17"/>
        <v>11.856823266219239</v>
      </c>
      <c r="EI49">
        <f t="shared" si="17"/>
        <v>21.934197407776672</v>
      </c>
      <c r="EJ49">
        <f t="shared" si="17"/>
        <v>2.5348297213622293</v>
      </c>
      <c r="EK49">
        <f t="shared" si="17"/>
        <v>-14.563106796116504</v>
      </c>
      <c r="EL49">
        <f t="shared" si="17"/>
        <v>18.055555555555554</v>
      </c>
      <c r="EM49">
        <f t="shared" si="17"/>
        <v>18.321513002364064</v>
      </c>
      <c r="EN49">
        <f t="shared" si="17"/>
        <v>8.6790855207451312</v>
      </c>
      <c r="EO49">
        <f t="shared" ref="EO49:GZ52" si="18">(EO13-EO12)/EO12*100</f>
        <v>0.15915563746021108</v>
      </c>
      <c r="EP49">
        <f t="shared" si="18"/>
        <v>13.265306122448967</v>
      </c>
      <c r="EQ49">
        <f t="shared" si="18"/>
        <v>-30.434782608695656</v>
      </c>
      <c r="ER49">
        <f t="shared" si="18"/>
        <v>-18.436873747494989</v>
      </c>
      <c r="ES49">
        <f t="shared" si="18"/>
        <v>0.32573289902280134</v>
      </c>
      <c r="ET49">
        <f t="shared" si="18"/>
        <v>-7.1620482562427563</v>
      </c>
      <c r="EU49">
        <f t="shared" si="18"/>
        <v>-22.222222222222225</v>
      </c>
      <c r="EV49">
        <f t="shared" si="18"/>
        <v>-5.2631578947368416</v>
      </c>
      <c r="EW49">
        <f t="shared" si="18"/>
        <v>-10.970654627539503</v>
      </c>
      <c r="EX49">
        <f t="shared" si="18"/>
        <v>-2.3886101462326859</v>
      </c>
      <c r="EY49">
        <f t="shared" si="18"/>
        <v>4.3950617283950617</v>
      </c>
      <c r="EZ49">
        <f t="shared" si="18"/>
        <v>-15.596330275229366</v>
      </c>
      <c r="FA49">
        <f t="shared" si="18"/>
        <v>36.153846153846153</v>
      </c>
      <c r="FB49">
        <f t="shared" si="18"/>
        <v>2.8503562945368173</v>
      </c>
      <c r="FC49">
        <f t="shared" si="18"/>
        <v>4.112650871703174</v>
      </c>
      <c r="FD49">
        <f t="shared" si="18"/>
        <v>0.54936841318484186</v>
      </c>
      <c r="FE49">
        <f t="shared" si="18"/>
        <v>21.264367816091973</v>
      </c>
      <c r="FF49">
        <f t="shared" si="18"/>
        <v>-16.694214876033058</v>
      </c>
      <c r="FG49">
        <f t="shared" si="18"/>
        <v>-6.1501597444089455</v>
      </c>
      <c r="FH49">
        <f t="shared" si="18"/>
        <v>-15.182820547972034</v>
      </c>
      <c r="FI49">
        <f t="shared" si="18"/>
        <v>0.6372842855790769</v>
      </c>
      <c r="FJ49">
        <f t="shared" si="18"/>
        <v>3.6585365853658622</v>
      </c>
      <c r="FK49">
        <f t="shared" si="18"/>
        <v>-1.6560509554140128</v>
      </c>
      <c r="FL49">
        <f t="shared" si="18"/>
        <v>-1.8915510718789406</v>
      </c>
      <c r="FM49">
        <f t="shared" si="18"/>
        <v>-4.1379826399281647</v>
      </c>
      <c r="FN49">
        <f t="shared" si="18"/>
        <v>4.4899375433726583</v>
      </c>
      <c r="FO49">
        <f t="shared" si="18"/>
        <v>-1.3888888888888962</v>
      </c>
      <c r="FP49">
        <f t="shared" si="18"/>
        <v>-90.909090909090907</v>
      </c>
      <c r="FQ49">
        <f t="shared" si="18"/>
        <v>0</v>
      </c>
      <c r="FR49">
        <f t="shared" si="18"/>
        <v>33.962264150943398</v>
      </c>
      <c r="FS49">
        <f t="shared" si="18"/>
        <v>0.56903051426132722</v>
      </c>
      <c r="FT49">
        <f t="shared" si="18"/>
        <v>-7.1428571428571344</v>
      </c>
      <c r="FU49">
        <f t="shared" si="18"/>
        <v>-0.7496251874062968</v>
      </c>
      <c r="FV49">
        <f t="shared" si="18"/>
        <v>-3.9125642909625271</v>
      </c>
      <c r="FW49">
        <f t="shared" si="18"/>
        <v>-2.5826977962850326</v>
      </c>
      <c r="FX49">
        <f t="shared" si="18"/>
        <v>1.8219594054658783</v>
      </c>
      <c r="FY49">
        <f t="shared" si="18"/>
        <v>8.4615384615384599</v>
      </c>
      <c r="FZ49">
        <f t="shared" si="18"/>
        <v>-17.216117216117215</v>
      </c>
      <c r="GA49">
        <f t="shared" si="18"/>
        <v>1.5075376884422109</v>
      </c>
      <c r="GB49">
        <f t="shared" si="18"/>
        <v>6.0736975857687421</v>
      </c>
      <c r="GC49">
        <f t="shared" si="18"/>
        <v>2.7837014470677839</v>
      </c>
      <c r="GD49">
        <f t="shared" si="18"/>
        <v>-16.08040201005025</v>
      </c>
      <c r="GE49">
        <f t="shared" si="18"/>
        <v>7.1428571428571423</v>
      </c>
      <c r="GF49">
        <f t="shared" si="18"/>
        <v>-14.221364221364222</v>
      </c>
      <c r="GG49">
        <f t="shared" si="18"/>
        <v>8.4987277353689556</v>
      </c>
      <c r="GH49">
        <f t="shared" si="18"/>
        <v>-5.0757438590138211</v>
      </c>
      <c r="GI49">
        <f t="shared" si="18"/>
        <v>0</v>
      </c>
      <c r="GJ49">
        <f t="shared" si="18"/>
        <v>-13.487241798298907</v>
      </c>
      <c r="GK49">
        <f t="shared" si="18"/>
        <v>-1.5649452269170578</v>
      </c>
      <c r="GL49">
        <f t="shared" si="18"/>
        <v>4.3314937624634791</v>
      </c>
      <c r="GM49">
        <f t="shared" si="18"/>
        <v>3.4553960316180028</v>
      </c>
      <c r="GN49">
        <f t="shared" si="18"/>
        <v>-5.3030303030302974</v>
      </c>
      <c r="GO49">
        <f t="shared" si="18"/>
        <v>5.1282051282051277</v>
      </c>
      <c r="GP49">
        <f t="shared" si="18"/>
        <v>-4.5454545454545459</v>
      </c>
      <c r="GQ49">
        <f t="shared" si="18"/>
        <v>-13.94658753709199</v>
      </c>
      <c r="GR49">
        <f t="shared" si="18"/>
        <v>-4.7181354263033812</v>
      </c>
      <c r="GS49">
        <f t="shared" si="18"/>
        <v>-8.035714285714274</v>
      </c>
      <c r="GT49">
        <f t="shared" si="18"/>
        <v>-6.3660477453580899</v>
      </c>
      <c r="GU49">
        <f t="shared" si="18"/>
        <v>4.514435695538058</v>
      </c>
      <c r="GV49">
        <f t="shared" si="18"/>
        <v>-0.11721611721611722</v>
      </c>
      <c r="GW49">
        <f t="shared" si="18"/>
        <v>14.558784017195716</v>
      </c>
      <c r="GX49">
        <f t="shared" si="18"/>
        <v>-26.203208556149725</v>
      </c>
      <c r="GY49">
        <f t="shared" si="18"/>
        <v>-58.333333333333336</v>
      </c>
      <c r="GZ49">
        <f t="shared" si="18"/>
        <v>-4.716981132075472</v>
      </c>
      <c r="HA49">
        <f t="shared" si="16"/>
        <v>26.168224299065418</v>
      </c>
      <c r="HB49">
        <f t="shared" si="16"/>
        <v>7.1961639687060615</v>
      </c>
      <c r="HC49">
        <f t="shared" si="16"/>
        <v>2.1126760563380333</v>
      </c>
      <c r="HD49">
        <f t="shared" si="16"/>
        <v>-7.4856046065259116</v>
      </c>
      <c r="HE49">
        <f t="shared" si="16"/>
        <v>3.9308176100628936E-2</v>
      </c>
      <c r="HF49">
        <f t="shared" si="16"/>
        <v>-4.3567355666429082</v>
      </c>
      <c r="HG49">
        <f t="shared" si="16"/>
        <v>14.090510716277588</v>
      </c>
      <c r="HH49">
        <f t="shared" si="16"/>
        <v>-25.510204081632658</v>
      </c>
      <c r="HI49">
        <f t="shared" si="16"/>
        <v>-5.8220773171867721</v>
      </c>
      <c r="HJ49">
        <f t="shared" si="16"/>
        <v>-8.2644628099173563</v>
      </c>
      <c r="HK49">
        <f t="shared" si="16"/>
        <v>-6.9831228841829542</v>
      </c>
      <c r="HL49">
        <f t="shared" si="16"/>
        <v>7.0595606920318872</v>
      </c>
      <c r="HM49">
        <f t="shared" si="16"/>
        <v>9.7701149425287532</v>
      </c>
      <c r="HN49">
        <f t="shared" si="16"/>
        <v>-3.4482758620689653</v>
      </c>
      <c r="HO49">
        <f t="shared" si="16"/>
        <v>-2.7744270205066344</v>
      </c>
      <c r="HP49">
        <f t="shared" si="16"/>
        <v>11.284403669724771</v>
      </c>
      <c r="HQ49">
        <f t="shared" si="16"/>
        <v>-0.19560722070083272</v>
      </c>
      <c r="HR49">
        <f t="shared" si="16"/>
        <v>-25.233644859813083</v>
      </c>
      <c r="HS49">
        <f t="shared" si="16"/>
        <v>-71.428571428571431</v>
      </c>
      <c r="HT49">
        <f t="shared" si="16"/>
        <v>-30.131004366812224</v>
      </c>
      <c r="HU49">
        <f t="shared" si="16"/>
        <v>36.538461538461533</v>
      </c>
      <c r="HV49">
        <f t="shared" si="16"/>
        <v>15.248672139063254</v>
      </c>
      <c r="HW49">
        <f t="shared" si="16"/>
        <v>-24.000000000000004</v>
      </c>
      <c r="HX49">
        <f t="shared" si="16"/>
        <v>5.9369202226345088</v>
      </c>
      <c r="HY49">
        <f t="shared" si="16"/>
        <v>-10.321651464234277</v>
      </c>
      <c r="HZ49">
        <f t="shared" si="16"/>
        <v>-5.5555555555555554</v>
      </c>
      <c r="IA49">
        <f t="shared" si="16"/>
        <v>3.3321439354431424</v>
      </c>
      <c r="IB49">
        <f t="shared" si="16"/>
        <v>10.309278350515465</v>
      </c>
      <c r="IC49">
        <f t="shared" si="16"/>
        <v>8.4870848708487081</v>
      </c>
      <c r="ID49">
        <f t="shared" si="16"/>
        <v>-4.5508274231678492</v>
      </c>
      <c r="IE49">
        <f t="shared" si="16"/>
        <v>3.6091060521932263</v>
      </c>
      <c r="IF49">
        <f t="shared" si="16"/>
        <v>-5.9514794558967887</v>
      </c>
      <c r="IG49">
        <f t="shared" si="16"/>
        <v>-3.3057851239669449</v>
      </c>
      <c r="IH49">
        <f t="shared" si="16"/>
        <v>-21.428571428571427</v>
      </c>
      <c r="II49">
        <f t="shared" si="16"/>
        <v>1.3698630136986301</v>
      </c>
      <c r="IJ49">
        <f t="shared" si="16"/>
        <v>-1.2787723785166241</v>
      </c>
      <c r="IK49">
        <f t="shared" si="16"/>
        <v>5.0978992908434062</v>
      </c>
      <c r="IL49">
        <f t="shared" si="16"/>
        <v>-16.216216216216207</v>
      </c>
      <c r="IM49">
        <f t="shared" si="16"/>
        <v>2.2522522522522523</v>
      </c>
      <c r="IN49">
        <f t="shared" si="16"/>
        <v>-6.067769897557131</v>
      </c>
      <c r="IO49">
        <f t="shared" si="16"/>
        <v>0.43752187609380472</v>
      </c>
      <c r="IP49">
        <f t="shared" si="15"/>
        <v>11.402128061449348</v>
      </c>
      <c r="IQ49">
        <f t="shared" si="15"/>
        <v>-28.571428571428569</v>
      </c>
      <c r="IR49">
        <f t="shared" si="15"/>
        <v>0</v>
      </c>
      <c r="IS49">
        <f t="shared" si="15"/>
        <v>-0.6211180124223602</v>
      </c>
      <c r="IT49">
        <f t="shared" si="15"/>
        <v>-2.4691358024691357</v>
      </c>
      <c r="IU49">
        <f t="shared" si="15"/>
        <v>12.56028802391142</v>
      </c>
      <c r="IV49">
        <f t="shared" si="15"/>
        <v>-30.075187969924812</v>
      </c>
    </row>
    <row r="50" spans="1:256" x14ac:dyDescent="0.25">
      <c r="A50">
        <v>1995</v>
      </c>
      <c r="B50">
        <f t="shared" si="9"/>
        <v>-5.1896207584830334</v>
      </c>
      <c r="C50">
        <f t="shared" si="9"/>
        <v>-9.2131809011432413</v>
      </c>
      <c r="D50">
        <f t="shared" si="9"/>
        <v>9.3728367714246161</v>
      </c>
      <c r="E50">
        <f t="shared" si="9"/>
        <v>-4.4307986468598317</v>
      </c>
      <c r="F50">
        <f t="shared" si="9"/>
        <v>22.560975609756117</v>
      </c>
      <c r="G50">
        <f t="shared" si="9"/>
        <v>44.736842105263158</v>
      </c>
      <c r="H50">
        <f t="shared" si="9"/>
        <v>16.028708133971293</v>
      </c>
      <c r="I50">
        <f t="shared" si="9"/>
        <v>5.7562076749435667</v>
      </c>
      <c r="J50">
        <f t="shared" si="9"/>
        <v>5.7023827892520993</v>
      </c>
      <c r="K50">
        <f t="shared" si="9"/>
        <v>-30.392156862745097</v>
      </c>
      <c r="L50">
        <f t="shared" si="9"/>
        <v>3.051643192488263</v>
      </c>
      <c r="M50">
        <f t="shared" si="9"/>
        <v>-3.2081911262798632</v>
      </c>
      <c r="N50">
        <f t="shared" si="9"/>
        <v>11.028632025450689</v>
      </c>
      <c r="O50">
        <f t="shared" si="9"/>
        <v>-1.3741092257054293</v>
      </c>
      <c r="P50">
        <f t="shared" si="9"/>
        <v>1.2578616352201324</v>
      </c>
      <c r="Q50">
        <f t="shared" si="9"/>
        <v>-11.904761904761903</v>
      </c>
      <c r="R50">
        <f t="shared" ref="R50:CC53" si="19">(R14-R13)/R13*100</f>
        <v>-10.019455252918288</v>
      </c>
      <c r="S50">
        <f t="shared" si="19"/>
        <v>-1.1399620012666245</v>
      </c>
      <c r="T50">
        <f t="shared" si="19"/>
        <v>0.97398787404654796</v>
      </c>
      <c r="U50">
        <f t="shared" si="19"/>
        <v>-2.6143790849673225</v>
      </c>
      <c r="V50">
        <f t="shared" si="19"/>
        <v>-4.6448825276802594</v>
      </c>
      <c r="W50">
        <f t="shared" si="19"/>
        <v>-3.9147851420247632</v>
      </c>
      <c r="X50">
        <f t="shared" si="19"/>
        <v>-6.7305634807417967</v>
      </c>
      <c r="Y50">
        <f t="shared" si="19"/>
        <v>4.7493702414310377</v>
      </c>
      <c r="Z50">
        <f t="shared" si="19"/>
        <v>-6.703910614525137</v>
      </c>
      <c r="AA50">
        <f t="shared" si="19"/>
        <v>8.5427135678391952</v>
      </c>
      <c r="AB50">
        <f t="shared" si="19"/>
        <v>-6.2697910069664342</v>
      </c>
      <c r="AC50">
        <f t="shared" si="19"/>
        <v>-7.8260869565217401</v>
      </c>
      <c r="AD50">
        <f t="shared" si="19"/>
        <v>7.5938995057225176</v>
      </c>
      <c r="AE50">
        <f t="shared" si="19"/>
        <v>-2.2222222222222143</v>
      </c>
      <c r="AF50">
        <f t="shared" si="19"/>
        <v>-30.232558139534881</v>
      </c>
      <c r="AG50">
        <f t="shared" si="19"/>
        <v>-3.7220843672456572</v>
      </c>
      <c r="AH50">
        <f t="shared" si="19"/>
        <v>-13.089430894308943</v>
      </c>
      <c r="AI50">
        <f t="shared" si="19"/>
        <v>-2.0780105603815362</v>
      </c>
      <c r="AJ50">
        <f t="shared" si="19"/>
        <v>-10.185185185185198</v>
      </c>
      <c r="AK50">
        <f t="shared" si="19"/>
        <v>-24.242424242424242</v>
      </c>
      <c r="AL50">
        <f t="shared" si="19"/>
        <v>5.3113553113553111</v>
      </c>
      <c r="AM50">
        <f t="shared" si="19"/>
        <v>24.890446976336548</v>
      </c>
      <c r="AN50">
        <f t="shared" si="19"/>
        <v>-2.6342932010146907</v>
      </c>
      <c r="AO50">
        <f t="shared" si="19"/>
        <v>24.096385542168672</v>
      </c>
      <c r="AP50">
        <f t="shared" si="19"/>
        <v>-9.7744360902255636</v>
      </c>
      <c r="AQ50">
        <f t="shared" si="19"/>
        <v>17.269076305220885</v>
      </c>
      <c r="AR50">
        <f t="shared" si="19"/>
        <v>8.7624782126445897</v>
      </c>
      <c r="AS50">
        <f t="shared" si="19"/>
        <v>2.098552264576969</v>
      </c>
      <c r="AT50">
        <f t="shared" si="19"/>
        <v>4.716981132075472</v>
      </c>
      <c r="AU50">
        <f t="shared" si="19"/>
        <v>-10.987124463519313</v>
      </c>
      <c r="AV50">
        <f t="shared" si="19"/>
        <v>-5.6704561019038486</v>
      </c>
      <c r="AW50">
        <f t="shared" si="19"/>
        <v>-7.3815700551546719</v>
      </c>
      <c r="AX50">
        <f t="shared" si="19"/>
        <v>1.5395644159213491</v>
      </c>
      <c r="AY50">
        <f t="shared" si="19"/>
        <v>8.7248322147650939</v>
      </c>
      <c r="AZ50">
        <f t="shared" si="19"/>
        <v>-2.8449502133712659</v>
      </c>
      <c r="BA50">
        <f t="shared" si="19"/>
        <v>3.7173202614379086</v>
      </c>
      <c r="BB50">
        <f t="shared" si="19"/>
        <v>-5.8969623638795134</v>
      </c>
      <c r="BC50">
        <f t="shared" si="19"/>
        <v>8.3643181745956081</v>
      </c>
      <c r="BD50">
        <f t="shared" si="19"/>
        <v>-13.571428571428573</v>
      </c>
      <c r="BE50">
        <f t="shared" si="19"/>
        <v>12</v>
      </c>
      <c r="BF50">
        <f t="shared" si="19"/>
        <v>-6.4066852367688023</v>
      </c>
      <c r="BG50">
        <f t="shared" si="19"/>
        <v>27.190827190827189</v>
      </c>
      <c r="BH50">
        <f t="shared" si="19"/>
        <v>1.4104839663945097</v>
      </c>
      <c r="BI50">
        <f t="shared" si="19"/>
        <v>18.39080459770117</v>
      </c>
      <c r="BJ50">
        <f t="shared" si="19"/>
        <v>20</v>
      </c>
      <c r="BK50">
        <f t="shared" si="19"/>
        <v>4.4303797468354427</v>
      </c>
      <c r="BL50">
        <f t="shared" si="19"/>
        <v>33.492822966507177</v>
      </c>
      <c r="BM50">
        <f t="shared" si="19"/>
        <v>3.6149162861491626</v>
      </c>
      <c r="BN50">
        <f t="shared" si="19"/>
        <v>20.833333333333336</v>
      </c>
      <c r="BO50">
        <f t="shared" si="19"/>
        <v>-11.393323657474602</v>
      </c>
      <c r="BP50">
        <f t="shared" si="19"/>
        <v>10.222335803731152</v>
      </c>
      <c r="BQ50">
        <f t="shared" si="19"/>
        <v>-10.617064035808896</v>
      </c>
      <c r="BR50">
        <f t="shared" si="19"/>
        <v>8.5231321798124338</v>
      </c>
      <c r="BS50">
        <f t="shared" si="19"/>
        <v>0</v>
      </c>
      <c r="BT50">
        <f t="shared" si="19"/>
        <v>2.869757174392936</v>
      </c>
      <c r="BU50">
        <f t="shared" si="19"/>
        <v>-5.6695992179863142</v>
      </c>
      <c r="BV50">
        <f t="shared" si="19"/>
        <v>4.7263017356475299</v>
      </c>
      <c r="BW50">
        <f t="shared" si="19"/>
        <v>19.839902361978606</v>
      </c>
      <c r="BX50">
        <f t="shared" si="19"/>
        <v>-29.92700729927007</v>
      </c>
      <c r="BY50">
        <f t="shared" si="19"/>
        <v>8.5106382978723403</v>
      </c>
      <c r="BZ50">
        <f t="shared" si="19"/>
        <v>-7.0570570570570572</v>
      </c>
      <c r="CA50">
        <f t="shared" si="19"/>
        <v>13.564431047475509</v>
      </c>
      <c r="CB50">
        <f t="shared" si="19"/>
        <v>7.3762810242147587</v>
      </c>
      <c r="CC50">
        <f t="shared" si="19"/>
        <v>14.018691588785048</v>
      </c>
      <c r="CD50">
        <f t="shared" si="17"/>
        <v>-6.4705882352941186</v>
      </c>
      <c r="CE50">
        <f t="shared" si="17"/>
        <v>-11.090047393364928</v>
      </c>
      <c r="CF50">
        <f t="shared" si="17"/>
        <v>-5.6122448979591839</v>
      </c>
      <c r="CG50">
        <f t="shared" si="17"/>
        <v>7.1287338464797676</v>
      </c>
      <c r="CH50">
        <f t="shared" si="17"/>
        <v>-27.516778523489933</v>
      </c>
      <c r="CI50">
        <f t="shared" si="17"/>
        <v>13.114754098360656</v>
      </c>
      <c r="CJ50">
        <f t="shared" si="17"/>
        <v>-8.8148148148148149</v>
      </c>
      <c r="CK50">
        <f t="shared" si="17"/>
        <v>11.29346314325452</v>
      </c>
      <c r="CL50">
        <f t="shared" si="17"/>
        <v>12.08873848467757</v>
      </c>
      <c r="CM50">
        <f t="shared" si="17"/>
        <v>-20.540540540540544</v>
      </c>
      <c r="CN50">
        <f t="shared" si="17"/>
        <v>-13.551401869158877</v>
      </c>
      <c r="CO50">
        <f t="shared" si="17"/>
        <v>-3.5361414456578264</v>
      </c>
      <c r="CP50">
        <f t="shared" si="17"/>
        <v>1.144839549002602</v>
      </c>
      <c r="CQ50">
        <f t="shared" si="17"/>
        <v>8.8526250194734377</v>
      </c>
      <c r="CR50">
        <f t="shared" si="17"/>
        <v>-23.346303501945524</v>
      </c>
      <c r="CS50">
        <f t="shared" si="17"/>
        <v>-10.714285714285714</v>
      </c>
      <c r="CT50">
        <f t="shared" si="17"/>
        <v>-16.666666666666664</v>
      </c>
      <c r="CU50">
        <f t="shared" si="17"/>
        <v>20.14388489208633</v>
      </c>
      <c r="CV50">
        <f t="shared" si="17"/>
        <v>11.683599419448477</v>
      </c>
      <c r="CW50">
        <f t="shared" si="17"/>
        <v>19.148936170212753</v>
      </c>
      <c r="CX50">
        <f t="shared" si="17"/>
        <v>2.9360967184801381</v>
      </c>
      <c r="CY50">
        <f t="shared" si="17"/>
        <v>4.6683046683046676</v>
      </c>
      <c r="CZ50">
        <f t="shared" si="17"/>
        <v>5.891696034149005</v>
      </c>
      <c r="DA50">
        <f t="shared" si="17"/>
        <v>4.7017704984948212</v>
      </c>
      <c r="DB50">
        <f t="shared" si="17"/>
        <v>-5.6074766355140158</v>
      </c>
      <c r="DC50">
        <f t="shared" si="17"/>
        <v>1.4018691588785046</v>
      </c>
      <c r="DD50">
        <f t="shared" si="17"/>
        <v>-3.6164383561643838</v>
      </c>
      <c r="DE50">
        <f t="shared" si="17"/>
        <v>-10.068897637795276</v>
      </c>
      <c r="DF50">
        <f t="shared" si="17"/>
        <v>-4.7555555555555555</v>
      </c>
      <c r="DG50">
        <f t="shared" si="17"/>
        <v>13.402061855670111</v>
      </c>
      <c r="DH50">
        <f t="shared" si="17"/>
        <v>-12.837108953613807</v>
      </c>
      <c r="DI50">
        <f t="shared" si="17"/>
        <v>-11.949404761904763</v>
      </c>
      <c r="DJ50">
        <f t="shared" si="17"/>
        <v>-12.837108953613807</v>
      </c>
      <c r="DK50">
        <f t="shared" si="17"/>
        <v>3.236594490420587</v>
      </c>
      <c r="DL50">
        <f t="shared" si="17"/>
        <v>-13.475177304964541</v>
      </c>
      <c r="DM50">
        <f t="shared" si="17"/>
        <v>23.809523809523807</v>
      </c>
      <c r="DN50">
        <f t="shared" si="17"/>
        <v>-4.8440366972477067</v>
      </c>
      <c r="DO50">
        <f t="shared" si="17"/>
        <v>6.1824953445065178</v>
      </c>
      <c r="DP50">
        <f t="shared" si="17"/>
        <v>12.748186898109617</v>
      </c>
      <c r="DQ50">
        <f t="shared" si="17"/>
        <v>-21.36752136752137</v>
      </c>
      <c r="DR50">
        <f t="shared" si="17"/>
        <v>-14.91442542787286</v>
      </c>
      <c r="DS50">
        <f t="shared" si="17"/>
        <v>-13.036303630363037</v>
      </c>
      <c r="DT50">
        <f t="shared" si="17"/>
        <v>-18.588560885608857</v>
      </c>
      <c r="DU50">
        <f t="shared" si="17"/>
        <v>4.4803149606299213</v>
      </c>
      <c r="DV50">
        <f t="shared" si="17"/>
        <v>18.090452261306542</v>
      </c>
      <c r="DW50">
        <f t="shared" si="17"/>
        <v>-15.342960288808664</v>
      </c>
      <c r="DX50">
        <f t="shared" si="17"/>
        <v>-12.48081841432225</v>
      </c>
      <c r="DY50">
        <f t="shared" si="17"/>
        <v>-10.79816061750698</v>
      </c>
      <c r="DZ50">
        <f t="shared" si="17"/>
        <v>15.352765816495529</v>
      </c>
      <c r="EA50">
        <f t="shared" si="17"/>
        <v>-39.743589743589745</v>
      </c>
      <c r="EB50">
        <f t="shared" si="17"/>
        <v>25</v>
      </c>
      <c r="EC50">
        <f t="shared" si="17"/>
        <v>-0.85836909871244638</v>
      </c>
      <c r="ED50">
        <f t="shared" si="17"/>
        <v>-9.6428571428571441</v>
      </c>
      <c r="EE50">
        <f t="shared" si="17"/>
        <v>0.45600955448590347</v>
      </c>
      <c r="EF50">
        <f t="shared" si="17"/>
        <v>33.04347826086957</v>
      </c>
      <c r="EG50">
        <f t="shared" si="17"/>
        <v>-5.8823529411764701</v>
      </c>
      <c r="EH50">
        <f t="shared" si="17"/>
        <v>-36.6</v>
      </c>
      <c r="EI50">
        <f t="shared" si="17"/>
        <v>-12.755519215044972</v>
      </c>
      <c r="EJ50">
        <f t="shared" si="17"/>
        <v>3.5698559476630809</v>
      </c>
      <c r="EK50">
        <f t="shared" si="17"/>
        <v>9.0909090909090793</v>
      </c>
      <c r="EL50">
        <f t="shared" si="17"/>
        <v>-4.117647058823529</v>
      </c>
      <c r="EM50">
        <f t="shared" si="17"/>
        <v>-6.3936063936063938</v>
      </c>
      <c r="EN50">
        <f t="shared" si="17"/>
        <v>-3.272302298402805</v>
      </c>
      <c r="EO50">
        <f t="shared" si="18"/>
        <v>0.5937944300409802</v>
      </c>
      <c r="EP50">
        <f t="shared" si="18"/>
        <v>0</v>
      </c>
      <c r="EQ50">
        <f t="shared" si="18"/>
        <v>31.25</v>
      </c>
      <c r="ER50">
        <f t="shared" si="18"/>
        <v>-18.181818181818183</v>
      </c>
      <c r="ES50">
        <f t="shared" si="18"/>
        <v>1.948051948051948</v>
      </c>
      <c r="ET50">
        <f t="shared" si="18"/>
        <v>11.139168676408001</v>
      </c>
      <c r="EU50">
        <f t="shared" si="18"/>
        <v>-31.168831168831172</v>
      </c>
      <c r="EV50">
        <f t="shared" si="18"/>
        <v>3.2828282828282833</v>
      </c>
      <c r="EW50">
        <f t="shared" si="18"/>
        <v>-2.2819472616632859</v>
      </c>
      <c r="EX50">
        <f t="shared" si="18"/>
        <v>-1.2125472278358669</v>
      </c>
      <c r="EY50">
        <f t="shared" si="18"/>
        <v>3.8883632923368023</v>
      </c>
      <c r="EZ50">
        <f t="shared" si="18"/>
        <v>-15.217391304347821</v>
      </c>
      <c r="FA50">
        <f t="shared" si="18"/>
        <v>-16.38418079096045</v>
      </c>
      <c r="FB50">
        <f t="shared" si="18"/>
        <v>10.161662817551962</v>
      </c>
      <c r="FC50">
        <f t="shared" si="18"/>
        <v>11.807642765135251</v>
      </c>
      <c r="FD50">
        <f t="shared" si="18"/>
        <v>-3.397138078424085</v>
      </c>
      <c r="FE50">
        <f t="shared" si="18"/>
        <v>19.905213270142173</v>
      </c>
      <c r="FF50">
        <f t="shared" si="18"/>
        <v>-23.115079365079367</v>
      </c>
      <c r="FG50">
        <f t="shared" si="18"/>
        <v>-8.7234042553191493</v>
      </c>
      <c r="FH50">
        <f t="shared" si="18"/>
        <v>-16.307422330489395</v>
      </c>
      <c r="FI50">
        <f t="shared" si="18"/>
        <v>3.5392959026928748</v>
      </c>
      <c r="FJ50">
        <f t="shared" si="18"/>
        <v>-2.9411764705882351</v>
      </c>
      <c r="FK50">
        <f t="shared" si="18"/>
        <v>-12.305699481865284</v>
      </c>
      <c r="FL50">
        <f t="shared" si="18"/>
        <v>-0.59982862039417306</v>
      </c>
      <c r="FM50">
        <f t="shared" si="18"/>
        <v>0.66349231129498087</v>
      </c>
      <c r="FN50">
        <f t="shared" si="18"/>
        <v>6.1931327621704186</v>
      </c>
      <c r="FO50">
        <f t="shared" si="18"/>
        <v>-11.267605633802814</v>
      </c>
      <c r="FP50">
        <f t="shared" si="18"/>
        <v>500</v>
      </c>
      <c r="FQ50">
        <f t="shared" si="18"/>
        <v>-2.0134228187919461</v>
      </c>
      <c r="FR50">
        <f t="shared" si="18"/>
        <v>-9.8591549295774641</v>
      </c>
      <c r="FS50">
        <f t="shared" si="18"/>
        <v>2.8679538864134666</v>
      </c>
      <c r="FT50">
        <f t="shared" si="18"/>
        <v>15.38461538461538</v>
      </c>
      <c r="FU50">
        <f t="shared" si="18"/>
        <v>-9.3655589123867067</v>
      </c>
      <c r="FV50">
        <f t="shared" si="18"/>
        <v>-7.5702542534888178</v>
      </c>
      <c r="FW50">
        <f t="shared" si="18"/>
        <v>-4.2745305220690648</v>
      </c>
      <c r="FX50">
        <f t="shared" si="18"/>
        <v>9.6876471511536657</v>
      </c>
      <c r="FY50">
        <f t="shared" si="18"/>
        <v>-18.439716312056735</v>
      </c>
      <c r="FZ50">
        <f t="shared" si="18"/>
        <v>76.991150442477874</v>
      </c>
      <c r="GA50">
        <f t="shared" si="18"/>
        <v>-9.5915841584158414</v>
      </c>
      <c r="GB50">
        <f t="shared" si="18"/>
        <v>-9.2477240057498804</v>
      </c>
      <c r="GC50">
        <f t="shared" si="18"/>
        <v>-2.5193583046200585</v>
      </c>
      <c r="GD50">
        <f t="shared" si="18"/>
        <v>2.3952095808383365</v>
      </c>
      <c r="GE50">
        <f t="shared" si="18"/>
        <v>-14.000000000000002</v>
      </c>
      <c r="GF50">
        <f t="shared" si="18"/>
        <v>-1.8004501125281318</v>
      </c>
      <c r="GG50">
        <f t="shared" si="18"/>
        <v>1.5947467166979361</v>
      </c>
      <c r="GH50">
        <f t="shared" si="18"/>
        <v>15.634537131230925</v>
      </c>
      <c r="GI50">
        <f t="shared" si="18"/>
        <v>-5.0847457627118757</v>
      </c>
      <c r="GJ50">
        <f t="shared" si="18"/>
        <v>6.0393258426966296</v>
      </c>
      <c r="GK50">
        <f t="shared" si="18"/>
        <v>-3.1478537360890306</v>
      </c>
      <c r="GL50">
        <f t="shared" si="18"/>
        <v>1.6046583988976306</v>
      </c>
      <c r="GM50">
        <f t="shared" si="18"/>
        <v>7.665440029938253</v>
      </c>
      <c r="GN50">
        <f t="shared" si="18"/>
        <v>-2.4000000000000057</v>
      </c>
      <c r="GO50">
        <f t="shared" si="18"/>
        <v>-19.512195121951219</v>
      </c>
      <c r="GP50">
        <f t="shared" si="18"/>
        <v>-2.197802197802198</v>
      </c>
      <c r="GQ50">
        <f t="shared" si="18"/>
        <v>5.0574712643678161</v>
      </c>
      <c r="GR50">
        <f t="shared" si="18"/>
        <v>10.746053620646455</v>
      </c>
      <c r="GS50">
        <f t="shared" si="18"/>
        <v>2.9126213592232904</v>
      </c>
      <c r="GT50">
        <f t="shared" si="18"/>
        <v>-17.280453257790366</v>
      </c>
      <c r="GU50">
        <f t="shared" si="18"/>
        <v>-12.757408337518836</v>
      </c>
      <c r="GV50">
        <f t="shared" si="18"/>
        <v>-5.2222385213436997</v>
      </c>
      <c r="GW50">
        <f t="shared" si="18"/>
        <v>-2.5966628693962339</v>
      </c>
      <c r="GX50">
        <f t="shared" si="18"/>
        <v>44.202898550724619</v>
      </c>
      <c r="GY50">
        <f t="shared" si="18"/>
        <v>30</v>
      </c>
      <c r="GZ50">
        <f t="shared" si="18"/>
        <v>-1.3201320132013201</v>
      </c>
      <c r="HA50">
        <f t="shared" si="16"/>
        <v>40</v>
      </c>
      <c r="HB50">
        <f t="shared" si="16"/>
        <v>-0.52130629267144246</v>
      </c>
      <c r="HC50">
        <f t="shared" si="16"/>
        <v>0</v>
      </c>
      <c r="HD50">
        <f t="shared" si="16"/>
        <v>15.560165975103734</v>
      </c>
      <c r="HE50">
        <f t="shared" si="16"/>
        <v>-2.6719056974459727</v>
      </c>
      <c r="HF50">
        <f t="shared" si="16"/>
        <v>9.2873777363763388</v>
      </c>
      <c r="HG50">
        <f t="shared" si="16"/>
        <v>1.3128950033171549</v>
      </c>
      <c r="HH50">
        <f t="shared" si="16"/>
        <v>6.164383561643838</v>
      </c>
      <c r="HI50">
        <f t="shared" si="16"/>
        <v>-16.271018793273985</v>
      </c>
      <c r="HJ50">
        <f t="shared" si="16"/>
        <v>-5.9217754339705557</v>
      </c>
      <c r="HK50">
        <f t="shared" si="16"/>
        <v>-10.562388757537921</v>
      </c>
      <c r="HL50">
        <f t="shared" si="16"/>
        <v>4.174930905543814</v>
      </c>
      <c r="HM50">
        <f t="shared" si="16"/>
        <v>-8.9005235602094377</v>
      </c>
      <c r="HN50">
        <f t="shared" si="16"/>
        <v>35.714285714285715</v>
      </c>
      <c r="HO50">
        <f t="shared" si="16"/>
        <v>3.4739454094292808</v>
      </c>
      <c r="HP50">
        <f t="shared" si="16"/>
        <v>7.9142621599340472</v>
      </c>
      <c r="HQ50">
        <f t="shared" si="16"/>
        <v>2.13909732332848</v>
      </c>
      <c r="HR50">
        <f t="shared" si="16"/>
        <v>5.0000000000000044</v>
      </c>
      <c r="HS50">
        <f t="shared" si="16"/>
        <v>116.66666666666667</v>
      </c>
      <c r="HT50">
        <f t="shared" si="16"/>
        <v>3.125</v>
      </c>
      <c r="HU50">
        <f t="shared" si="16"/>
        <v>-9.8591549295774641</v>
      </c>
      <c r="HV50">
        <f t="shared" si="16"/>
        <v>-5.5248310150270941</v>
      </c>
      <c r="HW50">
        <f t="shared" si="16"/>
        <v>35.526315789473699</v>
      </c>
      <c r="HX50">
        <f t="shared" si="16"/>
        <v>-11.908931698774081</v>
      </c>
      <c r="HY50">
        <f t="shared" si="16"/>
        <v>-3.6937901498929335</v>
      </c>
      <c r="HZ50">
        <f t="shared" si="16"/>
        <v>0.1608455882352941</v>
      </c>
      <c r="IA50">
        <f t="shared" si="16"/>
        <v>-3.7851621643158819</v>
      </c>
      <c r="IB50">
        <f t="shared" si="16"/>
        <v>-4.6728971962616832</v>
      </c>
      <c r="IC50">
        <f t="shared" si="16"/>
        <v>-6.462585034013606</v>
      </c>
      <c r="ID50">
        <f t="shared" si="16"/>
        <v>-0.49535603715170284</v>
      </c>
      <c r="IE50">
        <f t="shared" si="16"/>
        <v>-3.4163987138263665</v>
      </c>
      <c r="IF50">
        <f t="shared" si="16"/>
        <v>6.0686487937255844</v>
      </c>
      <c r="IG50">
        <f t="shared" si="16"/>
        <v>6.8376068376068435</v>
      </c>
      <c r="IH50">
        <f t="shared" si="16"/>
        <v>-10.1010101010101</v>
      </c>
      <c r="II50">
        <f t="shared" si="16"/>
        <v>4.8648648648648649</v>
      </c>
      <c r="IJ50">
        <f t="shared" si="16"/>
        <v>1.1658031088082901</v>
      </c>
      <c r="IK50">
        <f t="shared" si="16"/>
        <v>5.5847903581734855</v>
      </c>
      <c r="IL50">
        <f t="shared" si="16"/>
        <v>-10.215053763440871</v>
      </c>
      <c r="IM50">
        <f t="shared" si="16"/>
        <v>-3.5242290748898681</v>
      </c>
      <c r="IN50">
        <f t="shared" si="16"/>
        <v>0.16778523489932887</v>
      </c>
      <c r="IO50">
        <f t="shared" si="16"/>
        <v>-6.1857466457571011</v>
      </c>
      <c r="IP50">
        <f t="shared" si="15"/>
        <v>15.731321351870692</v>
      </c>
      <c r="IQ50">
        <f t="shared" si="15"/>
        <v>-5.5555555555555554</v>
      </c>
      <c r="IR50">
        <f t="shared" si="15"/>
        <v>-37.5</v>
      </c>
      <c r="IS50">
        <f t="shared" si="15"/>
        <v>3.125</v>
      </c>
      <c r="IT50">
        <f t="shared" si="15"/>
        <v>8.8607594936708853</v>
      </c>
      <c r="IU50">
        <f t="shared" si="15"/>
        <v>-4.8611949305974651</v>
      </c>
      <c r="IV50">
        <f t="shared" si="15"/>
        <v>31.182795698924714</v>
      </c>
    </row>
    <row r="51" spans="1:256" x14ac:dyDescent="0.25">
      <c r="A51">
        <v>1996</v>
      </c>
      <c r="B51">
        <f t="shared" si="9"/>
        <v>-6.5263157894736841</v>
      </c>
      <c r="C51">
        <f t="shared" si="9"/>
        <v>3.4814814814814814</v>
      </c>
      <c r="D51">
        <f t="shared" si="9"/>
        <v>-9.8227848101265813</v>
      </c>
      <c r="E51">
        <f t="shared" si="9"/>
        <v>16.586510715247584</v>
      </c>
      <c r="F51">
        <f t="shared" si="9"/>
        <v>-30.348258706467668</v>
      </c>
      <c r="G51">
        <f t="shared" si="9"/>
        <v>-18.181818181818183</v>
      </c>
      <c r="H51">
        <f t="shared" si="9"/>
        <v>-17.938144329896907</v>
      </c>
      <c r="I51">
        <f t="shared" si="9"/>
        <v>-24.226254002134475</v>
      </c>
      <c r="J51">
        <f t="shared" si="9"/>
        <v>10.061725820578054</v>
      </c>
      <c r="K51">
        <f t="shared" si="9"/>
        <v>15.492957746478869</v>
      </c>
      <c r="L51">
        <f t="shared" si="9"/>
        <v>-14.123006833712983</v>
      </c>
      <c r="M51">
        <f t="shared" si="9"/>
        <v>-2.6093088857545839</v>
      </c>
      <c r="N51">
        <f t="shared" si="9"/>
        <v>1.3644426251876107</v>
      </c>
      <c r="O51">
        <f t="shared" si="9"/>
        <v>2.5078573048634287</v>
      </c>
      <c r="P51">
        <f t="shared" si="9"/>
        <v>27.32919254658384</v>
      </c>
      <c r="Q51">
        <f t="shared" si="9"/>
        <v>-15.444015444015443</v>
      </c>
      <c r="R51">
        <f t="shared" si="19"/>
        <v>13.081081081081081</v>
      </c>
      <c r="S51">
        <f t="shared" si="19"/>
        <v>-8.263933376040999</v>
      </c>
      <c r="T51">
        <f t="shared" si="19"/>
        <v>5.0708917641589837</v>
      </c>
      <c r="U51">
        <f t="shared" si="19"/>
        <v>15.436241610738247</v>
      </c>
      <c r="V51">
        <f t="shared" si="19"/>
        <v>-17.417162276975361</v>
      </c>
      <c r="W51">
        <f t="shared" si="19"/>
        <v>-2.9372749668372182</v>
      </c>
      <c r="X51">
        <f t="shared" si="19"/>
        <v>-9.93107799371003</v>
      </c>
      <c r="Y51">
        <f t="shared" si="19"/>
        <v>4.8717879434732092</v>
      </c>
      <c r="Z51">
        <f t="shared" si="19"/>
        <v>1.1976047904191574</v>
      </c>
      <c r="AA51">
        <f t="shared" si="19"/>
        <v>-16.666666666666664</v>
      </c>
      <c r="AB51">
        <f t="shared" si="19"/>
        <v>19.256756756756758</v>
      </c>
      <c r="AC51">
        <f t="shared" si="19"/>
        <v>4.1897891231964479</v>
      </c>
      <c r="AD51">
        <f t="shared" si="19"/>
        <v>0.5994202328895003</v>
      </c>
      <c r="AE51">
        <f t="shared" si="19"/>
        <v>20.454545454545443</v>
      </c>
      <c r="AF51">
        <f t="shared" si="19"/>
        <v>5.3333333333333339</v>
      </c>
      <c r="AG51">
        <f t="shared" si="19"/>
        <v>-2.7061855670103094</v>
      </c>
      <c r="AH51">
        <f t="shared" si="19"/>
        <v>3.8727782974742748</v>
      </c>
      <c r="AI51">
        <f t="shared" si="19"/>
        <v>4.6616802922247347</v>
      </c>
      <c r="AJ51">
        <f t="shared" si="19"/>
        <v>20.618556701030929</v>
      </c>
      <c r="AK51">
        <f t="shared" si="19"/>
        <v>24</v>
      </c>
      <c r="AL51">
        <f t="shared" si="19"/>
        <v>-21.043478260869566</v>
      </c>
      <c r="AM51">
        <f t="shared" si="19"/>
        <v>-8.4912280701754383</v>
      </c>
      <c r="AN51">
        <f t="shared" si="19"/>
        <v>12.542945487860743</v>
      </c>
      <c r="AO51">
        <f t="shared" si="19"/>
        <v>-16.504854368932047</v>
      </c>
      <c r="AP51">
        <f t="shared" si="19"/>
        <v>10.277777777777777</v>
      </c>
      <c r="AQ51">
        <f t="shared" si="19"/>
        <v>-10.95890410958904</v>
      </c>
      <c r="AR51">
        <f t="shared" si="19"/>
        <v>-6.1188811188811192</v>
      </c>
      <c r="AS51">
        <f t="shared" si="19"/>
        <v>3.9612332509431512</v>
      </c>
      <c r="AT51">
        <f t="shared" si="19"/>
        <v>8.558558558558568</v>
      </c>
      <c r="AU51">
        <f t="shared" si="19"/>
        <v>3.857280617164899</v>
      </c>
      <c r="AV51">
        <f t="shared" si="19"/>
        <v>9.0169885291128207</v>
      </c>
      <c r="AW51">
        <f t="shared" si="19"/>
        <v>-1.9818759562198422</v>
      </c>
      <c r="AX51">
        <f t="shared" si="19"/>
        <v>3.0122709699109094</v>
      </c>
      <c r="AY51">
        <f t="shared" si="19"/>
        <v>-12.345679012345681</v>
      </c>
      <c r="AZ51">
        <f t="shared" si="19"/>
        <v>-7.7598828696925333</v>
      </c>
      <c r="BA51">
        <f t="shared" si="19"/>
        <v>-7.1681764474202438</v>
      </c>
      <c r="BB51">
        <f t="shared" si="19"/>
        <v>2.1858293293631994</v>
      </c>
      <c r="BC51">
        <f t="shared" si="19"/>
        <v>-4.701017625150298</v>
      </c>
      <c r="BD51">
        <f t="shared" si="19"/>
        <v>22.314049586776868</v>
      </c>
      <c r="BE51">
        <f t="shared" si="19"/>
        <v>-28.571428571428569</v>
      </c>
      <c r="BF51">
        <f t="shared" si="19"/>
        <v>-2.9761904761904758</v>
      </c>
      <c r="BG51">
        <f t="shared" si="19"/>
        <v>3.4127495170637476</v>
      </c>
      <c r="BH51">
        <f t="shared" si="19"/>
        <v>-2.5180275839537001</v>
      </c>
      <c r="BI51">
        <f t="shared" si="19"/>
        <v>17.475728155339795</v>
      </c>
      <c r="BJ51">
        <f t="shared" si="19"/>
        <v>-10.416666666666668</v>
      </c>
      <c r="BK51">
        <f t="shared" si="19"/>
        <v>-5.1515151515151514</v>
      </c>
      <c r="BL51">
        <f t="shared" si="19"/>
        <v>-13.620071684587815</v>
      </c>
      <c r="BM51">
        <f t="shared" si="19"/>
        <v>6.22169176153752</v>
      </c>
      <c r="BN51">
        <f t="shared" si="19"/>
        <v>-17.931034482758619</v>
      </c>
      <c r="BO51">
        <f t="shared" si="19"/>
        <v>-3.4398034398034398</v>
      </c>
      <c r="BP51">
        <f t="shared" si="19"/>
        <v>5.4486436355205194</v>
      </c>
      <c r="BQ51">
        <f t="shared" si="19"/>
        <v>-15.41429264927566</v>
      </c>
      <c r="BR51">
        <f t="shared" si="19"/>
        <v>3.8953534186125927</v>
      </c>
      <c r="BS51">
        <f t="shared" si="19"/>
        <v>-2.4193548387096833</v>
      </c>
      <c r="BT51">
        <f t="shared" si="19"/>
        <v>-9.8712446351931327</v>
      </c>
      <c r="BU51">
        <f t="shared" si="19"/>
        <v>3.2124352331606216</v>
      </c>
      <c r="BV51">
        <f t="shared" si="19"/>
        <v>-7.5854156042835283</v>
      </c>
      <c r="BW51">
        <f t="shared" si="19"/>
        <v>5.27781937996106</v>
      </c>
      <c r="BX51">
        <f t="shared" si="19"/>
        <v>-21.874999999999996</v>
      </c>
      <c r="BY51">
        <f t="shared" si="19"/>
        <v>3.9215686274509802</v>
      </c>
      <c r="BZ51">
        <f t="shared" si="19"/>
        <v>-9.3699515347334401</v>
      </c>
      <c r="CA51">
        <f t="shared" si="19"/>
        <v>-14.664897146648972</v>
      </c>
      <c r="CB51">
        <f t="shared" si="19"/>
        <v>-6.5035614741406009</v>
      </c>
      <c r="CC51">
        <f t="shared" si="19"/>
        <v>-21.311475409836063</v>
      </c>
      <c r="CD51">
        <f t="shared" si="17"/>
        <v>6.9182389937106921</v>
      </c>
      <c r="CE51">
        <f t="shared" si="17"/>
        <v>16.844349680170577</v>
      </c>
      <c r="CF51">
        <f t="shared" si="17"/>
        <v>-10.774774774774775</v>
      </c>
      <c r="CG51">
        <f t="shared" si="17"/>
        <v>7.3959328960812103</v>
      </c>
      <c r="CH51">
        <f t="shared" si="17"/>
        <v>3.7037037037036904</v>
      </c>
      <c r="CI51">
        <f t="shared" si="17"/>
        <v>-17.391304347826086</v>
      </c>
      <c r="CJ51">
        <f t="shared" si="17"/>
        <v>-8.1234768480909825E-2</v>
      </c>
      <c r="CK51">
        <f t="shared" si="17"/>
        <v>-8.9477630592351911</v>
      </c>
      <c r="CL51">
        <f t="shared" si="17"/>
        <v>8.7319691378731967</v>
      </c>
      <c r="CM51">
        <f t="shared" si="17"/>
        <v>15.646258503401366</v>
      </c>
      <c r="CN51">
        <f t="shared" si="17"/>
        <v>2.9729729729729732</v>
      </c>
      <c r="CO51">
        <f t="shared" si="17"/>
        <v>-2.6954177897574128</v>
      </c>
      <c r="CP51">
        <f t="shared" si="17"/>
        <v>3.2069970845481048</v>
      </c>
      <c r="CQ51">
        <f t="shared" si="17"/>
        <v>8.275788042505992</v>
      </c>
      <c r="CR51">
        <f t="shared" si="17"/>
        <v>4.0609137055837605</v>
      </c>
      <c r="CS51">
        <f t="shared" si="17"/>
        <v>0</v>
      </c>
      <c r="CT51">
        <f t="shared" si="17"/>
        <v>-1.8867924528301887</v>
      </c>
      <c r="CU51">
        <f t="shared" si="17"/>
        <v>-12.574850299401197</v>
      </c>
      <c r="CV51">
        <f t="shared" si="17"/>
        <v>2.4750428259200192</v>
      </c>
      <c r="CW51">
        <f t="shared" si="17"/>
        <v>0</v>
      </c>
      <c r="CX51">
        <f t="shared" si="17"/>
        <v>-1.3422818791946309</v>
      </c>
      <c r="CY51">
        <f t="shared" si="17"/>
        <v>-10.56338028169014</v>
      </c>
      <c r="CZ51">
        <f t="shared" si="17"/>
        <v>-6.515421393081466</v>
      </c>
      <c r="DA51">
        <f t="shared" si="17"/>
        <v>7.1928071928071935</v>
      </c>
      <c r="DB51">
        <f t="shared" si="17"/>
        <v>1.9801980198019911</v>
      </c>
      <c r="DC51">
        <f t="shared" si="17"/>
        <v>-27.649769585253459</v>
      </c>
      <c r="DD51">
        <f t="shared" si="17"/>
        <v>0.45480386583285953</v>
      </c>
      <c r="DE51">
        <f t="shared" si="17"/>
        <v>-14.873590894166574</v>
      </c>
      <c r="DF51">
        <f t="shared" si="17"/>
        <v>2.3850261834396225</v>
      </c>
      <c r="DG51">
        <f t="shared" si="17"/>
        <v>-8.1818181818181852</v>
      </c>
      <c r="DH51">
        <f t="shared" si="17"/>
        <v>-10.643564356435643</v>
      </c>
      <c r="DI51">
        <f t="shared" si="17"/>
        <v>-7.6221057968565153</v>
      </c>
      <c r="DJ51">
        <f t="shared" si="17"/>
        <v>-10.643564356435643</v>
      </c>
      <c r="DK51">
        <f t="shared" si="17"/>
        <v>7.6840718168341304</v>
      </c>
      <c r="DL51">
        <f t="shared" si="17"/>
        <v>-8.1967213114754109</v>
      </c>
      <c r="DM51">
        <f t="shared" si="17"/>
        <v>-8.2417582417582409</v>
      </c>
      <c r="DN51">
        <f t="shared" si="17"/>
        <v>-10.258387967605092</v>
      </c>
      <c r="DO51">
        <f t="shared" si="17"/>
        <v>-5.5594528235706768</v>
      </c>
      <c r="DP51">
        <f t="shared" si="17"/>
        <v>8.0615822634645298</v>
      </c>
      <c r="DQ51">
        <f t="shared" si="17"/>
        <v>6.5217391304347991</v>
      </c>
      <c r="DR51">
        <f t="shared" si="17"/>
        <v>-13.505747126436782</v>
      </c>
      <c r="DS51">
        <f t="shared" si="17"/>
        <v>-6.9259962049335861</v>
      </c>
      <c r="DT51">
        <f t="shared" si="17"/>
        <v>3.2861189801699719</v>
      </c>
      <c r="DU51">
        <f t="shared" si="17"/>
        <v>0.52377722511116132</v>
      </c>
      <c r="DV51">
        <f t="shared" si="17"/>
        <v>-12.340425531914887</v>
      </c>
      <c r="DW51">
        <f t="shared" si="17"/>
        <v>-7.6759061833688706</v>
      </c>
      <c r="DX51">
        <f t="shared" si="17"/>
        <v>-8.4745762711864394</v>
      </c>
      <c r="DY51">
        <f t="shared" si="17"/>
        <v>-15.842769032495626</v>
      </c>
      <c r="DZ51">
        <f t="shared" si="17"/>
        <v>-1.6080402010050252</v>
      </c>
      <c r="EA51">
        <f t="shared" si="17"/>
        <v>1.0638297872340388</v>
      </c>
      <c r="EB51">
        <f t="shared" si="17"/>
        <v>-2.8571428571428572</v>
      </c>
      <c r="EC51">
        <f t="shared" si="17"/>
        <v>3.0303030303030303</v>
      </c>
      <c r="ED51">
        <f t="shared" si="17"/>
        <v>3.1620553359683794</v>
      </c>
      <c r="EE51">
        <f t="shared" si="17"/>
        <v>3.3396980941744427</v>
      </c>
      <c r="EF51">
        <f t="shared" si="17"/>
        <v>11.111111111111107</v>
      </c>
      <c r="EG51">
        <f t="shared" si="17"/>
        <v>0</v>
      </c>
      <c r="EH51">
        <f t="shared" si="17"/>
        <v>41.009463722397477</v>
      </c>
      <c r="EI51">
        <f t="shared" si="17"/>
        <v>-1.4058106841611997</v>
      </c>
      <c r="EJ51">
        <f t="shared" si="17"/>
        <v>3.2949679613714351</v>
      </c>
      <c r="EK51">
        <f t="shared" si="17"/>
        <v>6.2499999999999964</v>
      </c>
      <c r="EL51">
        <f t="shared" si="17"/>
        <v>34.969325153374228</v>
      </c>
      <c r="EM51">
        <f t="shared" si="17"/>
        <v>-8.6446104589114192</v>
      </c>
      <c r="EN51">
        <f t="shared" si="17"/>
        <v>-0.70479258960934354</v>
      </c>
      <c r="EO51">
        <f t="shared" si="18"/>
        <v>6.8063407604478448</v>
      </c>
      <c r="EP51">
        <f t="shared" si="18"/>
        <v>-27.027027027027028</v>
      </c>
      <c r="EQ51">
        <f t="shared" si="18"/>
        <v>-4.7619047619047619</v>
      </c>
      <c r="ER51">
        <f t="shared" si="18"/>
        <v>21.321321321321321</v>
      </c>
      <c r="ES51">
        <f t="shared" si="18"/>
        <v>0.95541401273885351</v>
      </c>
      <c r="ET51">
        <f t="shared" si="18"/>
        <v>0.60248653340481473</v>
      </c>
      <c r="EU51">
        <f t="shared" si="18"/>
        <v>20.754716981132088</v>
      </c>
      <c r="EV51">
        <f t="shared" si="18"/>
        <v>-17.359413202933986</v>
      </c>
      <c r="EW51">
        <f t="shared" si="18"/>
        <v>2.5428126621691751</v>
      </c>
      <c r="EX51">
        <f t="shared" si="18"/>
        <v>-16.223427910699993</v>
      </c>
      <c r="EY51">
        <f t="shared" si="18"/>
        <v>8.0684819233221017</v>
      </c>
      <c r="EZ51">
        <f t="shared" si="18"/>
        <v>17.948717948717942</v>
      </c>
      <c r="FA51">
        <f t="shared" si="18"/>
        <v>33.108108108108105</v>
      </c>
      <c r="FB51">
        <f t="shared" si="18"/>
        <v>14.046121593291405</v>
      </c>
      <c r="FC51">
        <f t="shared" si="18"/>
        <v>6.8356374807987716</v>
      </c>
      <c r="FD51">
        <f t="shared" si="18"/>
        <v>-3.4819745296448765</v>
      </c>
      <c r="FE51">
        <f t="shared" si="18"/>
        <v>0.79051383399209207</v>
      </c>
      <c r="FF51">
        <f t="shared" si="18"/>
        <v>-12.70967741935484</v>
      </c>
      <c r="FG51">
        <f t="shared" si="18"/>
        <v>-2.7039627039627043</v>
      </c>
      <c r="FH51">
        <f t="shared" si="18"/>
        <v>-14.718865529989516</v>
      </c>
      <c r="FI51">
        <f t="shared" si="18"/>
        <v>7.2120624924306656</v>
      </c>
      <c r="FJ51">
        <f t="shared" si="18"/>
        <v>1.2121212121212077</v>
      </c>
      <c r="FK51">
        <f t="shared" si="18"/>
        <v>-8.5672082717872975</v>
      </c>
      <c r="FL51">
        <f t="shared" si="18"/>
        <v>-1.3362068965517242</v>
      </c>
      <c r="FM51">
        <f t="shared" si="18"/>
        <v>-6.9401364764267992</v>
      </c>
      <c r="FN51">
        <f t="shared" si="18"/>
        <v>11.326182807467401</v>
      </c>
      <c r="FO51">
        <f t="shared" si="18"/>
        <v>-3.1746031746031771</v>
      </c>
      <c r="FP51">
        <f t="shared" si="18"/>
        <v>133.33333333333331</v>
      </c>
      <c r="FQ51">
        <f t="shared" si="18"/>
        <v>6.1643835616438354</v>
      </c>
      <c r="FR51">
        <f t="shared" si="18"/>
        <v>10.9375</v>
      </c>
      <c r="FS51">
        <f t="shared" si="18"/>
        <v>8.1852246553680086</v>
      </c>
      <c r="FT51">
        <f t="shared" si="18"/>
        <v>-8.3333333333333321</v>
      </c>
      <c r="FU51">
        <f t="shared" si="18"/>
        <v>-10.333333333333334</v>
      </c>
      <c r="FV51">
        <f t="shared" si="18"/>
        <v>-4.5087900723888321</v>
      </c>
      <c r="FW51">
        <f t="shared" si="18"/>
        <v>-8.002609001053635</v>
      </c>
      <c r="FX51">
        <f t="shared" si="18"/>
        <v>-2.4927735325262588</v>
      </c>
      <c r="FY51">
        <f t="shared" si="18"/>
        <v>10.434782608695645</v>
      </c>
      <c r="FZ51">
        <f t="shared" si="18"/>
        <v>-44.25</v>
      </c>
      <c r="GA51">
        <f t="shared" si="18"/>
        <v>5.7494866529774127</v>
      </c>
      <c r="GB51">
        <f t="shared" si="18"/>
        <v>-7.1013727560718056</v>
      </c>
      <c r="GC51">
        <f t="shared" si="18"/>
        <v>4.2795788833567707</v>
      </c>
      <c r="GD51">
        <f t="shared" si="18"/>
        <v>-2.9239766081871341</v>
      </c>
      <c r="GE51">
        <f t="shared" si="18"/>
        <v>0</v>
      </c>
      <c r="GF51">
        <f t="shared" si="18"/>
        <v>-2.8265851795263561</v>
      </c>
      <c r="GG51">
        <f t="shared" si="18"/>
        <v>-9.6491228070175428</v>
      </c>
      <c r="GH51">
        <f t="shared" si="18"/>
        <v>-2.4248089294551054</v>
      </c>
      <c r="GI51">
        <f t="shared" si="18"/>
        <v>5.3571428571428701</v>
      </c>
      <c r="GJ51">
        <f t="shared" si="18"/>
        <v>-9.1390728476821206</v>
      </c>
      <c r="GK51">
        <f t="shared" si="18"/>
        <v>-0.39395929087327641</v>
      </c>
      <c r="GL51">
        <f t="shared" si="18"/>
        <v>-0.32373785983025638</v>
      </c>
      <c r="GM51">
        <f t="shared" si="18"/>
        <v>1.086200903719152</v>
      </c>
      <c r="GN51">
        <f t="shared" si="18"/>
        <v>-4.9180327868852434</v>
      </c>
      <c r="GO51">
        <f t="shared" si="18"/>
        <v>-24.242424242424242</v>
      </c>
      <c r="GP51">
        <f t="shared" si="18"/>
        <v>7.4906367041198507</v>
      </c>
      <c r="GQ51">
        <f t="shared" si="18"/>
        <v>-9.8468271334792128</v>
      </c>
      <c r="GR51">
        <f t="shared" si="18"/>
        <v>4.601374473259991</v>
      </c>
      <c r="GS51">
        <f t="shared" si="18"/>
        <v>3.7735849056603805</v>
      </c>
      <c r="GT51">
        <f t="shared" si="18"/>
        <v>13.698630136986301</v>
      </c>
      <c r="GU51">
        <f t="shared" si="18"/>
        <v>4.8359240069084635</v>
      </c>
      <c r="GV51">
        <f t="shared" si="18"/>
        <v>-1.5477480266212662</v>
      </c>
      <c r="GW51">
        <f t="shared" si="18"/>
        <v>19.242544116129476</v>
      </c>
      <c r="GX51">
        <f t="shared" si="18"/>
        <v>-34.673366834170849</v>
      </c>
      <c r="GY51">
        <f t="shared" si="18"/>
        <v>-30.76923076923077</v>
      </c>
      <c r="GZ51">
        <f t="shared" si="18"/>
        <v>0.33444816053511706</v>
      </c>
      <c r="HA51">
        <f t="shared" si="16"/>
        <v>-26.984126984126984</v>
      </c>
      <c r="HB51">
        <f t="shared" si="16"/>
        <v>-0.1758063425518967</v>
      </c>
      <c r="HC51">
        <f t="shared" si="16"/>
        <v>-18.620689655172409</v>
      </c>
      <c r="HD51">
        <f t="shared" si="16"/>
        <v>-9.6947935368043083</v>
      </c>
      <c r="HE51">
        <f t="shared" si="16"/>
        <v>-8.0742834073475975E-2</v>
      </c>
      <c r="HF51">
        <f t="shared" si="16"/>
        <v>1.4490282986703034</v>
      </c>
      <c r="HG51">
        <f t="shared" si="16"/>
        <v>6.1175254178872995</v>
      </c>
      <c r="HH51">
        <f t="shared" si="16"/>
        <v>2.5806451612903252</v>
      </c>
      <c r="HI51">
        <f t="shared" si="16"/>
        <v>-12.758417011222681</v>
      </c>
      <c r="HJ51">
        <f t="shared" si="16"/>
        <v>-2.1838140838491182</v>
      </c>
      <c r="HK51">
        <f t="shared" si="16"/>
        <v>-2.5633409570202272</v>
      </c>
      <c r="HL51">
        <f t="shared" si="16"/>
        <v>3.2241955117200911</v>
      </c>
      <c r="HM51">
        <f t="shared" si="16"/>
        <v>-4.5977011494252711</v>
      </c>
      <c r="HN51">
        <f t="shared" si="16"/>
        <v>-17.105263157894736</v>
      </c>
      <c r="HO51">
        <f t="shared" si="16"/>
        <v>0.23980815347721821</v>
      </c>
      <c r="HP51">
        <f t="shared" si="16"/>
        <v>5.1948051948051948</v>
      </c>
      <c r="HQ51">
        <f t="shared" si="16"/>
        <v>1.5296052631578949</v>
      </c>
      <c r="HR51">
        <f t="shared" si="16"/>
        <v>-8.3333333333333357</v>
      </c>
      <c r="HS51">
        <f t="shared" si="16"/>
        <v>-15.384615384615385</v>
      </c>
      <c r="HT51">
        <f t="shared" si="16"/>
        <v>-3.6363636363636362</v>
      </c>
      <c r="HU51">
        <f t="shared" si="16"/>
        <v>42.1875</v>
      </c>
      <c r="HV51">
        <f t="shared" si="16"/>
        <v>-4.3342005676442765</v>
      </c>
      <c r="HW51">
        <f t="shared" si="16"/>
        <v>22.330097087378629</v>
      </c>
      <c r="HX51">
        <f t="shared" si="16"/>
        <v>-0.59642147117296218</v>
      </c>
      <c r="HY51">
        <f t="shared" si="16"/>
        <v>-0.88938299055030567</v>
      </c>
      <c r="HZ51">
        <f t="shared" si="16"/>
        <v>-6.1596696490020646</v>
      </c>
      <c r="IA51">
        <f t="shared" si="16"/>
        <v>8.2518911158964166</v>
      </c>
      <c r="IB51">
        <f t="shared" si="16"/>
        <v>20.588235294117663</v>
      </c>
      <c r="IC51">
        <f t="shared" si="16"/>
        <v>-7.2727272727272725</v>
      </c>
      <c r="ID51">
        <f t="shared" si="16"/>
        <v>-12.009956440572497</v>
      </c>
      <c r="IE51">
        <f t="shared" si="16"/>
        <v>-8.6281037591899015</v>
      </c>
      <c r="IF51">
        <f t="shared" si="16"/>
        <v>3.1151596941070623</v>
      </c>
      <c r="IG51">
        <f t="shared" si="16"/>
        <v>-4.7999999999999972</v>
      </c>
      <c r="IH51">
        <f t="shared" si="16"/>
        <v>-22.471910112359549</v>
      </c>
      <c r="II51">
        <f t="shared" si="16"/>
        <v>-7.731958762886598</v>
      </c>
      <c r="IJ51">
        <f t="shared" si="16"/>
        <v>-5.6338028169014089</v>
      </c>
      <c r="IK51">
        <f t="shared" si="16"/>
        <v>1.47508038585209</v>
      </c>
      <c r="IL51">
        <f t="shared" si="16"/>
        <v>10.778443113772459</v>
      </c>
      <c r="IM51">
        <f t="shared" si="16"/>
        <v>-6.8493150684931505</v>
      </c>
      <c r="IN51">
        <f t="shared" si="16"/>
        <v>-9.0452261306532673</v>
      </c>
      <c r="IO51">
        <f t="shared" si="16"/>
        <v>-7.4665676077265974</v>
      </c>
      <c r="IP51">
        <f t="shared" si="15"/>
        <v>-2.3293859113661335</v>
      </c>
      <c r="IQ51">
        <f t="shared" si="15"/>
        <v>3.5294117647058907</v>
      </c>
      <c r="IR51">
        <f t="shared" si="15"/>
        <v>60</v>
      </c>
      <c r="IS51">
        <f t="shared" si="15"/>
        <v>-15.151515151515152</v>
      </c>
      <c r="IT51">
        <f t="shared" si="15"/>
        <v>13.953488372093023</v>
      </c>
      <c r="IU51">
        <f t="shared" si="15"/>
        <v>-1.8268895302737163</v>
      </c>
      <c r="IV51">
        <f t="shared" si="15"/>
        <v>-2.4590163934426141</v>
      </c>
    </row>
    <row r="52" spans="1:256" x14ac:dyDescent="0.25">
      <c r="A52">
        <v>1997</v>
      </c>
      <c r="B52">
        <f t="shared" si="9"/>
        <v>-4.0540540540540544</v>
      </c>
      <c r="C52">
        <f t="shared" si="9"/>
        <v>-7.1581961345740866E-2</v>
      </c>
      <c r="D52">
        <f t="shared" si="9"/>
        <v>-2.7091521617069061</v>
      </c>
      <c r="E52">
        <f t="shared" si="9"/>
        <v>5.4022836776450402</v>
      </c>
      <c r="F52">
        <f t="shared" si="9"/>
        <v>12.142857142857137</v>
      </c>
      <c r="G52">
        <f t="shared" si="9"/>
        <v>20</v>
      </c>
      <c r="H52">
        <f t="shared" si="9"/>
        <v>1.256281407035176</v>
      </c>
      <c r="I52">
        <f t="shared" si="9"/>
        <v>-8.7323943661971821</v>
      </c>
      <c r="J52">
        <f t="shared" si="9"/>
        <v>-9.066105837549026</v>
      </c>
      <c r="K52">
        <f t="shared" si="9"/>
        <v>7.3170731707317245</v>
      </c>
      <c r="L52">
        <f t="shared" si="9"/>
        <v>-0.53050397877984079</v>
      </c>
      <c r="M52">
        <f t="shared" si="9"/>
        <v>8.0376538740043433</v>
      </c>
      <c r="N52">
        <f t="shared" si="9"/>
        <v>1.5883699017364381</v>
      </c>
      <c r="O52">
        <f t="shared" si="9"/>
        <v>3.4864241236526849</v>
      </c>
      <c r="P52">
        <f t="shared" si="9"/>
        <v>-16.09756097560976</v>
      </c>
      <c r="Q52">
        <f t="shared" si="9"/>
        <v>14.15525114155251</v>
      </c>
      <c r="R52">
        <f t="shared" si="19"/>
        <v>4.9713193116634802</v>
      </c>
      <c r="S52">
        <f t="shared" si="19"/>
        <v>-1.7458100558659218</v>
      </c>
      <c r="T52">
        <f t="shared" si="19"/>
        <v>-3.5431183866091507</v>
      </c>
      <c r="U52">
        <f t="shared" si="19"/>
        <v>14.534883720930234</v>
      </c>
      <c r="V52">
        <f t="shared" si="19"/>
        <v>-11.55692729766804</v>
      </c>
      <c r="W52">
        <f t="shared" si="19"/>
        <v>-0.53689964857477546</v>
      </c>
      <c r="X52">
        <f t="shared" si="19"/>
        <v>-13.536116830464223</v>
      </c>
      <c r="Y52">
        <f t="shared" si="19"/>
        <v>2.2724930433886428</v>
      </c>
      <c r="Z52">
        <f t="shared" si="19"/>
        <v>-1.7751479289940661</v>
      </c>
      <c r="AA52">
        <f t="shared" si="19"/>
        <v>-12.777777777777777</v>
      </c>
      <c r="AB52">
        <f t="shared" si="19"/>
        <v>-4.9858356940509916</v>
      </c>
      <c r="AC52">
        <f t="shared" si="19"/>
        <v>-13.661784287616511</v>
      </c>
      <c r="AD52">
        <f t="shared" si="19"/>
        <v>5.5750915750915748</v>
      </c>
      <c r="AE52">
        <f t="shared" si="19"/>
        <v>-22.641509433962266</v>
      </c>
      <c r="AF52">
        <f t="shared" si="19"/>
        <v>-21.518987341772153</v>
      </c>
      <c r="AG52">
        <f t="shared" si="19"/>
        <v>-1.9867549668874174</v>
      </c>
      <c r="AH52">
        <f t="shared" si="19"/>
        <v>-9.9603746397694515</v>
      </c>
      <c r="AI52">
        <f t="shared" si="19"/>
        <v>4.4303046131199695</v>
      </c>
      <c r="AJ52">
        <f t="shared" si="19"/>
        <v>-26.495726495726498</v>
      </c>
      <c r="AK52">
        <f t="shared" si="19"/>
        <v>-29.032258064516132</v>
      </c>
      <c r="AL52">
        <f t="shared" si="19"/>
        <v>-5.7268722466960353</v>
      </c>
      <c r="AM52">
        <f t="shared" si="19"/>
        <v>36.733128834355824</v>
      </c>
      <c r="AN52">
        <f t="shared" si="19"/>
        <v>9.4736574321402234</v>
      </c>
      <c r="AO52">
        <f t="shared" si="19"/>
        <v>11.627906976744185</v>
      </c>
      <c r="AP52">
        <f t="shared" si="19"/>
        <v>-24.181360201511335</v>
      </c>
      <c r="AQ52">
        <f t="shared" si="19"/>
        <v>-16.153846153846153</v>
      </c>
      <c r="AR52">
        <f t="shared" si="19"/>
        <v>-30.15207945375543</v>
      </c>
      <c r="AS52">
        <f t="shared" si="19"/>
        <v>-0.33160232747294</v>
      </c>
      <c r="AT52">
        <f t="shared" si="19"/>
        <v>-9.5435684647302921</v>
      </c>
      <c r="AU52">
        <f t="shared" si="19"/>
        <v>-6.035283194057568</v>
      </c>
      <c r="AV52">
        <f t="shared" si="19"/>
        <v>1.2120404901438464</v>
      </c>
      <c r="AW52">
        <f t="shared" si="19"/>
        <v>-2.843214946089379</v>
      </c>
      <c r="AX52">
        <f t="shared" si="19"/>
        <v>5.9201723181358306</v>
      </c>
      <c r="AY52">
        <f t="shared" si="19"/>
        <v>0.70422535211268611</v>
      </c>
      <c r="AZ52">
        <f t="shared" si="19"/>
        <v>-10.634920634920634</v>
      </c>
      <c r="BA52">
        <f t="shared" si="19"/>
        <v>-1.230377598642342</v>
      </c>
      <c r="BB52">
        <f t="shared" si="19"/>
        <v>2.4701986754966887</v>
      </c>
      <c r="BC52">
        <f t="shared" si="19"/>
        <v>12.82311669128508</v>
      </c>
      <c r="BD52">
        <f t="shared" si="19"/>
        <v>-2.0270270270270316</v>
      </c>
      <c r="BE52">
        <f t="shared" si="19"/>
        <v>17.5</v>
      </c>
      <c r="BF52">
        <f t="shared" si="19"/>
        <v>13.803680981595093</v>
      </c>
      <c r="BG52">
        <f t="shared" si="19"/>
        <v>-12.640099626400996</v>
      </c>
      <c r="BH52">
        <f t="shared" si="19"/>
        <v>-2.0061285071339654</v>
      </c>
      <c r="BI52">
        <f t="shared" si="19"/>
        <v>14.876033057851245</v>
      </c>
      <c r="BJ52">
        <f t="shared" si="19"/>
        <v>-9.3023255813953494</v>
      </c>
      <c r="BK52">
        <f t="shared" si="19"/>
        <v>11.821086261980831</v>
      </c>
      <c r="BL52">
        <f t="shared" si="19"/>
        <v>-1.6597510373443984</v>
      </c>
      <c r="BM52">
        <f t="shared" si="19"/>
        <v>-3.7598317439280873</v>
      </c>
      <c r="BN52">
        <f t="shared" si="19"/>
        <v>23.529411764705873</v>
      </c>
      <c r="BO52">
        <f t="shared" si="19"/>
        <v>-7.0398642917726892</v>
      </c>
      <c r="BP52">
        <f t="shared" si="19"/>
        <v>-2.9243623570800352</v>
      </c>
      <c r="BQ52">
        <f t="shared" si="19"/>
        <v>5.1350208421434174E-2</v>
      </c>
      <c r="BR52">
        <f t="shared" si="19"/>
        <v>4.3712393184001614</v>
      </c>
      <c r="BS52">
        <f t="shared" si="19"/>
        <v>-7.4380165289256226</v>
      </c>
      <c r="BT52">
        <f t="shared" si="19"/>
        <v>2.3809523809523809</v>
      </c>
      <c r="BU52">
        <f t="shared" si="19"/>
        <v>-3.2128514056224895</v>
      </c>
      <c r="BV52">
        <f t="shared" si="19"/>
        <v>7.0906331907849358</v>
      </c>
      <c r="BW52">
        <f t="shared" si="19"/>
        <v>10.646712379434945</v>
      </c>
      <c r="BX52">
        <f t="shared" si="19"/>
        <v>17.333333333333343</v>
      </c>
      <c r="BY52">
        <f t="shared" si="19"/>
        <v>-1.8867924528301887</v>
      </c>
      <c r="BZ52">
        <f t="shared" si="19"/>
        <v>3.2085561497326207</v>
      </c>
      <c r="CA52">
        <f t="shared" si="19"/>
        <v>23.872472783825817</v>
      </c>
      <c r="CB52">
        <f t="shared" si="19"/>
        <v>1.7284471077117649</v>
      </c>
      <c r="CC52">
        <f t="shared" si="19"/>
        <v>0</v>
      </c>
      <c r="CD52">
        <f t="shared" si="17"/>
        <v>-11.76470588235294</v>
      </c>
      <c r="CE52">
        <f t="shared" si="17"/>
        <v>7.5729927007299276</v>
      </c>
      <c r="CF52">
        <f t="shared" si="17"/>
        <v>2.382875605815832</v>
      </c>
      <c r="CG52">
        <f t="shared" si="17"/>
        <v>11.925732699094675</v>
      </c>
      <c r="CH52">
        <f t="shared" si="17"/>
        <v>-13.392857142857142</v>
      </c>
      <c r="CI52">
        <f t="shared" si="17"/>
        <v>0</v>
      </c>
      <c r="CJ52">
        <f t="shared" si="17"/>
        <v>6.0162601626016263</v>
      </c>
      <c r="CK52">
        <f t="shared" si="17"/>
        <v>-2.6626406807576175</v>
      </c>
      <c r="CL52">
        <f t="shared" si="17"/>
        <v>3.2055039644587051</v>
      </c>
      <c r="CM52">
        <f t="shared" si="17"/>
        <v>-6.4705882352941151</v>
      </c>
      <c r="CN52">
        <f t="shared" si="17"/>
        <v>-10.498687664041995</v>
      </c>
      <c r="CO52">
        <f t="shared" si="17"/>
        <v>-0.33240997229916897</v>
      </c>
      <c r="CP52">
        <f t="shared" si="17"/>
        <v>-13.534396809571286</v>
      </c>
      <c r="CQ52">
        <f t="shared" si="17"/>
        <v>9.9068138259202971</v>
      </c>
      <c r="CR52">
        <f t="shared" si="17"/>
        <v>-20.487804878048777</v>
      </c>
      <c r="CS52">
        <f t="shared" si="17"/>
        <v>0</v>
      </c>
      <c r="CT52">
        <f t="shared" si="17"/>
        <v>-2.3076923076923079</v>
      </c>
      <c r="CU52">
        <f t="shared" si="17"/>
        <v>-11.986301369863012</v>
      </c>
      <c r="CV52">
        <f t="shared" si="17"/>
        <v>-5.5453078164629934</v>
      </c>
      <c r="CW52">
        <f t="shared" si="17"/>
        <v>-9.8214285714285676</v>
      </c>
      <c r="CX52">
        <f t="shared" si="17"/>
        <v>-14.625850340136054</v>
      </c>
      <c r="CY52">
        <f t="shared" si="17"/>
        <v>-4.7769028871391077</v>
      </c>
      <c r="CZ52">
        <f t="shared" si="17"/>
        <v>-13.974127557160049</v>
      </c>
      <c r="DA52">
        <f t="shared" si="17"/>
        <v>6.1191553201645714</v>
      </c>
      <c r="DB52">
        <f t="shared" si="17"/>
        <v>-18.446601941747577</v>
      </c>
      <c r="DC52">
        <f t="shared" si="17"/>
        <v>-24.203821656050955</v>
      </c>
      <c r="DD52">
        <f t="shared" si="17"/>
        <v>-6.7911714770797964</v>
      </c>
      <c r="DE52">
        <f t="shared" si="17"/>
        <v>-14.168166623810748</v>
      </c>
      <c r="DF52">
        <f t="shared" si="17"/>
        <v>6.4035043297716117</v>
      </c>
      <c r="DG52">
        <f t="shared" si="17"/>
        <v>20.792079207920789</v>
      </c>
      <c r="DH52">
        <f t="shared" si="17"/>
        <v>5.1246537396121887</v>
      </c>
      <c r="DI52">
        <f t="shared" si="17"/>
        <v>-7.2447859495060367</v>
      </c>
      <c r="DJ52">
        <f t="shared" si="17"/>
        <v>5.1246537396121887</v>
      </c>
      <c r="DK52">
        <f t="shared" si="17"/>
        <v>-1.2313575525812619</v>
      </c>
      <c r="DL52">
        <f t="shared" si="17"/>
        <v>-8.035714285714274</v>
      </c>
      <c r="DM52">
        <f t="shared" si="17"/>
        <v>-22.754491017964071</v>
      </c>
      <c r="DN52">
        <f t="shared" si="17"/>
        <v>5.1138805328749459</v>
      </c>
      <c r="DO52">
        <f t="shared" si="17"/>
        <v>-0.22284122562674097</v>
      </c>
      <c r="DP52">
        <f t="shared" si="17"/>
        <v>3.8374277280378619</v>
      </c>
      <c r="DQ52">
        <f t="shared" si="17"/>
        <v>-2.0408163265306229</v>
      </c>
      <c r="DR52">
        <f t="shared" si="17"/>
        <v>18.93687707641196</v>
      </c>
      <c r="DS52">
        <f t="shared" si="17"/>
        <v>8.5626911314984699</v>
      </c>
      <c r="DT52">
        <f t="shared" si="17"/>
        <v>2.6055951727921007</v>
      </c>
      <c r="DU52">
        <f t="shared" si="17"/>
        <v>6.82985343179518</v>
      </c>
      <c r="DV52">
        <f t="shared" si="17"/>
        <v>-18.932038834951463</v>
      </c>
      <c r="DW52">
        <f t="shared" si="17"/>
        <v>-1.6166281755196306</v>
      </c>
      <c r="DX52">
        <f t="shared" si="17"/>
        <v>-2.6181353767560664</v>
      </c>
      <c r="DY52">
        <f t="shared" si="17"/>
        <v>-7.7882301465762414</v>
      </c>
      <c r="DZ52">
        <f t="shared" si="17"/>
        <v>6.6773675762439808</v>
      </c>
      <c r="EA52">
        <f t="shared" si="17"/>
        <v>24.210526315789483</v>
      </c>
      <c r="EB52">
        <f t="shared" si="17"/>
        <v>23.52941176470588</v>
      </c>
      <c r="EC52">
        <f t="shared" si="17"/>
        <v>-28.15126050420168</v>
      </c>
      <c r="ED52">
        <f t="shared" si="17"/>
        <v>-31.417624521072796</v>
      </c>
      <c r="EE52">
        <f t="shared" si="17"/>
        <v>1.8407474550271929</v>
      </c>
      <c r="EF52">
        <f t="shared" si="17"/>
        <v>-8.2352941176470615</v>
      </c>
      <c r="EG52">
        <f t="shared" si="17"/>
        <v>4.1666666666666661</v>
      </c>
      <c r="EH52">
        <f t="shared" si="17"/>
        <v>-9.1722595078299776</v>
      </c>
      <c r="EI52">
        <f t="shared" si="17"/>
        <v>4.2775665399239537</v>
      </c>
      <c r="EJ52">
        <f t="shared" si="17"/>
        <v>1.9932968777562181</v>
      </c>
      <c r="EK52">
        <f t="shared" si="17"/>
        <v>-3.9215686274509665</v>
      </c>
      <c r="EL52">
        <f t="shared" si="17"/>
        <v>-15</v>
      </c>
      <c r="EM52">
        <f t="shared" si="17"/>
        <v>17.406542056074766</v>
      </c>
      <c r="EN52">
        <f t="shared" si="17"/>
        <v>2.8391806935712838</v>
      </c>
      <c r="EO52">
        <f t="shared" si="18"/>
        <v>0.81473793461338873</v>
      </c>
      <c r="EP52">
        <f t="shared" si="18"/>
        <v>35.802469135802475</v>
      </c>
      <c r="EQ52">
        <f t="shared" si="18"/>
        <v>-20</v>
      </c>
      <c r="ER52">
        <f t="shared" si="18"/>
        <v>-2.2277227722772275</v>
      </c>
      <c r="ES52">
        <f t="shared" si="18"/>
        <v>-13.564668769716087</v>
      </c>
      <c r="ET52">
        <f t="shared" si="18"/>
        <v>4.0373537696348363</v>
      </c>
      <c r="EU52">
        <f t="shared" si="18"/>
        <v>42.187499999999986</v>
      </c>
      <c r="EV52">
        <f t="shared" si="18"/>
        <v>-0.29585798816568049</v>
      </c>
      <c r="EW52">
        <f t="shared" si="18"/>
        <v>-12.5</v>
      </c>
      <c r="EX52">
        <f t="shared" si="18"/>
        <v>-9.9851364263722271</v>
      </c>
      <c r="EY52">
        <f t="shared" si="18"/>
        <v>1.1649953652987277</v>
      </c>
      <c r="EZ52">
        <f t="shared" si="18"/>
        <v>1.0869565217391459</v>
      </c>
      <c r="FA52">
        <f t="shared" si="18"/>
        <v>-31.979695431472084</v>
      </c>
      <c r="FB52">
        <f t="shared" si="18"/>
        <v>-19.852941176470587</v>
      </c>
      <c r="FC52">
        <f t="shared" si="18"/>
        <v>6.6139468008626885</v>
      </c>
      <c r="FD52">
        <f t="shared" si="18"/>
        <v>19.9314358606394</v>
      </c>
      <c r="FE52">
        <f t="shared" si="18"/>
        <v>-16.86274509803922</v>
      </c>
      <c r="FF52">
        <f t="shared" si="18"/>
        <v>-19.216555801921658</v>
      </c>
      <c r="FG52">
        <f t="shared" si="18"/>
        <v>-2.371825586966938</v>
      </c>
      <c r="FH52">
        <f t="shared" si="18"/>
        <v>-9.2653100837889433</v>
      </c>
      <c r="FI52">
        <f t="shared" si="18"/>
        <v>1.0957356678904264</v>
      </c>
      <c r="FJ52">
        <f t="shared" si="18"/>
        <v>-1.1976047904191574</v>
      </c>
      <c r="FK52">
        <f t="shared" si="18"/>
        <v>-0.80775444264943452</v>
      </c>
      <c r="FL52">
        <f t="shared" si="18"/>
        <v>2.5775447793796418</v>
      </c>
      <c r="FM52">
        <f t="shared" si="18"/>
        <v>6.7994333805516209</v>
      </c>
      <c r="FN52">
        <f t="shared" si="18"/>
        <v>0.67132945703772362</v>
      </c>
      <c r="FO52">
        <f t="shared" si="18"/>
        <v>-6.55737704918032</v>
      </c>
      <c r="FP52">
        <f t="shared" si="18"/>
        <v>-57.142857142857139</v>
      </c>
      <c r="FQ52">
        <f t="shared" si="18"/>
        <v>2.5806451612903225</v>
      </c>
      <c r="FR52">
        <f t="shared" si="18"/>
        <v>-42.25352112676056</v>
      </c>
      <c r="FS52">
        <f t="shared" si="18"/>
        <v>0.60692723228471557</v>
      </c>
      <c r="FT52">
        <f t="shared" si="18"/>
        <v>23.636363636363633</v>
      </c>
      <c r="FU52">
        <f t="shared" si="18"/>
        <v>-2.7881040892193307</v>
      </c>
      <c r="FV52">
        <f t="shared" si="18"/>
        <v>-1.1046133853151396</v>
      </c>
      <c r="FW52">
        <f t="shared" si="18"/>
        <v>-3.1686300174520072</v>
      </c>
      <c r="FX52">
        <f t="shared" si="18"/>
        <v>6.0581156442618145</v>
      </c>
      <c r="FY52">
        <f t="shared" si="18"/>
        <v>-13.385826771653539</v>
      </c>
      <c r="FZ52">
        <f t="shared" si="18"/>
        <v>2.6905829596412558</v>
      </c>
      <c r="GA52">
        <f t="shared" si="18"/>
        <v>-1.8122977346278317</v>
      </c>
      <c r="GB52">
        <f t="shared" si="18"/>
        <v>-2.0744529695936342</v>
      </c>
      <c r="GC52">
        <f t="shared" si="18"/>
        <v>14.265408025658783</v>
      </c>
      <c r="GD52">
        <f t="shared" si="18"/>
        <v>-17.4698795180723</v>
      </c>
      <c r="GE52">
        <f t="shared" si="18"/>
        <v>-26.356589147286826</v>
      </c>
      <c r="GF52">
        <f t="shared" si="18"/>
        <v>2.6729559748427674</v>
      </c>
      <c r="GG52">
        <f t="shared" si="18"/>
        <v>-2.6315789473684208</v>
      </c>
      <c r="GH52">
        <f t="shared" si="18"/>
        <v>4.9447762876141104</v>
      </c>
      <c r="GI52">
        <f t="shared" si="18"/>
        <v>-1.6949152542372972</v>
      </c>
      <c r="GJ52">
        <f t="shared" si="18"/>
        <v>2.7696793002915454</v>
      </c>
      <c r="GK52">
        <f t="shared" si="18"/>
        <v>8.4047462096242587</v>
      </c>
      <c r="GL52">
        <f t="shared" si="18"/>
        <v>-17.538623595505616</v>
      </c>
      <c r="GM52">
        <f t="shared" si="18"/>
        <v>7.5016476116794184</v>
      </c>
      <c r="GN52">
        <f t="shared" si="18"/>
        <v>-3.4482758620689689</v>
      </c>
      <c r="GO52">
        <f t="shared" si="18"/>
        <v>0</v>
      </c>
      <c r="GP52">
        <f t="shared" si="18"/>
        <v>26.480836236933797</v>
      </c>
      <c r="GQ52">
        <f t="shared" si="18"/>
        <v>-14.199029126213592</v>
      </c>
      <c r="GR52">
        <f t="shared" si="18"/>
        <v>-5.918455631860704</v>
      </c>
      <c r="GS52">
        <f t="shared" si="18"/>
        <v>15.454545454545448</v>
      </c>
      <c r="GT52">
        <f t="shared" si="18"/>
        <v>-5.4216867469879517</v>
      </c>
      <c r="GU52">
        <f t="shared" si="18"/>
        <v>0.87863811092806154</v>
      </c>
      <c r="GV52">
        <f t="shared" si="18"/>
        <v>4.1345700361578368</v>
      </c>
      <c r="GW52">
        <f t="shared" si="18"/>
        <v>-1.1625558921101975</v>
      </c>
      <c r="GX52">
        <f t="shared" si="18"/>
        <v>0.7692307692307665</v>
      </c>
      <c r="GY52">
        <f t="shared" si="18"/>
        <v>11.111111111111111</v>
      </c>
      <c r="GZ52">
        <f t="shared" ref="GZ52:IV55" si="20">(GZ16-GZ15)/GZ15*100</f>
        <v>19</v>
      </c>
      <c r="HA52">
        <f t="shared" si="20"/>
        <v>24.637681159420293</v>
      </c>
      <c r="HB52">
        <f t="shared" si="20"/>
        <v>0.56899004267425324</v>
      </c>
      <c r="HC52">
        <f t="shared" si="20"/>
        <v>39.830508474576263</v>
      </c>
      <c r="HD52">
        <f t="shared" si="20"/>
        <v>1.5904572564612325</v>
      </c>
      <c r="HE52">
        <f t="shared" si="20"/>
        <v>23.474747474747478</v>
      </c>
      <c r="HF52">
        <f t="shared" si="20"/>
        <v>-3.4868089396740043</v>
      </c>
      <c r="HG52">
        <f t="shared" si="20"/>
        <v>-0.50016239038648913</v>
      </c>
      <c r="HH52">
        <f t="shared" si="20"/>
        <v>-10.062893081761004</v>
      </c>
      <c r="HI52">
        <f t="shared" si="20"/>
        <v>-10.15572105619499</v>
      </c>
      <c r="HJ52">
        <f t="shared" si="20"/>
        <v>-4.3576886341929324</v>
      </c>
      <c r="HK52">
        <f t="shared" si="20"/>
        <v>-6.9564687233264237</v>
      </c>
      <c r="HL52">
        <f t="shared" si="20"/>
        <v>6.0564828253507503</v>
      </c>
      <c r="HM52">
        <f t="shared" si="20"/>
        <v>0.60240963855420393</v>
      </c>
      <c r="HN52">
        <f t="shared" si="20"/>
        <v>-20.634920634920633</v>
      </c>
      <c r="HO52">
        <f t="shared" si="20"/>
        <v>16.866028708133971</v>
      </c>
      <c r="HP52">
        <f t="shared" si="20"/>
        <v>2.2512708787218592</v>
      </c>
      <c r="HQ52">
        <f t="shared" si="20"/>
        <v>15.489497273070901</v>
      </c>
      <c r="HR52">
        <f t="shared" si="20"/>
        <v>15.584415584415586</v>
      </c>
      <c r="HS52">
        <f t="shared" si="20"/>
        <v>-18.181818181818183</v>
      </c>
      <c r="HT52">
        <f t="shared" si="20"/>
        <v>-1.8867924528301887</v>
      </c>
      <c r="HU52">
        <f t="shared" si="20"/>
        <v>-13.186813186813188</v>
      </c>
      <c r="HV52">
        <f t="shared" si="20"/>
        <v>8.3286976945423081</v>
      </c>
      <c r="HW52">
        <f t="shared" si="20"/>
        <v>-26.190476190476179</v>
      </c>
      <c r="HX52">
        <f t="shared" si="20"/>
        <v>-2.4</v>
      </c>
      <c r="HY52">
        <f t="shared" si="20"/>
        <v>2.0190689848569825</v>
      </c>
      <c r="HZ52">
        <f t="shared" si="20"/>
        <v>2.4813592470358148</v>
      </c>
      <c r="IA52">
        <f t="shared" si="20"/>
        <v>9.5534416362755348</v>
      </c>
      <c r="IB52">
        <f t="shared" si="20"/>
        <v>3.2520325203251916</v>
      </c>
      <c r="IC52">
        <f t="shared" si="20"/>
        <v>-4.3137254901960782</v>
      </c>
      <c r="ID52">
        <f t="shared" si="20"/>
        <v>2.0155586987270153</v>
      </c>
      <c r="IE52">
        <f t="shared" si="20"/>
        <v>2.2316684378320937</v>
      </c>
      <c r="IF52">
        <f t="shared" si="20"/>
        <v>21.50179954193478</v>
      </c>
      <c r="IG52">
        <f t="shared" si="20"/>
        <v>-22.689075630252109</v>
      </c>
      <c r="IH52">
        <f t="shared" si="20"/>
        <v>8.695652173913043</v>
      </c>
      <c r="II52">
        <f t="shared" si="20"/>
        <v>-0.83798882681564246</v>
      </c>
      <c r="IJ52">
        <f t="shared" si="20"/>
        <v>6.1058344640434195</v>
      </c>
      <c r="IK52">
        <f t="shared" si="20"/>
        <v>8.8763021349071174</v>
      </c>
      <c r="IL52">
        <f t="shared" si="20"/>
        <v>-11.35135135135136</v>
      </c>
      <c r="IM52">
        <f t="shared" si="20"/>
        <v>0.49019607843137253</v>
      </c>
      <c r="IN52">
        <f t="shared" si="20"/>
        <v>-3.4990791896869244</v>
      </c>
      <c r="IO52">
        <f t="shared" si="20"/>
        <v>4.6567643516659976</v>
      </c>
      <c r="IP52">
        <f t="shared" si="20"/>
        <v>-1.0149746256343593</v>
      </c>
      <c r="IQ52">
        <f t="shared" si="20"/>
        <v>-6.8181818181818343</v>
      </c>
      <c r="IR52">
        <f t="shared" si="20"/>
        <v>6.25</v>
      </c>
      <c r="IS52">
        <f t="shared" si="20"/>
        <v>-2.1428571428571428</v>
      </c>
      <c r="IT52">
        <f t="shared" si="20"/>
        <v>-13.26530612244898</v>
      </c>
      <c r="IU52">
        <f t="shared" si="20"/>
        <v>7.9798404031919361</v>
      </c>
      <c r="IV52">
        <f t="shared" si="20"/>
        <v>13.445378151260501</v>
      </c>
    </row>
    <row r="53" spans="1:256" x14ac:dyDescent="0.25">
      <c r="A53">
        <v>1998</v>
      </c>
      <c r="B53">
        <f t="shared" si="9"/>
        <v>-16.901408450704224</v>
      </c>
      <c r="C53">
        <f t="shared" si="9"/>
        <v>3.36676217765043</v>
      </c>
      <c r="D53">
        <f t="shared" si="9"/>
        <v>-17.789640744481318</v>
      </c>
      <c r="E53">
        <f t="shared" si="9"/>
        <v>13.547700303703936</v>
      </c>
      <c r="F53">
        <f t="shared" si="9"/>
        <v>-7.6433121019108237</v>
      </c>
      <c r="G53">
        <f t="shared" si="9"/>
        <v>-24.074074074074073</v>
      </c>
      <c r="H53">
        <f t="shared" si="9"/>
        <v>4.4665012406947886</v>
      </c>
      <c r="I53">
        <f t="shared" si="9"/>
        <v>-17.901234567901234</v>
      </c>
      <c r="J53">
        <f t="shared" si="9"/>
        <v>5.6215360253364999</v>
      </c>
      <c r="K53">
        <f t="shared" si="9"/>
        <v>6.8181818181818139</v>
      </c>
      <c r="L53">
        <f t="shared" si="9"/>
        <v>0.26666666666666666</v>
      </c>
      <c r="M53">
        <f t="shared" si="9"/>
        <v>-2.7479892761394105</v>
      </c>
      <c r="N53">
        <f t="shared" si="9"/>
        <v>2.2260500861269379</v>
      </c>
      <c r="O53">
        <f t="shared" si="9"/>
        <v>13.286499694563226</v>
      </c>
      <c r="P53">
        <f t="shared" si="9"/>
        <v>-3.4883720930232434</v>
      </c>
      <c r="Q53">
        <f t="shared" si="9"/>
        <v>-19.600000000000001</v>
      </c>
      <c r="R53">
        <f t="shared" si="19"/>
        <v>-18.670309653916213</v>
      </c>
      <c r="S53">
        <f t="shared" si="19"/>
        <v>-13.219616204690832</v>
      </c>
      <c r="T53">
        <f t="shared" si="19"/>
        <v>5.7449736258695818</v>
      </c>
      <c r="U53">
        <f t="shared" si="19"/>
        <v>-25.380710659898476</v>
      </c>
      <c r="V53">
        <f t="shared" si="19"/>
        <v>-15.820085304381543</v>
      </c>
      <c r="W53">
        <f t="shared" si="19"/>
        <v>-3.9945038767298069</v>
      </c>
      <c r="X53">
        <f t="shared" si="19"/>
        <v>-15.571758236362744</v>
      </c>
      <c r="Y53">
        <f t="shared" si="19"/>
        <v>3.1238978183100721</v>
      </c>
      <c r="Z53">
        <f t="shared" si="19"/>
        <v>-7.2289156626506079</v>
      </c>
      <c r="AA53">
        <f t="shared" si="19"/>
        <v>16.560509554140125</v>
      </c>
      <c r="AB53">
        <f t="shared" si="19"/>
        <v>12.283840190816935</v>
      </c>
      <c r="AC53">
        <f t="shared" si="19"/>
        <v>-0.12338062924120913</v>
      </c>
      <c r="AD53">
        <f t="shared" si="19"/>
        <v>7.7857192422455066</v>
      </c>
      <c r="AE53">
        <f t="shared" si="19"/>
        <v>12.195121951219514</v>
      </c>
      <c r="AF53">
        <f t="shared" si="19"/>
        <v>8.870967741935484</v>
      </c>
      <c r="AG53">
        <f t="shared" si="19"/>
        <v>-1.6216216216216217</v>
      </c>
      <c r="AH53">
        <f t="shared" si="19"/>
        <v>-12.402480496099221</v>
      </c>
      <c r="AI53">
        <f t="shared" si="19"/>
        <v>5.7360463794475391</v>
      </c>
      <c r="AJ53">
        <f t="shared" si="19"/>
        <v>10.465116279069772</v>
      </c>
      <c r="AK53">
        <f t="shared" si="19"/>
        <v>-4.5454545454545459</v>
      </c>
      <c r="AL53">
        <f t="shared" si="19"/>
        <v>16.588785046728972</v>
      </c>
      <c r="AM53">
        <f t="shared" si="19"/>
        <v>-18.956814357823891</v>
      </c>
      <c r="AN53">
        <f t="shared" si="19"/>
        <v>-3.6599818743754793</v>
      </c>
      <c r="AO53">
        <f t="shared" si="19"/>
        <v>7.2916666666666785</v>
      </c>
      <c r="AP53">
        <f t="shared" si="19"/>
        <v>-13.621262458471762</v>
      </c>
      <c r="AQ53">
        <f t="shared" si="19"/>
        <v>-12.844036697247708</v>
      </c>
      <c r="AR53">
        <f t="shared" si="19"/>
        <v>-19.884470117751611</v>
      </c>
      <c r="AS53">
        <f t="shared" si="19"/>
        <v>4.9372253609541747</v>
      </c>
      <c r="AT53">
        <f t="shared" si="19"/>
        <v>2.2935779816513757</v>
      </c>
      <c r="AU53">
        <f t="shared" si="19"/>
        <v>-4.4466403162055332</v>
      </c>
      <c r="AV53">
        <f t="shared" si="19"/>
        <v>-2.5661271219897355</v>
      </c>
      <c r="AW53">
        <f t="shared" si="19"/>
        <v>-10.53164932400702</v>
      </c>
      <c r="AX53">
        <f t="shared" si="19"/>
        <v>7.561238638114312</v>
      </c>
      <c r="AY53">
        <f t="shared" si="19"/>
        <v>-8.3916083916083988</v>
      </c>
      <c r="AZ53">
        <f t="shared" si="19"/>
        <v>9.769094138543517</v>
      </c>
      <c r="BA53">
        <f t="shared" si="19"/>
        <v>-0.25773195876288657</v>
      </c>
      <c r="BB53">
        <f t="shared" si="19"/>
        <v>-7.529244490402637</v>
      </c>
      <c r="BC53">
        <f t="shared" si="19"/>
        <v>5.4605460546054605</v>
      </c>
      <c r="BD53">
        <f t="shared" si="19"/>
        <v>-6.8965517241379306</v>
      </c>
      <c r="BE53">
        <f t="shared" si="19"/>
        <v>-48.936170212765958</v>
      </c>
      <c r="BF53">
        <f t="shared" si="19"/>
        <v>-5.1212938005390836</v>
      </c>
      <c r="BG53">
        <f t="shared" si="19"/>
        <v>-12.687099073414112</v>
      </c>
      <c r="BH53">
        <f t="shared" si="19"/>
        <v>-0.26139639419553429</v>
      </c>
      <c r="BI53">
        <f t="shared" si="19"/>
        <v>-21.582733812949641</v>
      </c>
      <c r="BJ53">
        <f t="shared" si="19"/>
        <v>-7.6923076923076925</v>
      </c>
      <c r="BK53">
        <f t="shared" si="19"/>
        <v>10.285714285714285</v>
      </c>
      <c r="BL53">
        <f t="shared" si="19"/>
        <v>11.39240506329114</v>
      </c>
      <c r="BM53">
        <f t="shared" si="19"/>
        <v>9.8072087175188596</v>
      </c>
      <c r="BN53">
        <f t="shared" si="19"/>
        <v>-11.564625850340132</v>
      </c>
      <c r="BO53">
        <f t="shared" si="19"/>
        <v>-8.0291970802919703</v>
      </c>
      <c r="BP53">
        <f t="shared" si="19"/>
        <v>-7.2480181200453009</v>
      </c>
      <c r="BQ53">
        <f t="shared" si="19"/>
        <v>-9.6488844609485849</v>
      </c>
      <c r="BR53">
        <f t="shared" si="19"/>
        <v>4.5902671801952382</v>
      </c>
      <c r="BS53">
        <f t="shared" si="19"/>
        <v>-9.8214285714285676</v>
      </c>
      <c r="BT53">
        <f t="shared" si="19"/>
        <v>5.5813953488372094</v>
      </c>
      <c r="BU53">
        <f t="shared" si="19"/>
        <v>1.2448132780082988</v>
      </c>
      <c r="BV53">
        <f t="shared" si="19"/>
        <v>-15.483704753317015</v>
      </c>
      <c r="BW53">
        <f t="shared" si="19"/>
        <v>2.1651366710380828</v>
      </c>
      <c r="BX53">
        <f t="shared" si="19"/>
        <v>6.8181818181818139</v>
      </c>
      <c r="BY53">
        <f t="shared" si="19"/>
        <v>3.8461538461538463</v>
      </c>
      <c r="BZ53">
        <f t="shared" si="19"/>
        <v>25.734024179620036</v>
      </c>
      <c r="CA53">
        <f t="shared" si="19"/>
        <v>-8.6001255492780917</v>
      </c>
      <c r="CB53">
        <f t="shared" si="19"/>
        <v>9.5787822277476842</v>
      </c>
      <c r="CC53">
        <f t="shared" ref="CC53:EN57" si="21">(CC17-CC16)/CC16*100</f>
        <v>-5.2083333333333339</v>
      </c>
      <c r="CD53">
        <f t="shared" si="21"/>
        <v>15.333333333333332</v>
      </c>
      <c r="CE53">
        <f t="shared" si="21"/>
        <v>-4.3256997455470731</v>
      </c>
      <c r="CF53">
        <f t="shared" si="21"/>
        <v>-9.7830374753451679</v>
      </c>
      <c r="CG53">
        <f t="shared" si="21"/>
        <v>0.6580570864522497</v>
      </c>
      <c r="CH53">
        <f t="shared" si="21"/>
        <v>-1.0309278350515427</v>
      </c>
      <c r="CI53">
        <f t="shared" si="21"/>
        <v>3.9473684210526314</v>
      </c>
      <c r="CJ53">
        <f t="shared" si="21"/>
        <v>-15.107361963190183</v>
      </c>
      <c r="CK53">
        <f t="shared" si="21"/>
        <v>-2.1996615905245349</v>
      </c>
      <c r="CL53">
        <f t="shared" si="21"/>
        <v>8.3702020805930886</v>
      </c>
      <c r="CM53">
        <f t="shared" si="21"/>
        <v>-15.094339622641511</v>
      </c>
      <c r="CN53">
        <f t="shared" si="21"/>
        <v>-17.888563049853374</v>
      </c>
      <c r="CO53">
        <f t="shared" si="21"/>
        <v>-10.56142301278488</v>
      </c>
      <c r="CP53">
        <f t="shared" si="21"/>
        <v>-16.873258383780147</v>
      </c>
      <c r="CQ53">
        <f t="shared" si="21"/>
        <v>-4.5850871918220086</v>
      </c>
      <c r="CR53">
        <f t="shared" si="21"/>
        <v>17.177914110429452</v>
      </c>
      <c r="CS53">
        <f t="shared" si="21"/>
        <v>4</v>
      </c>
      <c r="CT53">
        <f t="shared" si="21"/>
        <v>-11.41732283464567</v>
      </c>
      <c r="CU53">
        <f t="shared" si="21"/>
        <v>2.3346303501945527</v>
      </c>
      <c r="CV53">
        <f t="shared" si="21"/>
        <v>8.7513731233980216</v>
      </c>
      <c r="CW53">
        <f t="shared" si="21"/>
        <v>2.9702970297029774</v>
      </c>
      <c r="CX53">
        <f t="shared" si="21"/>
        <v>2.1912350597609564</v>
      </c>
      <c r="CY53">
        <f t="shared" si="21"/>
        <v>-5.5126791620727671</v>
      </c>
      <c r="CZ53">
        <f t="shared" si="21"/>
        <v>-10.59625808707816</v>
      </c>
      <c r="DA53">
        <f t="shared" si="21"/>
        <v>7.1350540858948266</v>
      </c>
      <c r="DB53">
        <f t="shared" si="21"/>
        <v>-14.285714285714288</v>
      </c>
      <c r="DC53">
        <f t="shared" si="21"/>
        <v>4.2016806722689077</v>
      </c>
      <c r="DD53">
        <f t="shared" si="21"/>
        <v>2.4286581663630842</v>
      </c>
      <c r="DE53">
        <f t="shared" si="21"/>
        <v>-11.054523666866386</v>
      </c>
      <c r="DF53">
        <f t="shared" si="21"/>
        <v>0.76624705518406588</v>
      </c>
      <c r="DG53">
        <f t="shared" si="21"/>
        <v>-28.68852459016394</v>
      </c>
      <c r="DH53">
        <f t="shared" si="21"/>
        <v>-5.0065876152832676</v>
      </c>
      <c r="DI53">
        <f t="shared" si="21"/>
        <v>-2.445759368836292</v>
      </c>
      <c r="DJ53">
        <f t="shared" si="21"/>
        <v>-5.0065876152832676</v>
      </c>
      <c r="DK53">
        <f t="shared" si="21"/>
        <v>7.947447214908884</v>
      </c>
      <c r="DL53">
        <f t="shared" si="21"/>
        <v>6.7961165048543615</v>
      </c>
      <c r="DM53">
        <f t="shared" si="21"/>
        <v>-6.2015503875968996</v>
      </c>
      <c r="DN53">
        <f t="shared" si="21"/>
        <v>-3.5977105478331972</v>
      </c>
      <c r="DO53">
        <f t="shared" si="21"/>
        <v>-18.648799553322164</v>
      </c>
      <c r="DP53">
        <f t="shared" si="21"/>
        <v>12.597500234940325</v>
      </c>
      <c r="DQ53">
        <f t="shared" si="21"/>
        <v>7.2916666666666785</v>
      </c>
      <c r="DR53">
        <f t="shared" si="21"/>
        <v>-12.011173184357542</v>
      </c>
      <c r="DS53">
        <f t="shared" si="21"/>
        <v>-3.6619718309859155</v>
      </c>
      <c r="DT53">
        <f t="shared" si="21"/>
        <v>-9.2755947607591551</v>
      </c>
      <c r="DU53">
        <f t="shared" si="21"/>
        <v>2.1790238253973824</v>
      </c>
      <c r="DV53">
        <f t="shared" si="21"/>
        <v>5.3892215568862412</v>
      </c>
      <c r="DW53">
        <f t="shared" si="21"/>
        <v>-6.3380281690140841</v>
      </c>
      <c r="DX53">
        <f t="shared" si="21"/>
        <v>-4.0655737704918034</v>
      </c>
      <c r="DY53">
        <f t="shared" si="21"/>
        <v>-3.7247924080664294</v>
      </c>
      <c r="DZ53">
        <f t="shared" si="21"/>
        <v>9.9800289989877715</v>
      </c>
      <c r="EA53">
        <f t="shared" si="21"/>
        <v>-16.949152542372879</v>
      </c>
      <c r="EB53">
        <f t="shared" si="21"/>
        <v>-57.142857142857139</v>
      </c>
      <c r="EC53">
        <f t="shared" si="21"/>
        <v>37.42690058479532</v>
      </c>
      <c r="ED53">
        <f t="shared" si="21"/>
        <v>29.608938547486037</v>
      </c>
      <c r="EE53">
        <f t="shared" si="21"/>
        <v>8.0959879501574701</v>
      </c>
      <c r="EF53">
        <f t="shared" si="21"/>
        <v>6.4102564102564221</v>
      </c>
      <c r="EG53">
        <f t="shared" si="21"/>
        <v>2</v>
      </c>
      <c r="EH53">
        <f t="shared" si="21"/>
        <v>2.7093596059113301</v>
      </c>
      <c r="EI53">
        <f t="shared" si="21"/>
        <v>17.593436645396533</v>
      </c>
      <c r="EJ53">
        <f t="shared" si="21"/>
        <v>4.9607978784734232</v>
      </c>
      <c r="EK53">
        <f t="shared" si="21"/>
        <v>25.510204081632654</v>
      </c>
      <c r="EL53">
        <f t="shared" si="21"/>
        <v>-9.0909090909090917</v>
      </c>
      <c r="EM53">
        <f t="shared" si="21"/>
        <v>-9.3532338308457703</v>
      </c>
      <c r="EN53">
        <f t="shared" si="21"/>
        <v>-12.18694537566555</v>
      </c>
      <c r="EO53">
        <f t="shared" ref="EO53:GZ56" si="22">(EO17-EO16)/EO16*100</f>
        <v>2.3215112987079838</v>
      </c>
      <c r="EP53">
        <f t="shared" si="22"/>
        <v>-3.6363636363636398</v>
      </c>
      <c r="EQ53">
        <f t="shared" si="22"/>
        <v>12.5</v>
      </c>
      <c r="ER53">
        <f t="shared" si="22"/>
        <v>1.2658227848101267</v>
      </c>
      <c r="ES53">
        <f t="shared" si="22"/>
        <v>-6.9343065693430654</v>
      </c>
      <c r="ET53">
        <f t="shared" si="22"/>
        <v>9.6590077564759245</v>
      </c>
      <c r="EU53">
        <f t="shared" si="22"/>
        <v>7.6923076923077041</v>
      </c>
      <c r="EV53">
        <f t="shared" si="22"/>
        <v>-3.5608308605341246</v>
      </c>
      <c r="EW53">
        <f t="shared" si="22"/>
        <v>-6.1307113938692881</v>
      </c>
      <c r="EX53">
        <f t="shared" si="22"/>
        <v>-10.898154154626408</v>
      </c>
      <c r="EY53">
        <f t="shared" si="22"/>
        <v>3.7587722038274922</v>
      </c>
      <c r="EZ53">
        <f t="shared" si="22"/>
        <v>-7.5268817204301186</v>
      </c>
      <c r="FA53">
        <f t="shared" si="22"/>
        <v>41.791044776119399</v>
      </c>
      <c r="FB53">
        <f t="shared" si="22"/>
        <v>9.7477064220183482</v>
      </c>
      <c r="FC53">
        <f t="shared" si="22"/>
        <v>-4.2818610923803107</v>
      </c>
      <c r="FD53">
        <f t="shared" si="22"/>
        <v>4.8427840191451175</v>
      </c>
      <c r="FE53">
        <f t="shared" si="22"/>
        <v>-3.7735849056603805</v>
      </c>
      <c r="FF53">
        <f t="shared" si="22"/>
        <v>-15.46203110704483</v>
      </c>
      <c r="FG53">
        <f t="shared" si="22"/>
        <v>-5.6932515337423313</v>
      </c>
      <c r="FH53">
        <f t="shared" si="22"/>
        <v>-12.42378864049631</v>
      </c>
      <c r="FI53">
        <f t="shared" si="22"/>
        <v>4.4583496284708648</v>
      </c>
      <c r="FJ53">
        <f t="shared" si="22"/>
        <v>1.2121212121212077</v>
      </c>
      <c r="FK53">
        <f t="shared" si="22"/>
        <v>-0.32573289902280134</v>
      </c>
      <c r="FL53">
        <f t="shared" si="22"/>
        <v>-1.5758091993185688</v>
      </c>
      <c r="FM53">
        <f t="shared" si="22"/>
        <v>-5.3366622454552548</v>
      </c>
      <c r="FN53">
        <f t="shared" si="22"/>
        <v>-5.580357142857143E-3</v>
      </c>
      <c r="FO53">
        <f t="shared" si="22"/>
        <v>22.807017543859644</v>
      </c>
      <c r="FP53">
        <f t="shared" si="22"/>
        <v>16.666666666666664</v>
      </c>
      <c r="FQ53">
        <f t="shared" si="22"/>
        <v>33.333333333333329</v>
      </c>
      <c r="FR53">
        <f t="shared" si="22"/>
        <v>58.536585365853654</v>
      </c>
      <c r="FS53">
        <f t="shared" si="22"/>
        <v>-4.2860301317077791</v>
      </c>
      <c r="FT53">
        <f t="shared" si="22"/>
        <v>11.029411764705882</v>
      </c>
      <c r="FU53">
        <f t="shared" si="22"/>
        <v>-15.296367112810708</v>
      </c>
      <c r="FV53">
        <f t="shared" si="22"/>
        <v>-0.50372317126587829</v>
      </c>
      <c r="FW53">
        <f t="shared" si="22"/>
        <v>-15.742044494508589</v>
      </c>
      <c r="FX53">
        <f t="shared" si="22"/>
        <v>7.7240272319698908</v>
      </c>
      <c r="FY53">
        <f t="shared" si="22"/>
        <v>1.8181818181818119</v>
      </c>
      <c r="FZ53">
        <f t="shared" si="22"/>
        <v>-10.91703056768559</v>
      </c>
      <c r="GA53">
        <f t="shared" si="22"/>
        <v>-0.26367831245880025</v>
      </c>
      <c r="GB53">
        <f t="shared" si="22"/>
        <v>-10.679048171793383</v>
      </c>
      <c r="GC53">
        <f t="shared" si="22"/>
        <v>7.5787056234250905</v>
      </c>
      <c r="GD53">
        <f t="shared" si="22"/>
        <v>2.9197080291970829</v>
      </c>
      <c r="GE53">
        <f t="shared" si="22"/>
        <v>32.631578947368425</v>
      </c>
      <c r="GF53">
        <f t="shared" si="22"/>
        <v>7.6569678407350697E-2</v>
      </c>
      <c r="GG53">
        <f t="shared" si="22"/>
        <v>-9.4200997113618463</v>
      </c>
      <c r="GH53">
        <f t="shared" si="22"/>
        <v>4.8862995677504228</v>
      </c>
      <c r="GI53">
        <f t="shared" si="22"/>
        <v>29.31034482758621</v>
      </c>
      <c r="GJ53">
        <f t="shared" si="22"/>
        <v>-10.212765957446807</v>
      </c>
      <c r="GK53">
        <f t="shared" si="22"/>
        <v>-2.0066889632107023</v>
      </c>
      <c r="GL53">
        <f t="shared" si="22"/>
        <v>5.3172237598467103</v>
      </c>
      <c r="GM53">
        <f t="shared" si="22"/>
        <v>3.9928565716875015</v>
      </c>
      <c r="GN53">
        <f t="shared" si="22"/>
        <v>0.89285714285715567</v>
      </c>
      <c r="GO53">
        <f t="shared" si="22"/>
        <v>-4</v>
      </c>
      <c r="GP53">
        <f t="shared" si="22"/>
        <v>-3.3057851239669422</v>
      </c>
      <c r="GQ53">
        <f t="shared" si="22"/>
        <v>-6.7892503536067892</v>
      </c>
      <c r="GR53">
        <f t="shared" si="22"/>
        <v>16.923872747650659</v>
      </c>
      <c r="GS53">
        <f t="shared" si="22"/>
        <v>-8.6614173228346427</v>
      </c>
      <c r="GT53">
        <f t="shared" si="22"/>
        <v>-2.547770700636943</v>
      </c>
      <c r="GU53">
        <f t="shared" si="22"/>
        <v>-4.5726728361458902</v>
      </c>
      <c r="GV53">
        <f t="shared" si="22"/>
        <v>-10.280797101449275</v>
      </c>
      <c r="GW53">
        <f t="shared" si="22"/>
        <v>-2.9040919969645671</v>
      </c>
      <c r="GX53">
        <f t="shared" si="22"/>
        <v>4.5801526717557222</v>
      </c>
      <c r="GY53">
        <f t="shared" si="22"/>
        <v>0</v>
      </c>
      <c r="GZ53">
        <f t="shared" si="22"/>
        <v>-27.731092436974791</v>
      </c>
      <c r="HA53">
        <f t="shared" si="20"/>
        <v>-13.372093023255813</v>
      </c>
      <c r="HB53">
        <f t="shared" si="20"/>
        <v>10.412878022496127</v>
      </c>
      <c r="HC53">
        <f t="shared" si="20"/>
        <v>-34.54545454545454</v>
      </c>
      <c r="HD53">
        <f t="shared" si="20"/>
        <v>-9.9804305283757326</v>
      </c>
      <c r="HE53">
        <f t="shared" si="20"/>
        <v>-18.684554973821989</v>
      </c>
      <c r="HF53">
        <f t="shared" si="20"/>
        <v>-15.843997562461915</v>
      </c>
      <c r="HG53">
        <f t="shared" si="20"/>
        <v>11.277581929755842</v>
      </c>
      <c r="HH53">
        <f t="shared" si="20"/>
        <v>-6.293706293706296</v>
      </c>
      <c r="HI53">
        <f t="shared" si="20"/>
        <v>1.4318010550113038</v>
      </c>
      <c r="HJ53">
        <f t="shared" si="20"/>
        <v>-1.2233179378354764</v>
      </c>
      <c r="HK53">
        <f t="shared" si="20"/>
        <v>-6.0448201297424804</v>
      </c>
      <c r="HL53">
        <f t="shared" si="20"/>
        <v>2.0185317177476838</v>
      </c>
      <c r="HM53">
        <f t="shared" si="20"/>
        <v>-9.5808383233532908</v>
      </c>
      <c r="HN53">
        <f t="shared" si="20"/>
        <v>30</v>
      </c>
      <c r="HO53">
        <f t="shared" si="20"/>
        <v>-10.440122824974411</v>
      </c>
      <c r="HP53">
        <f t="shared" si="20"/>
        <v>-1.6335227272727273</v>
      </c>
      <c r="HQ53">
        <f t="shared" si="20"/>
        <v>3.5628287551139683</v>
      </c>
      <c r="HR53">
        <f t="shared" si="20"/>
        <v>1.1235955056179736</v>
      </c>
      <c r="HS53">
        <f t="shared" si="20"/>
        <v>44.444444444444443</v>
      </c>
      <c r="HT53">
        <f t="shared" si="20"/>
        <v>4.4871794871794872</v>
      </c>
      <c r="HU53">
        <f t="shared" si="20"/>
        <v>-29.11392405063291</v>
      </c>
      <c r="HV53">
        <f t="shared" si="20"/>
        <v>12.321341967877213</v>
      </c>
      <c r="HW53">
        <f t="shared" si="20"/>
        <v>6.4516129032258025</v>
      </c>
      <c r="HX53">
        <f t="shared" si="20"/>
        <v>-13.524590163934427</v>
      </c>
      <c r="HY53">
        <f t="shared" si="20"/>
        <v>-0.49477735019241342</v>
      </c>
      <c r="HZ53">
        <f t="shared" si="20"/>
        <v>-14.468034351145038</v>
      </c>
      <c r="IA53">
        <f t="shared" si="20"/>
        <v>0.92417999394743577</v>
      </c>
      <c r="IB53">
        <f t="shared" si="20"/>
        <v>-30.708661417322823</v>
      </c>
      <c r="IC53">
        <f t="shared" si="20"/>
        <v>-8.1967213114754092</v>
      </c>
      <c r="ID53">
        <f t="shared" si="20"/>
        <v>-5.0259965337954942</v>
      </c>
      <c r="IE53">
        <f t="shared" si="20"/>
        <v>-2.3314523314523314</v>
      </c>
      <c r="IF53">
        <f t="shared" si="20"/>
        <v>6.4157802612091013</v>
      </c>
      <c r="IG53">
        <f t="shared" si="20"/>
        <v>-3.26086956521738</v>
      </c>
      <c r="IH53">
        <f t="shared" si="20"/>
        <v>4</v>
      </c>
      <c r="II53">
        <f t="shared" si="20"/>
        <v>-4.507042253521127</v>
      </c>
      <c r="IJ53">
        <f t="shared" si="20"/>
        <v>-13.554987212276215</v>
      </c>
      <c r="IK53">
        <f t="shared" si="20"/>
        <v>-2.852153667054715</v>
      </c>
      <c r="IL53">
        <f t="shared" si="20"/>
        <v>8.5365853658536714</v>
      </c>
      <c r="IM53">
        <f t="shared" si="20"/>
        <v>-7.3170731707317067</v>
      </c>
      <c r="IN53">
        <f t="shared" si="20"/>
        <v>-1.0496183206106871</v>
      </c>
      <c r="IO53">
        <f t="shared" si="20"/>
        <v>-14.192558496355964</v>
      </c>
      <c r="IP53">
        <f t="shared" si="20"/>
        <v>4.3742896830407876</v>
      </c>
      <c r="IQ53">
        <f t="shared" si="20"/>
        <v>7.3170731707317245</v>
      </c>
      <c r="IR53">
        <f t="shared" si="20"/>
        <v>35.294117647058826</v>
      </c>
      <c r="IS53">
        <f t="shared" si="20"/>
        <v>-2.9197080291970803</v>
      </c>
      <c r="IT53">
        <f t="shared" si="20"/>
        <v>-8.235294117647058</v>
      </c>
      <c r="IU53">
        <f t="shared" si="20"/>
        <v>5.4662956646620593</v>
      </c>
      <c r="IV53">
        <f t="shared" si="20"/>
        <v>-21.481481481481485</v>
      </c>
    </row>
    <row r="54" spans="1:256" x14ac:dyDescent="0.25">
      <c r="A54">
        <v>1999</v>
      </c>
      <c r="B54">
        <f t="shared" si="9"/>
        <v>-2.5423728813559325</v>
      </c>
      <c r="C54">
        <f t="shared" si="9"/>
        <v>4.8510048510048511</v>
      </c>
      <c r="D54">
        <f t="shared" si="9"/>
        <v>-7.037557037557038</v>
      </c>
      <c r="E54">
        <f t="shared" si="9"/>
        <v>-4.1361054431147633E-2</v>
      </c>
      <c r="F54">
        <f t="shared" si="9"/>
        <v>4.8275862068965472</v>
      </c>
      <c r="G54">
        <f t="shared" si="9"/>
        <v>26.829268292682929</v>
      </c>
      <c r="H54">
        <f t="shared" si="9"/>
        <v>22.802850356294538</v>
      </c>
      <c r="I54">
        <f t="shared" si="9"/>
        <v>6.3909774436090219</v>
      </c>
      <c r="J54">
        <f t="shared" si="9"/>
        <v>1.3887792945632447</v>
      </c>
      <c r="K54">
        <f t="shared" si="9"/>
        <v>-19.148936170212774</v>
      </c>
      <c r="L54">
        <f t="shared" si="9"/>
        <v>2.1276595744680851</v>
      </c>
      <c r="M54">
        <f t="shared" si="9"/>
        <v>-4.6864231564438326</v>
      </c>
      <c r="N54">
        <f t="shared" si="9"/>
        <v>-5.5346727154893065</v>
      </c>
      <c r="O54">
        <f t="shared" si="9"/>
        <v>-0.25613372876786195</v>
      </c>
      <c r="P54">
        <f t="shared" si="9"/>
        <v>-26.506024096385556</v>
      </c>
      <c r="Q54">
        <f t="shared" si="9"/>
        <v>-28.855721393034827</v>
      </c>
      <c r="R54">
        <f t="shared" ref="R54:CC60" si="23">(R18-R17)/R17*100</f>
        <v>-20.492721164613663</v>
      </c>
      <c r="S54">
        <f t="shared" si="23"/>
        <v>-17.117117117117118</v>
      </c>
      <c r="T54">
        <f t="shared" si="23"/>
        <v>7.2908006506416045</v>
      </c>
      <c r="U54">
        <f t="shared" si="23"/>
        <v>0</v>
      </c>
      <c r="V54">
        <f t="shared" si="23"/>
        <v>-7.6462459695992635</v>
      </c>
      <c r="W54">
        <f t="shared" si="23"/>
        <v>-4.2833776323860153</v>
      </c>
      <c r="X54">
        <f t="shared" si="23"/>
        <v>-12.711174435171992</v>
      </c>
      <c r="Y54">
        <f t="shared" si="23"/>
        <v>6.5837689939903257</v>
      </c>
      <c r="Z54">
        <f t="shared" si="23"/>
        <v>-9.0909090909090917</v>
      </c>
      <c r="AA54">
        <f t="shared" si="23"/>
        <v>1.0928961748633881</v>
      </c>
      <c r="AB54">
        <f t="shared" si="23"/>
        <v>-10.833775889537971</v>
      </c>
      <c r="AC54">
        <f t="shared" si="23"/>
        <v>-5.6207535515750466</v>
      </c>
      <c r="AD54">
        <f t="shared" si="23"/>
        <v>3.3863387626343915</v>
      </c>
      <c r="AE54">
        <f t="shared" si="23"/>
        <v>-7.6086956521739069</v>
      </c>
      <c r="AF54">
        <f t="shared" si="23"/>
        <v>-20.74074074074074</v>
      </c>
      <c r="AG54">
        <f t="shared" si="23"/>
        <v>-10.164835164835164</v>
      </c>
      <c r="AH54">
        <f t="shared" si="23"/>
        <v>-7.4217857958437996</v>
      </c>
      <c r="AI54">
        <f t="shared" si="23"/>
        <v>8.7834351079384199</v>
      </c>
      <c r="AJ54">
        <f t="shared" si="23"/>
        <v>-24.210526315789473</v>
      </c>
      <c r="AK54">
        <f t="shared" si="23"/>
        <v>14.285714285714285</v>
      </c>
      <c r="AL54">
        <f t="shared" si="23"/>
        <v>6.0120240480961922</v>
      </c>
      <c r="AM54">
        <f t="shared" si="23"/>
        <v>3.2525951557093427</v>
      </c>
      <c r="AN54">
        <f t="shared" si="23"/>
        <v>12.470452023734865</v>
      </c>
      <c r="AO54">
        <f t="shared" si="23"/>
        <v>0.97087378640776345</v>
      </c>
      <c r="AP54">
        <f t="shared" si="23"/>
        <v>-7.3076923076923084</v>
      </c>
      <c r="AQ54">
        <f t="shared" si="23"/>
        <v>30.526315789473685</v>
      </c>
      <c r="AR54">
        <f t="shared" si="23"/>
        <v>-7.2656683305601781</v>
      </c>
      <c r="AS54">
        <f t="shared" si="23"/>
        <v>15.66416414919391</v>
      </c>
      <c r="AT54">
        <f t="shared" si="23"/>
        <v>-34.08071748878924</v>
      </c>
      <c r="AU54">
        <f t="shared" si="23"/>
        <v>-11.168562564632884</v>
      </c>
      <c r="AV54">
        <f t="shared" si="23"/>
        <v>-5.5915721231766611</v>
      </c>
      <c r="AW54">
        <f t="shared" si="23"/>
        <v>-11.682965909718769</v>
      </c>
      <c r="AX54">
        <f t="shared" si="23"/>
        <v>2.6411527113351858</v>
      </c>
      <c r="AY54">
        <f t="shared" si="23"/>
        <v>-5.3435114503816745</v>
      </c>
      <c r="AZ54">
        <f t="shared" si="23"/>
        <v>-5.6634304207119746</v>
      </c>
      <c r="BA54">
        <f t="shared" si="23"/>
        <v>-0.12919896640826875</v>
      </c>
      <c r="BB54">
        <f t="shared" si="23"/>
        <v>-9.4073245736650826</v>
      </c>
      <c r="BC54">
        <f t="shared" si="23"/>
        <v>1.9656019656019657</v>
      </c>
      <c r="BD54">
        <f t="shared" si="23"/>
        <v>-5.1851851851851798</v>
      </c>
      <c r="BE54">
        <f t="shared" si="23"/>
        <v>83.333333333333343</v>
      </c>
      <c r="BF54">
        <f t="shared" si="23"/>
        <v>0.56818181818181823</v>
      </c>
      <c r="BG54">
        <f t="shared" si="23"/>
        <v>-14.775510204081632</v>
      </c>
      <c r="BH54">
        <f t="shared" si="23"/>
        <v>9.0062948538957066</v>
      </c>
      <c r="BI54">
        <f t="shared" si="23"/>
        <v>-0.91743119266054718</v>
      </c>
      <c r="BJ54">
        <f t="shared" si="23"/>
        <v>-30.555555555555557</v>
      </c>
      <c r="BK54">
        <f t="shared" si="23"/>
        <v>8.0310880829015545</v>
      </c>
      <c r="BL54">
        <f t="shared" si="23"/>
        <v>-15.530303030303031</v>
      </c>
      <c r="BM54">
        <f t="shared" si="23"/>
        <v>-2.3991275899672848</v>
      </c>
      <c r="BN54">
        <f t="shared" si="23"/>
        <v>8.4615384615384599</v>
      </c>
      <c r="BO54">
        <f t="shared" si="23"/>
        <v>-6.8452380952380958</v>
      </c>
      <c r="BP54">
        <f t="shared" si="23"/>
        <v>4.9328449328449331</v>
      </c>
      <c r="BQ54">
        <f t="shared" si="23"/>
        <v>-11.902295585925753</v>
      </c>
      <c r="BR54">
        <f t="shared" si="23"/>
        <v>7.3000138959655372</v>
      </c>
      <c r="BS54">
        <f t="shared" si="23"/>
        <v>-1.9801980198019733</v>
      </c>
      <c r="BT54">
        <f t="shared" si="23"/>
        <v>-13.876651982378855</v>
      </c>
      <c r="BU54">
        <f t="shared" si="23"/>
        <v>-17.674180327868854</v>
      </c>
      <c r="BV54">
        <f t="shared" si="23"/>
        <v>-0.99070263679317172</v>
      </c>
      <c r="BW54">
        <f t="shared" si="23"/>
        <v>2.7862374468299311</v>
      </c>
      <c r="BX54">
        <f t="shared" si="23"/>
        <v>-28.723404255319153</v>
      </c>
      <c r="BY54">
        <f t="shared" si="23"/>
        <v>-20.37037037037037</v>
      </c>
      <c r="BZ54">
        <f t="shared" si="23"/>
        <v>7.1428571428571423</v>
      </c>
      <c r="CA54">
        <f t="shared" si="23"/>
        <v>-27.815934065934066</v>
      </c>
      <c r="CB54">
        <f t="shared" si="23"/>
        <v>11.018666090386017</v>
      </c>
      <c r="CC54">
        <f t="shared" si="23"/>
        <v>-18.681318681318672</v>
      </c>
      <c r="CD54">
        <f t="shared" si="21"/>
        <v>-7.5144508670520231</v>
      </c>
      <c r="CE54">
        <f t="shared" si="21"/>
        <v>-5.5851063829787231</v>
      </c>
      <c r="CF54">
        <f t="shared" si="21"/>
        <v>-10.494097070397901</v>
      </c>
      <c r="CG54">
        <f t="shared" si="21"/>
        <v>1.7351747432649616</v>
      </c>
      <c r="CH54">
        <f t="shared" si="21"/>
        <v>28.125000000000011</v>
      </c>
      <c r="CI54">
        <f t="shared" si="21"/>
        <v>-14.345991561181433</v>
      </c>
      <c r="CJ54">
        <f t="shared" si="21"/>
        <v>3.7037037037037033</v>
      </c>
      <c r="CK54">
        <f t="shared" si="21"/>
        <v>-10.495963091118799</v>
      </c>
      <c r="CL54">
        <f t="shared" si="21"/>
        <v>-6.934789804700431</v>
      </c>
      <c r="CM54">
        <f t="shared" si="21"/>
        <v>-10.370370370370372</v>
      </c>
      <c r="CN54">
        <f t="shared" si="21"/>
        <v>-16.428571428571427</v>
      </c>
      <c r="CO54">
        <f t="shared" si="21"/>
        <v>-10.006215040397763</v>
      </c>
      <c r="CP54">
        <f t="shared" si="21"/>
        <v>-12.252918737718183</v>
      </c>
      <c r="CQ54">
        <f t="shared" si="21"/>
        <v>2.8958563100677486</v>
      </c>
      <c r="CR54">
        <f t="shared" si="21"/>
        <v>0.52356020942407266</v>
      </c>
      <c r="CS54">
        <f t="shared" si="21"/>
        <v>-3.8461538461538463</v>
      </c>
      <c r="CT54">
        <f t="shared" si="21"/>
        <v>6.2222222222222223</v>
      </c>
      <c r="CU54">
        <f t="shared" si="21"/>
        <v>-7.6045627376425857</v>
      </c>
      <c r="CV54">
        <f t="shared" si="21"/>
        <v>9.0404040404040398</v>
      </c>
      <c r="CW54">
        <f t="shared" si="21"/>
        <v>1.9230769230769162</v>
      </c>
      <c r="CX54">
        <f t="shared" si="21"/>
        <v>-9.3567251461988299</v>
      </c>
      <c r="CY54">
        <f t="shared" si="21"/>
        <v>-9.5099183197199544</v>
      </c>
      <c r="CZ54">
        <f t="shared" si="21"/>
        <v>-11.102418671360583</v>
      </c>
      <c r="DA54">
        <f t="shared" si="21"/>
        <v>4.3765994881637873</v>
      </c>
      <c r="DB54">
        <f t="shared" si="21"/>
        <v>1.388888888888884</v>
      </c>
      <c r="DC54">
        <f t="shared" si="21"/>
        <v>-1.6129032258064515</v>
      </c>
      <c r="DD54">
        <f t="shared" si="21"/>
        <v>-1.4226437462951986</v>
      </c>
      <c r="DE54">
        <f t="shared" si="21"/>
        <v>-0.11788480970023577</v>
      </c>
      <c r="DF54">
        <f t="shared" si="21"/>
        <v>3.9201794780965873</v>
      </c>
      <c r="DG54">
        <f t="shared" si="21"/>
        <v>35.632183908045995</v>
      </c>
      <c r="DH54">
        <f t="shared" si="21"/>
        <v>-3.6061026352288486</v>
      </c>
      <c r="DI54">
        <f t="shared" si="21"/>
        <v>-1.9611807521229276</v>
      </c>
      <c r="DJ54">
        <f t="shared" si="21"/>
        <v>-3.6061026352288486</v>
      </c>
      <c r="DK54">
        <f t="shared" si="21"/>
        <v>10.205399201358169</v>
      </c>
      <c r="DL54">
        <f t="shared" si="21"/>
        <v>-11.818181818181825</v>
      </c>
      <c r="DM54">
        <f t="shared" si="21"/>
        <v>10.743801652892563</v>
      </c>
      <c r="DN54">
        <f t="shared" si="21"/>
        <v>-13.570822731128073</v>
      </c>
      <c r="DO54">
        <f t="shared" si="21"/>
        <v>-10.386639212994737</v>
      </c>
      <c r="DP54">
        <f t="shared" si="21"/>
        <v>-1.8528564870842548</v>
      </c>
      <c r="DQ54">
        <f t="shared" si="21"/>
        <v>-29.126213592233018</v>
      </c>
      <c r="DR54">
        <f t="shared" si="21"/>
        <v>-32.38095238095238</v>
      </c>
      <c r="DS54">
        <f t="shared" si="21"/>
        <v>12.670565302144249</v>
      </c>
      <c r="DT54">
        <f t="shared" si="21"/>
        <v>-8.9275191514437253</v>
      </c>
      <c r="DU54">
        <f t="shared" si="21"/>
        <v>11.531593406593407</v>
      </c>
      <c r="DV54">
        <f t="shared" si="21"/>
        <v>-7.9545454545454657</v>
      </c>
      <c r="DW54">
        <f t="shared" si="21"/>
        <v>-10.025062656641603</v>
      </c>
      <c r="DX54">
        <f t="shared" si="21"/>
        <v>-1.6404647983595353</v>
      </c>
      <c r="DY54">
        <f t="shared" si="21"/>
        <v>-11.914736323311976</v>
      </c>
      <c r="DZ54">
        <f t="shared" si="21"/>
        <v>2.9402253675281709</v>
      </c>
      <c r="EA54">
        <f t="shared" si="21"/>
        <v>19.387755102040803</v>
      </c>
      <c r="EB54">
        <f t="shared" si="21"/>
        <v>22.222222222222221</v>
      </c>
      <c r="EC54">
        <f t="shared" si="21"/>
        <v>24.680851063829788</v>
      </c>
      <c r="ED54">
        <f t="shared" si="21"/>
        <v>3.0172413793103448</v>
      </c>
      <c r="EE54">
        <f t="shared" si="21"/>
        <v>-1.7069385945466637</v>
      </c>
      <c r="EF54">
        <f t="shared" si="21"/>
        <v>-4.8192771084337389</v>
      </c>
      <c r="EG54">
        <f t="shared" si="21"/>
        <v>17.647058823529413</v>
      </c>
      <c r="EH54">
        <f t="shared" si="21"/>
        <v>-0.71942446043165476</v>
      </c>
      <c r="EI54">
        <f t="shared" si="21"/>
        <v>-2.0155038759689923</v>
      </c>
      <c r="EJ54">
        <f t="shared" si="21"/>
        <v>6.0774997940296043</v>
      </c>
      <c r="EK54">
        <f t="shared" si="21"/>
        <v>-10.569105691056915</v>
      </c>
      <c r="EL54">
        <f t="shared" si="21"/>
        <v>-2.9411764705882351</v>
      </c>
      <c r="EM54">
        <f t="shared" si="21"/>
        <v>3.5126234906695939</v>
      </c>
      <c r="EN54">
        <f t="shared" si="21"/>
        <v>-5.4794520547945202</v>
      </c>
      <c r="EO54">
        <f t="shared" si="22"/>
        <v>4.2886608310695244</v>
      </c>
      <c r="EP54">
        <f t="shared" si="22"/>
        <v>6.60377358490567</v>
      </c>
      <c r="EQ54">
        <f t="shared" si="22"/>
        <v>0</v>
      </c>
      <c r="ER54">
        <f t="shared" si="22"/>
        <v>-13.750000000000002</v>
      </c>
      <c r="ES54">
        <f t="shared" si="22"/>
        <v>0.78431372549019607</v>
      </c>
      <c r="ET54">
        <f t="shared" si="22"/>
        <v>2.4400551625962006</v>
      </c>
      <c r="EU54">
        <f t="shared" si="22"/>
        <v>-22.448979591836743</v>
      </c>
      <c r="EV54">
        <f t="shared" si="22"/>
        <v>-11.692307692307692</v>
      </c>
      <c r="EW54">
        <f t="shared" si="22"/>
        <v>-13.185459026494147</v>
      </c>
      <c r="EX54">
        <f t="shared" si="22"/>
        <v>-5.7316831027864188</v>
      </c>
      <c r="EY54">
        <f t="shared" si="22"/>
        <v>-0.18464255609521135</v>
      </c>
      <c r="EZ54">
        <f t="shared" si="22"/>
        <v>-9.3023255813953476</v>
      </c>
      <c r="FA54">
        <f t="shared" si="22"/>
        <v>-10.526315789473683</v>
      </c>
      <c r="FB54">
        <f t="shared" si="22"/>
        <v>-1.3584117032392893</v>
      </c>
      <c r="FC54">
        <f t="shared" si="22"/>
        <v>-9.1581542796759425</v>
      </c>
      <c r="FD54">
        <f t="shared" si="22"/>
        <v>3.268554037345845</v>
      </c>
      <c r="FE54">
        <f t="shared" si="22"/>
        <v>2.4509803921568629</v>
      </c>
      <c r="FF54">
        <f t="shared" si="22"/>
        <v>-2.2727272727272729</v>
      </c>
      <c r="FG54">
        <f t="shared" si="22"/>
        <v>-7.2859744990892539</v>
      </c>
      <c r="FH54">
        <f t="shared" si="22"/>
        <v>-10.796946564885495</v>
      </c>
      <c r="FI54">
        <f t="shared" si="22"/>
        <v>6.9396159811734499</v>
      </c>
      <c r="FJ54">
        <f t="shared" si="22"/>
        <v>-14.970059880239523</v>
      </c>
      <c r="FK54">
        <f t="shared" si="22"/>
        <v>-9.8039215686274517</v>
      </c>
      <c r="FL54">
        <f t="shared" si="22"/>
        <v>-6.750324534833406</v>
      </c>
      <c r="FM54">
        <f t="shared" si="22"/>
        <v>-0.37913129481579166</v>
      </c>
      <c r="FN54">
        <f t="shared" si="22"/>
        <v>3.9511133433785366</v>
      </c>
      <c r="FO54">
        <f t="shared" si="22"/>
        <v>-1.4285714285714235</v>
      </c>
      <c r="FP54">
        <f t="shared" si="22"/>
        <v>42.857142857142854</v>
      </c>
      <c r="FQ54">
        <f t="shared" si="22"/>
        <v>-33.018867924528301</v>
      </c>
      <c r="FR54">
        <f t="shared" si="22"/>
        <v>-13.846153846153847</v>
      </c>
      <c r="FS54">
        <f t="shared" si="22"/>
        <v>7.7844508975712783</v>
      </c>
      <c r="FT54">
        <f t="shared" si="22"/>
        <v>-13.245033112582782</v>
      </c>
      <c r="FU54">
        <f t="shared" si="22"/>
        <v>-10.383747178329571</v>
      </c>
      <c r="FV54">
        <f t="shared" si="22"/>
        <v>-9.1129209773277573</v>
      </c>
      <c r="FW54">
        <f t="shared" si="22"/>
        <v>-3.7098930481283423</v>
      </c>
      <c r="FX54">
        <f t="shared" si="22"/>
        <v>1.4489402697495184</v>
      </c>
      <c r="FY54">
        <f t="shared" si="22"/>
        <v>7.1428571428571495</v>
      </c>
      <c r="FZ54">
        <f t="shared" si="22"/>
        <v>13.23529411764706</v>
      </c>
      <c r="GA54">
        <f t="shared" si="22"/>
        <v>-9.1209517514871123</v>
      </c>
      <c r="GB54">
        <f t="shared" si="22"/>
        <v>-9.519168291098115</v>
      </c>
      <c r="GC54">
        <f t="shared" si="22"/>
        <v>-3.0954428202923472</v>
      </c>
      <c r="GD54">
        <f t="shared" si="22"/>
        <v>-9.2198581560283621</v>
      </c>
      <c r="GE54">
        <f t="shared" si="22"/>
        <v>-30.158730158730158</v>
      </c>
      <c r="GF54">
        <f t="shared" si="22"/>
        <v>-6.7329762815608261</v>
      </c>
      <c r="GG54">
        <f t="shared" si="22"/>
        <v>-17.207415990730013</v>
      </c>
      <c r="GH54">
        <f t="shared" si="22"/>
        <v>3.972662349297361</v>
      </c>
      <c r="GI54">
        <f t="shared" si="22"/>
        <v>-16.000000000000004</v>
      </c>
      <c r="GJ54">
        <f t="shared" si="22"/>
        <v>-6.4770932069510261</v>
      </c>
      <c r="GK54">
        <f t="shared" si="22"/>
        <v>1.7375116351225566</v>
      </c>
      <c r="GL54">
        <f t="shared" si="22"/>
        <v>-5.6451205336837322</v>
      </c>
      <c r="GM54">
        <f t="shared" si="22"/>
        <v>-3.221837754709727</v>
      </c>
      <c r="GN54">
        <f t="shared" si="22"/>
        <v>-17.699115044247787</v>
      </c>
      <c r="GO54">
        <f t="shared" si="22"/>
        <v>50</v>
      </c>
      <c r="GP54">
        <f t="shared" si="22"/>
        <v>11.396011396011396</v>
      </c>
      <c r="GQ54">
        <f t="shared" si="22"/>
        <v>19.575113808801213</v>
      </c>
      <c r="GR54">
        <f t="shared" si="22"/>
        <v>4.9968047977191166</v>
      </c>
      <c r="GS54">
        <f t="shared" si="22"/>
        <v>-13.793103448275859</v>
      </c>
      <c r="GT54">
        <f t="shared" si="22"/>
        <v>-15.686274509803921</v>
      </c>
      <c r="GU54">
        <f t="shared" si="22"/>
        <v>-9.4694808899030232</v>
      </c>
      <c r="GV54">
        <f t="shared" si="22"/>
        <v>-3.0792529025744573</v>
      </c>
      <c r="GW54">
        <f t="shared" si="22"/>
        <v>9.6041121832446557</v>
      </c>
      <c r="GX54">
        <f t="shared" si="22"/>
        <v>-14.598540145985403</v>
      </c>
      <c r="GY54">
        <f t="shared" si="22"/>
        <v>80</v>
      </c>
      <c r="GZ54">
        <f t="shared" si="22"/>
        <v>30.232558139534881</v>
      </c>
      <c r="HA54">
        <f t="shared" si="20"/>
        <v>-30.872483221476511</v>
      </c>
      <c r="HB54">
        <f t="shared" si="20"/>
        <v>9.2783505154639183</v>
      </c>
      <c r="HC54">
        <f t="shared" si="20"/>
        <v>-28.703703703703709</v>
      </c>
      <c r="HD54">
        <f t="shared" si="20"/>
        <v>-15</v>
      </c>
      <c r="HE54">
        <f t="shared" si="20"/>
        <v>-2.8169014084507045</v>
      </c>
      <c r="HF54">
        <f t="shared" si="20"/>
        <v>-11.058239371056171</v>
      </c>
      <c r="HG54">
        <f t="shared" si="20"/>
        <v>7.1309143175618193</v>
      </c>
      <c r="HH54">
        <f t="shared" si="20"/>
        <v>-11.194029850746269</v>
      </c>
      <c r="HI54">
        <f t="shared" si="20"/>
        <v>-9.5839524517087682</v>
      </c>
      <c r="HJ54">
        <f t="shared" si="20"/>
        <v>-3.7785921900669783</v>
      </c>
      <c r="HK54">
        <f t="shared" si="20"/>
        <v>2.538619799839593</v>
      </c>
      <c r="HL54">
        <f t="shared" si="20"/>
        <v>8.1183802364251179</v>
      </c>
      <c r="HM54">
        <f t="shared" si="20"/>
        <v>0.66225165562913668</v>
      </c>
      <c r="HN54">
        <f t="shared" si="20"/>
        <v>-32.307692307692307</v>
      </c>
      <c r="HO54">
        <f t="shared" si="20"/>
        <v>-7.8857142857142861</v>
      </c>
      <c r="HP54">
        <f t="shared" si="20"/>
        <v>-16.389891696750901</v>
      </c>
      <c r="HQ54">
        <f t="shared" si="20"/>
        <v>3.9526851621932777</v>
      </c>
      <c r="HR54">
        <f t="shared" si="20"/>
        <v>-36.666666666666664</v>
      </c>
      <c r="HS54">
        <f t="shared" si="20"/>
        <v>30.76923076923077</v>
      </c>
      <c r="HT54">
        <f t="shared" si="20"/>
        <v>-16.564417177914109</v>
      </c>
      <c r="HU54">
        <f t="shared" si="20"/>
        <v>16.071428571428573</v>
      </c>
      <c r="HV54">
        <f t="shared" si="20"/>
        <v>5.6182058315554197</v>
      </c>
      <c r="HW54">
        <f t="shared" si="20"/>
        <v>-3.0303030303030374</v>
      </c>
      <c r="HX54">
        <f t="shared" si="20"/>
        <v>-7.109004739336493</v>
      </c>
      <c r="HY54">
        <f t="shared" si="20"/>
        <v>-4.972375690607735</v>
      </c>
      <c r="HZ54">
        <f t="shared" si="20"/>
        <v>-3.1236926509552365</v>
      </c>
      <c r="IA54">
        <f t="shared" si="20"/>
        <v>5.3951192508188406</v>
      </c>
      <c r="IB54">
        <f t="shared" si="20"/>
        <v>-10.22727272727273</v>
      </c>
      <c r="IC54">
        <f t="shared" si="20"/>
        <v>-23.660714285714285</v>
      </c>
      <c r="ID54">
        <f t="shared" si="20"/>
        <v>-1.0583941605839415</v>
      </c>
      <c r="IE54">
        <f t="shared" si="20"/>
        <v>-11.692260909229132</v>
      </c>
      <c r="IF54">
        <f t="shared" si="20"/>
        <v>-4.1078846924358405</v>
      </c>
      <c r="IG54">
        <f t="shared" si="20"/>
        <v>7.8651685393258344</v>
      </c>
      <c r="IH54">
        <f t="shared" si="20"/>
        <v>1.2820512820512819</v>
      </c>
      <c r="II54">
        <f t="shared" si="20"/>
        <v>-0.58997050147492625</v>
      </c>
      <c r="IJ54">
        <f t="shared" si="20"/>
        <v>-2.2189349112426036</v>
      </c>
      <c r="IK54">
        <f t="shared" si="20"/>
        <v>9.7101557819053337</v>
      </c>
      <c r="IL54">
        <f t="shared" si="20"/>
        <v>-11.797752808988772</v>
      </c>
      <c r="IM54">
        <f t="shared" si="20"/>
        <v>-5.7894736842105265</v>
      </c>
      <c r="IN54">
        <f t="shared" si="20"/>
        <v>1.7357762777242043</v>
      </c>
      <c r="IO54">
        <f t="shared" si="20"/>
        <v>-0.55878408582923556</v>
      </c>
      <c r="IP54">
        <f t="shared" si="20"/>
        <v>10.501609117526073</v>
      </c>
      <c r="IQ54">
        <f t="shared" si="20"/>
        <v>-2.2727272727272845</v>
      </c>
      <c r="IR54">
        <f t="shared" si="20"/>
        <v>-52.173913043478258</v>
      </c>
      <c r="IS54">
        <f t="shared" si="20"/>
        <v>3.007518796992481</v>
      </c>
      <c r="IT54">
        <f t="shared" si="20"/>
        <v>-5.1282051282051277</v>
      </c>
      <c r="IU54">
        <f t="shared" si="20"/>
        <v>5.6680851063829785</v>
      </c>
      <c r="IV54">
        <f t="shared" si="20"/>
        <v>9.433962264150944</v>
      </c>
    </row>
    <row r="55" spans="1:256" x14ac:dyDescent="0.25">
      <c r="A55" s="12">
        <v>2000</v>
      </c>
      <c r="B55">
        <f t="shared" si="9"/>
        <v>-4.63768115942029</v>
      </c>
      <c r="C55">
        <f t="shared" si="9"/>
        <v>-2.0489094514210175</v>
      </c>
      <c r="D55">
        <f t="shared" si="9"/>
        <v>7.6458372663771952</v>
      </c>
      <c r="E55">
        <f t="shared" si="9"/>
        <v>-2.281316377479242</v>
      </c>
      <c r="F55">
        <f t="shared" si="9"/>
        <v>-12.499999999999991</v>
      </c>
      <c r="G55">
        <f t="shared" si="9"/>
        <v>-48.07692307692308</v>
      </c>
      <c r="H55">
        <f t="shared" si="9"/>
        <v>-3.8684719535783367</v>
      </c>
      <c r="I55">
        <f t="shared" si="9"/>
        <v>-13.427561837455832</v>
      </c>
      <c r="J55">
        <f t="shared" si="9"/>
        <v>2.8231769009261423</v>
      </c>
      <c r="K55">
        <f t="shared" si="9"/>
        <v>0</v>
      </c>
      <c r="L55">
        <f t="shared" si="9"/>
        <v>-6.510416666666667</v>
      </c>
      <c r="M55">
        <f t="shared" si="9"/>
        <v>14.027476500361532</v>
      </c>
      <c r="N55">
        <f t="shared" si="9"/>
        <v>2.9637760702524698</v>
      </c>
      <c r="O55">
        <f t="shared" si="9"/>
        <v>7.5361535342613859</v>
      </c>
      <c r="P55">
        <f t="shared" si="9"/>
        <v>-4.0983606557377055</v>
      </c>
      <c r="Q55">
        <f t="shared" si="9"/>
        <v>17.482517482517483</v>
      </c>
      <c r="R55">
        <f t="shared" si="23"/>
        <v>19.43661971830986</v>
      </c>
      <c r="S55">
        <f t="shared" si="23"/>
        <v>-1.1363636363636365</v>
      </c>
      <c r="T55">
        <f t="shared" si="23"/>
        <v>5.0535678188801302E-2</v>
      </c>
      <c r="U55">
        <f t="shared" si="23"/>
        <v>12.244897959183678</v>
      </c>
      <c r="V55">
        <f t="shared" si="23"/>
        <v>3.690773067331671</v>
      </c>
      <c r="W55">
        <f t="shared" si="23"/>
        <v>4.5071024244366118</v>
      </c>
      <c r="X55">
        <f t="shared" si="23"/>
        <v>0.34977264777894368</v>
      </c>
      <c r="Y55">
        <f t="shared" si="23"/>
        <v>7.3047743473377791</v>
      </c>
      <c r="Z55">
        <f t="shared" si="23"/>
        <v>-9.28571428571429</v>
      </c>
      <c r="AA55">
        <f t="shared" si="23"/>
        <v>-27.567567567567568</v>
      </c>
      <c r="AB55">
        <f t="shared" si="23"/>
        <v>5.6581298391899937</v>
      </c>
      <c r="AC55">
        <f t="shared" si="23"/>
        <v>-0.71989528795811519</v>
      </c>
      <c r="AD55">
        <f t="shared" si="23"/>
        <v>0.13076779376050812</v>
      </c>
      <c r="AE55">
        <f t="shared" si="23"/>
        <v>15.294117647058833</v>
      </c>
      <c r="AF55">
        <f t="shared" si="23"/>
        <v>-8.4112149532710276</v>
      </c>
      <c r="AG55">
        <f t="shared" si="23"/>
        <v>3.669724770642202</v>
      </c>
      <c r="AH55">
        <f t="shared" si="23"/>
        <v>-5.4760730143068574</v>
      </c>
      <c r="AI55">
        <f t="shared" si="23"/>
        <v>-0.83213092720336812</v>
      </c>
      <c r="AJ55">
        <f t="shared" si="23"/>
        <v>6.9444444444444446</v>
      </c>
      <c r="AK55">
        <f t="shared" si="23"/>
        <v>4.1666666666666661</v>
      </c>
      <c r="AL55">
        <f t="shared" si="23"/>
        <v>-19.848771266540645</v>
      </c>
      <c r="AM55">
        <f t="shared" si="23"/>
        <v>-6.568364611260054</v>
      </c>
      <c r="AN55">
        <f t="shared" si="23"/>
        <v>8.0144977266878268</v>
      </c>
      <c r="AO55">
        <f t="shared" si="23"/>
        <v>-19.23076923076923</v>
      </c>
      <c r="AP55">
        <f t="shared" si="23"/>
        <v>-0.82987551867219922</v>
      </c>
      <c r="AQ55">
        <f t="shared" si="23"/>
        <v>1.2096774193548387</v>
      </c>
      <c r="AR55">
        <f t="shared" si="23"/>
        <v>6.2799043062200948</v>
      </c>
      <c r="AS55">
        <f t="shared" si="23"/>
        <v>6.599431083527282</v>
      </c>
      <c r="AT55">
        <f t="shared" si="23"/>
        <v>3.4013605442176873</v>
      </c>
      <c r="AU55">
        <f t="shared" si="23"/>
        <v>5.1222351571594871</v>
      </c>
      <c r="AV55">
        <f t="shared" si="23"/>
        <v>0.9585121602288984</v>
      </c>
      <c r="AW55">
        <f t="shared" si="23"/>
        <v>-0.50048484469329668</v>
      </c>
      <c r="AX55">
        <f t="shared" si="23"/>
        <v>8.4424102034551076</v>
      </c>
      <c r="AY55">
        <f t="shared" si="23"/>
        <v>-11.290322580645164</v>
      </c>
      <c r="AZ55">
        <f t="shared" si="23"/>
        <v>11.663807890222985</v>
      </c>
      <c r="BA55">
        <f t="shared" si="23"/>
        <v>-15.135834411384216</v>
      </c>
      <c r="BB55">
        <f t="shared" si="23"/>
        <v>2.2218793396080851</v>
      </c>
      <c r="BC55">
        <f t="shared" si="23"/>
        <v>6.2802790107799611</v>
      </c>
      <c r="BD55">
        <f t="shared" si="23"/>
        <v>-5.468750000000008</v>
      </c>
      <c r="BE55">
        <f t="shared" si="23"/>
        <v>-20.454545454545457</v>
      </c>
      <c r="BF55">
        <f t="shared" si="23"/>
        <v>-2.2598870056497176</v>
      </c>
      <c r="BG55">
        <f t="shared" si="23"/>
        <v>7.5670498084291191</v>
      </c>
      <c r="BH55">
        <f t="shared" si="23"/>
        <v>15.823296782311703</v>
      </c>
      <c r="BI55">
        <f t="shared" si="23"/>
        <v>-17.592592592592595</v>
      </c>
      <c r="BJ55">
        <f t="shared" si="23"/>
        <v>-36</v>
      </c>
      <c r="BK55">
        <f t="shared" si="23"/>
        <v>-7.9136690647482011</v>
      </c>
      <c r="BL55">
        <f t="shared" si="23"/>
        <v>0</v>
      </c>
      <c r="BM55">
        <f t="shared" si="23"/>
        <v>5.0586592178770946</v>
      </c>
      <c r="BN55">
        <f t="shared" si="23"/>
        <v>-11.347517730496453</v>
      </c>
      <c r="BO55">
        <f t="shared" si="23"/>
        <v>-4.3663471778487759</v>
      </c>
      <c r="BP55">
        <f t="shared" si="23"/>
        <v>-8.6339306492902033</v>
      </c>
      <c r="BQ55">
        <f t="shared" si="23"/>
        <v>-2.7460648587142042</v>
      </c>
      <c r="BR55">
        <f t="shared" si="23"/>
        <v>-0.57414202460608676</v>
      </c>
      <c r="BS55">
        <f t="shared" si="23"/>
        <v>8.0808080808080707</v>
      </c>
      <c r="BT55">
        <f t="shared" si="23"/>
        <v>-9.9744245524296673</v>
      </c>
      <c r="BU55">
        <f t="shared" si="23"/>
        <v>9.4586185438705659</v>
      </c>
      <c r="BV55">
        <f t="shared" si="23"/>
        <v>-3.2943349753694582</v>
      </c>
      <c r="BW55">
        <f t="shared" si="23"/>
        <v>6.6114892991821342E-2</v>
      </c>
      <c r="BX55">
        <f t="shared" si="23"/>
        <v>26.865671641791039</v>
      </c>
      <c r="BY55">
        <f t="shared" si="23"/>
        <v>6.9767441860465116</v>
      </c>
      <c r="BZ55">
        <f t="shared" si="23"/>
        <v>-13.333333333333334</v>
      </c>
      <c r="CA55">
        <f t="shared" si="23"/>
        <v>1.9029495718363463</v>
      </c>
      <c r="CB55">
        <f t="shared" si="23"/>
        <v>-0.26035330186383765</v>
      </c>
      <c r="CC55">
        <f t="shared" si="23"/>
        <v>12.162162162162167</v>
      </c>
      <c r="CD55">
        <f t="shared" si="21"/>
        <v>5.625</v>
      </c>
      <c r="CE55">
        <f t="shared" si="21"/>
        <v>-4.037558685446009</v>
      </c>
      <c r="CF55">
        <f t="shared" si="21"/>
        <v>4.8851978505129456E-2</v>
      </c>
      <c r="CG55">
        <f t="shared" si="21"/>
        <v>9.9362750348077533</v>
      </c>
      <c r="CH55">
        <f t="shared" si="21"/>
        <v>-34.959349593495936</v>
      </c>
      <c r="CI55">
        <f t="shared" si="21"/>
        <v>-4.9261083743842367</v>
      </c>
      <c r="CJ55">
        <f t="shared" si="21"/>
        <v>-4.965156794425087</v>
      </c>
      <c r="CK55">
        <f t="shared" si="21"/>
        <v>4.8969072164948457</v>
      </c>
      <c r="CL55">
        <f t="shared" si="21"/>
        <v>7.4900705436006882</v>
      </c>
      <c r="CM55">
        <f t="shared" si="21"/>
        <v>4.1322314049586781</v>
      </c>
      <c r="CN55">
        <f t="shared" si="21"/>
        <v>19.658119658119659</v>
      </c>
      <c r="CO55">
        <f t="shared" si="21"/>
        <v>3.3839779005524857</v>
      </c>
      <c r="CP55">
        <f t="shared" si="21"/>
        <v>-0.77723620076406275</v>
      </c>
      <c r="CQ55">
        <f t="shared" si="21"/>
        <v>-5.9288295461505482</v>
      </c>
      <c r="CR55">
        <f t="shared" si="21"/>
        <v>-10.416666666666668</v>
      </c>
      <c r="CS55">
        <f t="shared" si="21"/>
        <v>-40</v>
      </c>
      <c r="CT55">
        <f t="shared" si="21"/>
        <v>33.89121338912134</v>
      </c>
      <c r="CU55">
        <f t="shared" si="21"/>
        <v>1.6460905349794239</v>
      </c>
      <c r="CV55">
        <f t="shared" si="21"/>
        <v>-4.1068395862281921</v>
      </c>
      <c r="CW55">
        <f t="shared" si="21"/>
        <v>-4.716981132075472</v>
      </c>
      <c r="CX55">
        <f t="shared" si="21"/>
        <v>-7.5268817204301079</v>
      </c>
      <c r="CY55">
        <f t="shared" si="21"/>
        <v>-0.51579626047711158</v>
      </c>
      <c r="CZ55">
        <f t="shared" si="21"/>
        <v>-0.55734819595189211</v>
      </c>
      <c r="DA55">
        <f t="shared" si="21"/>
        <v>4.4631740254764871</v>
      </c>
      <c r="DB55">
        <f t="shared" si="21"/>
        <v>1.3698630136986376</v>
      </c>
      <c r="DC55">
        <f t="shared" si="21"/>
        <v>2.459016393442623</v>
      </c>
      <c r="DD55">
        <f t="shared" si="21"/>
        <v>1.984365604329525</v>
      </c>
      <c r="DE55">
        <f t="shared" si="21"/>
        <v>-1.9558253245658404</v>
      </c>
      <c r="DF55">
        <f t="shared" si="21"/>
        <v>6.2447449153505277</v>
      </c>
      <c r="DG55">
        <f t="shared" si="21"/>
        <v>-16.949152542372879</v>
      </c>
      <c r="DH55">
        <f t="shared" si="21"/>
        <v>-3.7410071942446042</v>
      </c>
      <c r="DI55">
        <f t="shared" si="21"/>
        <v>3.6296143534749437</v>
      </c>
      <c r="DJ55">
        <f t="shared" si="21"/>
        <v>-3.7410071942446042</v>
      </c>
      <c r="DK55">
        <f t="shared" si="21"/>
        <v>-1.2519256221658095</v>
      </c>
      <c r="DL55">
        <f t="shared" si="21"/>
        <v>2.0618556701031037</v>
      </c>
      <c r="DM55">
        <f t="shared" si="21"/>
        <v>12.686567164179104</v>
      </c>
      <c r="DN55">
        <f t="shared" si="21"/>
        <v>9.9116781157998037</v>
      </c>
      <c r="DO55">
        <f t="shared" si="21"/>
        <v>-5.2080673985192751</v>
      </c>
      <c r="DP55">
        <f t="shared" si="21"/>
        <v>15.334410476635913</v>
      </c>
      <c r="DQ55">
        <f t="shared" si="21"/>
        <v>-21.917808219178077</v>
      </c>
      <c r="DR55">
        <f t="shared" si="21"/>
        <v>19.718309859154928</v>
      </c>
      <c r="DS55">
        <f t="shared" si="21"/>
        <v>-11.851211072664359</v>
      </c>
      <c r="DT55">
        <f t="shared" si="21"/>
        <v>-12.552571983176966</v>
      </c>
      <c r="DU55">
        <f t="shared" si="21"/>
        <v>5.6068723443561792</v>
      </c>
      <c r="DV55">
        <f t="shared" si="21"/>
        <v>-8.0246913580246861</v>
      </c>
      <c r="DW55">
        <f t="shared" si="21"/>
        <v>-3.3426183844011144</v>
      </c>
      <c r="DX55">
        <f t="shared" si="21"/>
        <v>-6.1153578874218208</v>
      </c>
      <c r="DY55">
        <f t="shared" si="21"/>
        <v>6.280598685130788</v>
      </c>
      <c r="DZ55">
        <f t="shared" si="21"/>
        <v>8.9746997559384276</v>
      </c>
      <c r="EA55">
        <f t="shared" si="21"/>
        <v>-21.36752136752137</v>
      </c>
      <c r="EB55">
        <f t="shared" si="21"/>
        <v>-9.0909090909090917</v>
      </c>
      <c r="EC55">
        <f t="shared" si="21"/>
        <v>5.1194539249146755</v>
      </c>
      <c r="ED55">
        <f t="shared" si="21"/>
        <v>-15.062761506276152</v>
      </c>
      <c r="EE55">
        <f t="shared" si="21"/>
        <v>5.6028094593723825</v>
      </c>
      <c r="EF55">
        <f t="shared" si="21"/>
        <v>-10.759493670886082</v>
      </c>
      <c r="EG55">
        <f t="shared" si="21"/>
        <v>5</v>
      </c>
      <c r="EH55">
        <f t="shared" si="21"/>
        <v>5.3140096618357484</v>
      </c>
      <c r="EI55">
        <f t="shared" si="21"/>
        <v>-9.2563291139240498</v>
      </c>
      <c r="EJ55">
        <f t="shared" si="21"/>
        <v>8.0878164966602792</v>
      </c>
      <c r="EK55">
        <f t="shared" si="21"/>
        <v>-21.818181818181824</v>
      </c>
      <c r="EL55">
        <f t="shared" si="21"/>
        <v>-21.818181818181817</v>
      </c>
      <c r="EM55">
        <f t="shared" si="21"/>
        <v>-8.8016967126193002</v>
      </c>
      <c r="EN55">
        <f t="shared" si="21"/>
        <v>7.9353765740080782</v>
      </c>
      <c r="EO55">
        <f t="shared" si="22"/>
        <v>10.363956489230844</v>
      </c>
      <c r="EP55">
        <f t="shared" si="22"/>
        <v>-22.123893805309734</v>
      </c>
      <c r="EQ55">
        <f t="shared" si="22"/>
        <v>22.222222222222221</v>
      </c>
      <c r="ER55">
        <f t="shared" si="22"/>
        <v>51.304347826086961</v>
      </c>
      <c r="ES55">
        <f t="shared" si="22"/>
        <v>76.264591439688715</v>
      </c>
      <c r="ET55">
        <f t="shared" si="22"/>
        <v>10.576484637932907</v>
      </c>
      <c r="EU55">
        <f t="shared" si="22"/>
        <v>-40.789473684210527</v>
      </c>
      <c r="EV55">
        <f t="shared" si="22"/>
        <v>0.69686411149825789</v>
      </c>
      <c r="EW55">
        <f t="shared" si="22"/>
        <v>-3.6905606813342797</v>
      </c>
      <c r="EX55">
        <f t="shared" si="22"/>
        <v>-4.8444850101804393</v>
      </c>
      <c r="EY55">
        <f t="shared" si="22"/>
        <v>1.3491776249648126</v>
      </c>
      <c r="EZ55">
        <f t="shared" si="22"/>
        <v>-6.4102564102564115</v>
      </c>
      <c r="FA55">
        <f t="shared" si="22"/>
        <v>-20.588235294117645</v>
      </c>
      <c r="FB55">
        <f t="shared" si="22"/>
        <v>-2.3305084745762712</v>
      </c>
      <c r="FC55">
        <f t="shared" si="22"/>
        <v>-3.1019775106630476</v>
      </c>
      <c r="FD55">
        <f t="shared" si="22"/>
        <v>7.7331614170811083</v>
      </c>
      <c r="FE55">
        <f t="shared" si="22"/>
        <v>-16.267942583732051</v>
      </c>
      <c r="FF55">
        <f t="shared" si="22"/>
        <v>5.4263565891472867</v>
      </c>
      <c r="FG55">
        <f t="shared" si="22"/>
        <v>-0.92618579848442328</v>
      </c>
      <c r="FH55">
        <f t="shared" si="22"/>
        <v>-7.4895598000958445</v>
      </c>
      <c r="FI55">
        <f t="shared" si="22"/>
        <v>1.8880192052814524</v>
      </c>
      <c r="FJ55">
        <f t="shared" si="22"/>
        <v>-2.1126760563380209</v>
      </c>
      <c r="FK55">
        <f t="shared" si="22"/>
        <v>1.4492753623188406</v>
      </c>
      <c r="FL55">
        <f t="shared" si="22"/>
        <v>1.2064965197215778</v>
      </c>
      <c r="FM55">
        <f t="shared" si="22"/>
        <v>4.2028625796310086</v>
      </c>
      <c r="FN55">
        <f t="shared" si="22"/>
        <v>2.8533848714232026</v>
      </c>
      <c r="FO55">
        <f t="shared" si="22"/>
        <v>-9.4202898550724683</v>
      </c>
      <c r="FP55">
        <f t="shared" si="22"/>
        <v>-60</v>
      </c>
      <c r="FQ55">
        <f t="shared" si="22"/>
        <v>19.014084507042252</v>
      </c>
      <c r="FR55">
        <f t="shared" si="22"/>
        <v>0</v>
      </c>
      <c r="FS55">
        <f t="shared" si="22"/>
        <v>10.204206594617764</v>
      </c>
      <c r="FT55">
        <f t="shared" si="22"/>
        <v>-20.610687022900759</v>
      </c>
      <c r="FU55">
        <f t="shared" si="22"/>
        <v>5.2896725440806041</v>
      </c>
      <c r="FV55">
        <f t="shared" si="22"/>
        <v>3.4390893678856864</v>
      </c>
      <c r="FW55">
        <f t="shared" si="22"/>
        <v>8.3651509892398472</v>
      </c>
      <c r="FX55">
        <f t="shared" si="22"/>
        <v>8.7948542632125406</v>
      </c>
      <c r="FY55">
        <f t="shared" si="22"/>
        <v>-16.666666666666664</v>
      </c>
      <c r="FZ55">
        <f t="shared" si="22"/>
        <v>-21.212121212121211</v>
      </c>
      <c r="GA55">
        <f t="shared" si="22"/>
        <v>3.418181818181818</v>
      </c>
      <c r="GB55">
        <f t="shared" si="22"/>
        <v>-6.1041292639138236</v>
      </c>
      <c r="GC55">
        <f t="shared" si="22"/>
        <v>-0.76798335526114492</v>
      </c>
      <c r="GD55">
        <f t="shared" si="22"/>
        <v>16.406249999999996</v>
      </c>
      <c r="GE55">
        <f t="shared" si="22"/>
        <v>-20.454545454545457</v>
      </c>
      <c r="GF55">
        <f t="shared" si="22"/>
        <v>5.4963084495488106</v>
      </c>
      <c r="GG55">
        <f t="shared" si="22"/>
        <v>1.0496850944716585</v>
      </c>
      <c r="GH55">
        <f t="shared" si="22"/>
        <v>4.628375883207366</v>
      </c>
      <c r="GI55">
        <f t="shared" si="22"/>
        <v>-13.492063492063485</v>
      </c>
      <c r="GJ55">
        <f t="shared" si="22"/>
        <v>1.6891891891891893</v>
      </c>
      <c r="GK55">
        <f t="shared" si="22"/>
        <v>-0.97590728880756328</v>
      </c>
      <c r="GL55">
        <f t="shared" si="22"/>
        <v>-2.7584359935725762</v>
      </c>
      <c r="GM55">
        <f t="shared" si="22"/>
        <v>11.700831611843848</v>
      </c>
      <c r="GN55">
        <f t="shared" si="22"/>
        <v>-7.5268817204301186</v>
      </c>
      <c r="GO55">
        <f t="shared" si="22"/>
        <v>25</v>
      </c>
      <c r="GP55">
        <f t="shared" si="22"/>
        <v>5.3708439897698215</v>
      </c>
      <c r="GQ55">
        <f t="shared" si="22"/>
        <v>17.00507614213198</v>
      </c>
      <c r="GR55">
        <f t="shared" si="22"/>
        <v>-1.221938715793909</v>
      </c>
      <c r="GS55">
        <f t="shared" si="22"/>
        <v>1.9999999999999927</v>
      </c>
      <c r="GT55">
        <f t="shared" si="22"/>
        <v>12.790697674418606</v>
      </c>
      <c r="GU55">
        <f t="shared" si="22"/>
        <v>4.5998739760554503</v>
      </c>
      <c r="GV55">
        <f t="shared" si="22"/>
        <v>7.9861111111111107</v>
      </c>
      <c r="GW55">
        <f t="shared" si="22"/>
        <v>3.0387800998299599</v>
      </c>
      <c r="GX55">
        <f t="shared" si="22"/>
        <v>-5.1282051282051251</v>
      </c>
      <c r="GY55">
        <f t="shared" si="22"/>
        <v>-61.111111111111114</v>
      </c>
      <c r="GZ55">
        <f t="shared" si="22"/>
        <v>-9.2261904761904763</v>
      </c>
      <c r="HA55">
        <f t="shared" si="20"/>
        <v>27.184466019417474</v>
      </c>
      <c r="HB55">
        <f t="shared" si="20"/>
        <v>1.8058501730490122</v>
      </c>
      <c r="HC55">
        <f t="shared" si="20"/>
        <v>38.961038961038945</v>
      </c>
      <c r="HD55">
        <f t="shared" si="20"/>
        <v>4.859335038363171</v>
      </c>
      <c r="HE55">
        <f t="shared" si="20"/>
        <v>-9.4824016563146998</v>
      </c>
      <c r="HF55">
        <f t="shared" si="20"/>
        <v>10.083740404745289</v>
      </c>
      <c r="HG55">
        <f t="shared" si="20"/>
        <v>-6.6425716006790427</v>
      </c>
      <c r="HH55">
        <f t="shared" si="20"/>
        <v>13.445378151260501</v>
      </c>
      <c r="HI55">
        <f t="shared" si="20"/>
        <v>1.725554642563681</v>
      </c>
      <c r="HJ55">
        <f t="shared" si="20"/>
        <v>3.1783556606251642</v>
      </c>
      <c r="HK55">
        <f t="shared" si="20"/>
        <v>2.8974664172759734</v>
      </c>
      <c r="HL55">
        <f t="shared" si="20"/>
        <v>-0.20419768403639374</v>
      </c>
      <c r="HM55">
        <f t="shared" si="20"/>
        <v>1.9736842105263206</v>
      </c>
      <c r="HN55">
        <f t="shared" si="20"/>
        <v>-2.2727272727272729</v>
      </c>
      <c r="HO55">
        <f t="shared" si="20"/>
        <v>7.0719602977667497</v>
      </c>
      <c r="HP55">
        <f t="shared" si="20"/>
        <v>7.2538860103626934</v>
      </c>
      <c r="HQ55">
        <f t="shared" si="20"/>
        <v>3.2573289902280131</v>
      </c>
      <c r="HR55">
        <f t="shared" si="20"/>
        <v>33.333333333333321</v>
      </c>
      <c r="HS55">
        <f t="shared" si="20"/>
        <v>-47.058823529411761</v>
      </c>
      <c r="HT55">
        <f t="shared" si="20"/>
        <v>2.9411764705882351</v>
      </c>
      <c r="HU55">
        <f t="shared" si="20"/>
        <v>80</v>
      </c>
      <c r="HV55">
        <f t="shared" si="20"/>
        <v>-4.7854944209311272</v>
      </c>
      <c r="HW55">
        <f t="shared" si="20"/>
        <v>4.1666666666666705</v>
      </c>
      <c r="HX55">
        <f t="shared" si="20"/>
        <v>2.295918367346939</v>
      </c>
      <c r="HY55">
        <f t="shared" si="20"/>
        <v>-6.0465116279069768</v>
      </c>
      <c r="HZ55">
        <f t="shared" si="20"/>
        <v>-9.3853461926011228</v>
      </c>
      <c r="IA55">
        <f t="shared" si="20"/>
        <v>3.217122972884249</v>
      </c>
      <c r="IB55">
        <f t="shared" si="20"/>
        <v>5.0632911392405102</v>
      </c>
      <c r="IC55">
        <f t="shared" si="20"/>
        <v>14.619883040935672</v>
      </c>
      <c r="ID55">
        <f t="shared" si="20"/>
        <v>0.95905569900405752</v>
      </c>
      <c r="IE55">
        <f t="shared" si="20"/>
        <v>6.8870523415977963E-2</v>
      </c>
      <c r="IF55">
        <f t="shared" si="20"/>
        <v>-6.4829679150264994</v>
      </c>
      <c r="IG55">
        <f t="shared" si="20"/>
        <v>12.500000000000011</v>
      </c>
      <c r="IH55">
        <f t="shared" si="20"/>
        <v>-41.77215189873418</v>
      </c>
      <c r="II55">
        <f t="shared" si="20"/>
        <v>-1.7804154302670623</v>
      </c>
      <c r="IJ55">
        <f t="shared" si="20"/>
        <v>13.313161875945537</v>
      </c>
      <c r="IK55">
        <f t="shared" si="20"/>
        <v>0.38911833976175036</v>
      </c>
      <c r="IL55">
        <f t="shared" si="20"/>
        <v>-6.369426751592357</v>
      </c>
      <c r="IM55">
        <f t="shared" si="20"/>
        <v>-5.5865921787709496</v>
      </c>
      <c r="IN55">
        <f t="shared" si="20"/>
        <v>10.42654028436019</v>
      </c>
      <c r="IO55">
        <f t="shared" si="20"/>
        <v>1.9779725781074398</v>
      </c>
      <c r="IP55">
        <f t="shared" si="20"/>
        <v>-1.2678739571244004</v>
      </c>
      <c r="IQ55">
        <f t="shared" si="20"/>
        <v>8.1395348837209429</v>
      </c>
      <c r="IR55">
        <f t="shared" si="20"/>
        <v>9.0909090909090917</v>
      </c>
      <c r="IS55">
        <f t="shared" si="20"/>
        <v>16.788321167883211</v>
      </c>
      <c r="IT55">
        <f t="shared" si="20"/>
        <v>-5.4054054054054053</v>
      </c>
      <c r="IU55">
        <f t="shared" si="20"/>
        <v>6.392289518900343</v>
      </c>
      <c r="IV55">
        <f t="shared" si="20"/>
        <v>-6.8965517241379226</v>
      </c>
    </row>
    <row r="56" spans="1:256" x14ac:dyDescent="0.25">
      <c r="A56">
        <v>2001</v>
      </c>
      <c r="B56">
        <f t="shared" si="9"/>
        <v>15.19756838905775</v>
      </c>
      <c r="C56">
        <f t="shared" si="9"/>
        <v>-7.6248313090418351</v>
      </c>
      <c r="D56">
        <f t="shared" si="9"/>
        <v>-2.0694493160294631</v>
      </c>
      <c r="E56">
        <f t="shared" si="9"/>
        <v>-0.74525745257452569</v>
      </c>
      <c r="F56">
        <f t="shared" si="9"/>
        <v>19.548872180451124</v>
      </c>
      <c r="G56">
        <f t="shared" si="9"/>
        <v>44.444444444444443</v>
      </c>
      <c r="H56">
        <f t="shared" si="9"/>
        <v>0.8048289738430584</v>
      </c>
      <c r="I56">
        <f t="shared" si="9"/>
        <v>4.8979591836734695</v>
      </c>
      <c r="J56">
        <f t="shared" si="9"/>
        <v>8.5454235812818133</v>
      </c>
      <c r="K56">
        <f t="shared" si="9"/>
        <v>11.842105263157899</v>
      </c>
      <c r="L56">
        <f t="shared" si="9"/>
        <v>11.420612813370473</v>
      </c>
      <c r="M56">
        <f t="shared" si="9"/>
        <v>-3.741280913126189</v>
      </c>
      <c r="N56">
        <f t="shared" si="9"/>
        <v>18.176972281449892</v>
      </c>
      <c r="O56">
        <f t="shared" si="9"/>
        <v>7.3423321519241886</v>
      </c>
      <c r="P56">
        <f t="shared" si="9"/>
        <v>24.786324786324791</v>
      </c>
      <c r="Q56">
        <f t="shared" si="9"/>
        <v>-11.904761904761903</v>
      </c>
      <c r="R56">
        <f t="shared" si="23"/>
        <v>5.1886792452830193</v>
      </c>
      <c r="S56">
        <f t="shared" si="23"/>
        <v>8.995502248875562</v>
      </c>
      <c r="T56">
        <f t="shared" si="23"/>
        <v>12.26386503687241</v>
      </c>
      <c r="U56">
        <f t="shared" si="23"/>
        <v>7.8787878787878833</v>
      </c>
      <c r="V56">
        <f t="shared" si="23"/>
        <v>6.1087061087061088</v>
      </c>
      <c r="W56">
        <f t="shared" si="23"/>
        <v>1.788451711803781</v>
      </c>
      <c r="X56">
        <f t="shared" si="23"/>
        <v>7.2449335258676486</v>
      </c>
      <c r="Y56">
        <f t="shared" si="23"/>
        <v>0.9526657552973341</v>
      </c>
      <c r="Z56">
        <f t="shared" si="23"/>
        <v>-0.78740157480314688</v>
      </c>
      <c r="AA56">
        <f t="shared" si="23"/>
        <v>17.910447761194028</v>
      </c>
      <c r="AB56">
        <f t="shared" si="23"/>
        <v>8.793686583990981</v>
      </c>
      <c r="AC56">
        <f t="shared" si="23"/>
        <v>17.172050098879367</v>
      </c>
      <c r="AD56">
        <f t="shared" si="23"/>
        <v>2.3984245439469318</v>
      </c>
      <c r="AE56">
        <f t="shared" si="23"/>
        <v>-11.224489795918382</v>
      </c>
      <c r="AF56">
        <f t="shared" si="23"/>
        <v>7.1428571428571423</v>
      </c>
      <c r="AG56">
        <f t="shared" si="23"/>
        <v>-5.7522123893805306</v>
      </c>
      <c r="AH56">
        <f t="shared" si="23"/>
        <v>9.1597077244258873</v>
      </c>
      <c r="AI56">
        <f t="shared" si="23"/>
        <v>6.3282308857530101</v>
      </c>
      <c r="AJ56">
        <f t="shared" si="23"/>
        <v>-5.1948051948051992</v>
      </c>
      <c r="AK56">
        <f t="shared" si="23"/>
        <v>-8</v>
      </c>
      <c r="AL56">
        <f t="shared" si="23"/>
        <v>-0.94339622641509435</v>
      </c>
      <c r="AM56">
        <f t="shared" si="23"/>
        <v>-17.073170731707318</v>
      </c>
      <c r="AN56">
        <f t="shared" si="23"/>
        <v>-1.5149409312022237</v>
      </c>
      <c r="AO56">
        <f t="shared" si="23"/>
        <v>-20.238095238095237</v>
      </c>
      <c r="AP56">
        <f t="shared" si="23"/>
        <v>-3.3472803347280333</v>
      </c>
      <c r="AQ56">
        <f t="shared" si="23"/>
        <v>-27.888446215139439</v>
      </c>
      <c r="AR56">
        <f t="shared" si="23"/>
        <v>6.3590320765334827</v>
      </c>
      <c r="AS56">
        <f t="shared" si="23"/>
        <v>-0.12857212168259669</v>
      </c>
      <c r="AT56">
        <f t="shared" si="23"/>
        <v>19.736842105263158</v>
      </c>
      <c r="AU56">
        <f t="shared" si="23"/>
        <v>-3.211517165005537</v>
      </c>
      <c r="AV56">
        <f t="shared" si="23"/>
        <v>-5.8948561711775547</v>
      </c>
      <c r="AW56">
        <f t="shared" si="23"/>
        <v>3.3261026753434564</v>
      </c>
      <c r="AX56">
        <f t="shared" si="23"/>
        <v>-6.2667284331892112</v>
      </c>
      <c r="AY56">
        <f t="shared" si="23"/>
        <v>15.454545454545448</v>
      </c>
      <c r="AZ56">
        <f t="shared" si="23"/>
        <v>-8.1413210445468511</v>
      </c>
      <c r="BA56">
        <f t="shared" si="23"/>
        <v>10.772357723577237</v>
      </c>
      <c r="BB56">
        <f t="shared" si="23"/>
        <v>8.6943396226415093</v>
      </c>
      <c r="BC56">
        <f t="shared" si="23"/>
        <v>1.6109400730292833</v>
      </c>
      <c r="BD56">
        <f t="shared" si="23"/>
        <v>6.6115702479338898</v>
      </c>
      <c r="BE56">
        <f t="shared" si="23"/>
        <v>-8.5714285714285712</v>
      </c>
      <c r="BF56">
        <f t="shared" si="23"/>
        <v>18.20809248554913</v>
      </c>
      <c r="BG56">
        <f t="shared" si="23"/>
        <v>1.6918967052537845</v>
      </c>
      <c r="BH56">
        <f t="shared" si="23"/>
        <v>-7.9676405540682111</v>
      </c>
      <c r="BI56">
        <f t="shared" si="23"/>
        <v>28.089887640449433</v>
      </c>
      <c r="BJ56">
        <f t="shared" si="23"/>
        <v>87.5</v>
      </c>
      <c r="BK56">
        <f t="shared" si="23"/>
        <v>10.677083333333332</v>
      </c>
      <c r="BL56">
        <f t="shared" si="23"/>
        <v>9.8654708520179373</v>
      </c>
      <c r="BM56">
        <f t="shared" si="23"/>
        <v>1.675041876046901</v>
      </c>
      <c r="BN56">
        <f t="shared" si="23"/>
        <v>-8</v>
      </c>
      <c r="BO56">
        <f t="shared" si="23"/>
        <v>9.3541202672605799</v>
      </c>
      <c r="BP56">
        <f t="shared" si="23"/>
        <v>2.1395822720326034</v>
      </c>
      <c r="BQ56">
        <f t="shared" si="23"/>
        <v>-2.769002769002769</v>
      </c>
      <c r="BR56">
        <f t="shared" si="23"/>
        <v>0.23228551580409865</v>
      </c>
      <c r="BS56">
        <f t="shared" si="23"/>
        <v>-5.6074766355140158</v>
      </c>
      <c r="BT56">
        <f t="shared" si="23"/>
        <v>17.329545454545457</v>
      </c>
      <c r="BU56">
        <f t="shared" si="23"/>
        <v>-2.4445707788516202</v>
      </c>
      <c r="BV56">
        <f t="shared" si="23"/>
        <v>14.151544094237503</v>
      </c>
      <c r="BW56">
        <f t="shared" si="23"/>
        <v>-1.1892817814755903</v>
      </c>
      <c r="BX56">
        <f t="shared" si="23"/>
        <v>0</v>
      </c>
      <c r="BY56">
        <f t="shared" si="23"/>
        <v>8.695652173913043</v>
      </c>
      <c r="BZ56">
        <f t="shared" si="23"/>
        <v>-3.9940828402366866</v>
      </c>
      <c r="CA56">
        <f t="shared" si="23"/>
        <v>7.7497665732959851</v>
      </c>
      <c r="CB56">
        <f t="shared" si="23"/>
        <v>-3.6593398550901414E-2</v>
      </c>
      <c r="CC56">
        <f t="shared" si="23"/>
        <v>-10.843373493975907</v>
      </c>
      <c r="CD56">
        <f t="shared" si="21"/>
        <v>-45.562130177514796</v>
      </c>
      <c r="CE56">
        <f t="shared" si="21"/>
        <v>-7.5342465753424657</v>
      </c>
      <c r="CF56">
        <f t="shared" si="21"/>
        <v>18.310546875</v>
      </c>
      <c r="CG56">
        <f t="shared" si="21"/>
        <v>0.86704498404734653</v>
      </c>
      <c r="CH56">
        <f t="shared" si="21"/>
        <v>26.249999999999996</v>
      </c>
      <c r="CI56">
        <f t="shared" si="21"/>
        <v>-6.2176165803108807</v>
      </c>
      <c r="CJ56">
        <f t="shared" si="21"/>
        <v>-3.6663611365719522</v>
      </c>
      <c r="CK56">
        <f t="shared" si="21"/>
        <v>0.39926289926289926</v>
      </c>
      <c r="CL56">
        <f t="shared" si="21"/>
        <v>5.9892458293120088</v>
      </c>
      <c r="CM56">
        <f t="shared" si="21"/>
        <v>0</v>
      </c>
      <c r="CN56">
        <f t="shared" si="21"/>
        <v>-10.535714285714286</v>
      </c>
      <c r="CO56">
        <f t="shared" si="21"/>
        <v>-6.2792251169004683</v>
      </c>
      <c r="CP56">
        <f t="shared" si="21"/>
        <v>4.4078597981943703</v>
      </c>
      <c r="CQ56">
        <f t="shared" si="21"/>
        <v>8.4771143954684547</v>
      </c>
      <c r="CR56">
        <f t="shared" si="21"/>
        <v>-5.8139534883720927</v>
      </c>
      <c r="CS56">
        <f t="shared" si="21"/>
        <v>26.666666666666668</v>
      </c>
      <c r="CT56">
        <f t="shared" si="21"/>
        <v>1.875</v>
      </c>
      <c r="CU56">
        <f t="shared" si="21"/>
        <v>6.8825910931174086</v>
      </c>
      <c r="CV56">
        <f t="shared" si="21"/>
        <v>-1.7549508935759139</v>
      </c>
      <c r="CW56">
        <f t="shared" si="21"/>
        <v>1.9801980198019911</v>
      </c>
      <c r="CX56">
        <f t="shared" si="21"/>
        <v>3.7209302325581395</v>
      </c>
      <c r="CY56">
        <f t="shared" si="21"/>
        <v>-6.0920285158781597</v>
      </c>
      <c r="CZ56">
        <f t="shared" si="21"/>
        <v>-0.25811209439528021</v>
      </c>
      <c r="DA56">
        <f t="shared" si="21"/>
        <v>-1.8428532135325939</v>
      </c>
      <c r="DB56">
        <f t="shared" si="21"/>
        <v>-2.7027027027027049</v>
      </c>
      <c r="DC56">
        <f t="shared" si="21"/>
        <v>14.399999999999999</v>
      </c>
      <c r="DD56">
        <f t="shared" si="21"/>
        <v>9.433962264150944</v>
      </c>
      <c r="DE56">
        <f t="shared" si="21"/>
        <v>11.367153912295787</v>
      </c>
      <c r="DF56">
        <f t="shared" si="21"/>
        <v>11.763950976407932</v>
      </c>
      <c r="DG56">
        <f t="shared" si="21"/>
        <v>-9.1836734693877577</v>
      </c>
      <c r="DH56">
        <f t="shared" si="21"/>
        <v>0.44843049327354262</v>
      </c>
      <c r="DI56">
        <f t="shared" si="21"/>
        <v>4.7562189054726369</v>
      </c>
      <c r="DJ56">
        <f t="shared" si="21"/>
        <v>0.44843049327354262</v>
      </c>
      <c r="DK56">
        <f t="shared" si="21"/>
        <v>-1.0217085603796801</v>
      </c>
      <c r="DL56">
        <f t="shared" si="21"/>
        <v>-5.0505050505050502</v>
      </c>
      <c r="DM56">
        <f t="shared" si="21"/>
        <v>-21.192052980132452</v>
      </c>
      <c r="DN56">
        <f t="shared" si="21"/>
        <v>-0.17857142857142858</v>
      </c>
      <c r="DO56">
        <f t="shared" si="21"/>
        <v>1.2119579854565041</v>
      </c>
      <c r="DP56">
        <f t="shared" si="21"/>
        <v>-2.8939558717811655</v>
      </c>
      <c r="DQ56">
        <f t="shared" si="21"/>
        <v>29.824561403508774</v>
      </c>
      <c r="DR56">
        <f t="shared" si="21"/>
        <v>10.588235294117647</v>
      </c>
      <c r="DS56">
        <f t="shared" si="21"/>
        <v>12.561334641805692</v>
      </c>
      <c r="DT56">
        <f t="shared" si="21"/>
        <v>21.864594894561598</v>
      </c>
      <c r="DU56">
        <f t="shared" si="21"/>
        <v>-12.064491676142161</v>
      </c>
      <c r="DV56">
        <f t="shared" si="21"/>
        <v>29.530201342281881</v>
      </c>
      <c r="DW56">
        <f t="shared" si="21"/>
        <v>7.2046109510086458</v>
      </c>
      <c r="DX56">
        <f t="shared" si="21"/>
        <v>2.3686158401184305</v>
      </c>
      <c r="DY56">
        <f t="shared" si="21"/>
        <v>2.2769149776256907</v>
      </c>
      <c r="DZ56">
        <f t="shared" si="21"/>
        <v>-8.3331485464665054</v>
      </c>
      <c r="EA56">
        <f t="shared" si="21"/>
        <v>5.4347826086956523</v>
      </c>
      <c r="EB56">
        <f t="shared" si="21"/>
        <v>70</v>
      </c>
      <c r="EC56">
        <f t="shared" si="21"/>
        <v>-38.961038961038966</v>
      </c>
      <c r="ED56">
        <f t="shared" si="21"/>
        <v>13.300492610837439</v>
      </c>
      <c r="EE56">
        <f t="shared" si="21"/>
        <v>-1.986148823870397</v>
      </c>
      <c r="EF56">
        <f t="shared" si="21"/>
        <v>-5.67375886524822</v>
      </c>
      <c r="EG56">
        <f t="shared" si="21"/>
        <v>-31.746031746031743</v>
      </c>
      <c r="EH56">
        <f t="shared" si="21"/>
        <v>-1.1467889908256881</v>
      </c>
      <c r="EI56">
        <f t="shared" si="21"/>
        <v>-1.6564952048823016</v>
      </c>
      <c r="EJ56">
        <f t="shared" si="21"/>
        <v>4.4574850299401199</v>
      </c>
      <c r="EK56">
        <f t="shared" si="21"/>
        <v>9.3023255813953565</v>
      </c>
      <c r="EL56">
        <f t="shared" si="21"/>
        <v>39.534883720930232</v>
      </c>
      <c r="EM56">
        <f t="shared" si="21"/>
        <v>2.6744186046511627</v>
      </c>
      <c r="EN56">
        <f t="shared" si="21"/>
        <v>8.5626238168611053</v>
      </c>
      <c r="EO56">
        <f t="shared" si="22"/>
        <v>-0.77582062153066134</v>
      </c>
      <c r="EP56">
        <f t="shared" si="22"/>
        <v>-19.318181818181827</v>
      </c>
      <c r="EQ56">
        <f t="shared" si="22"/>
        <v>-22.727272727272727</v>
      </c>
      <c r="ER56">
        <f t="shared" si="22"/>
        <v>-12.260536398467432</v>
      </c>
      <c r="ES56">
        <f t="shared" si="22"/>
        <v>-1.7660044150110374</v>
      </c>
      <c r="ET56">
        <f t="shared" si="22"/>
        <v>0.79527157051407915</v>
      </c>
      <c r="EU56">
        <f t="shared" si="22"/>
        <v>44.444444444444443</v>
      </c>
      <c r="EV56">
        <f t="shared" si="22"/>
        <v>16.262975778546711</v>
      </c>
      <c r="EW56">
        <f t="shared" si="22"/>
        <v>-5.8216654384672069</v>
      </c>
      <c r="EX56">
        <f t="shared" si="22"/>
        <v>4.1097911901424045</v>
      </c>
      <c r="EY56">
        <f t="shared" si="22"/>
        <v>2.7100486062890585</v>
      </c>
      <c r="EZ56">
        <f t="shared" si="22"/>
        <v>10.958904109589039</v>
      </c>
      <c r="FA56">
        <f t="shared" si="22"/>
        <v>-26.666666666666668</v>
      </c>
      <c r="FB56">
        <f t="shared" si="22"/>
        <v>-7.809110629067245</v>
      </c>
      <c r="FC56">
        <f t="shared" si="22"/>
        <v>7.8431372549019605</v>
      </c>
      <c r="FD56">
        <f t="shared" si="22"/>
        <v>-5.6108055737611489</v>
      </c>
      <c r="FE56">
        <f t="shared" si="22"/>
        <v>2.8571428571428572</v>
      </c>
      <c r="FF56">
        <f t="shared" si="22"/>
        <v>0.84033613445378152</v>
      </c>
      <c r="FG56">
        <f t="shared" si="22"/>
        <v>0.45325779036827191</v>
      </c>
      <c r="FH56">
        <f t="shared" si="22"/>
        <v>-9.8275734477910159</v>
      </c>
      <c r="FI56">
        <f t="shared" si="22"/>
        <v>3.3624582760651873</v>
      </c>
      <c r="FJ56">
        <f t="shared" si="22"/>
        <v>2.1582733812949559</v>
      </c>
      <c r="FK56">
        <f t="shared" si="22"/>
        <v>-9.8214285714285712</v>
      </c>
      <c r="FL56">
        <f t="shared" si="22"/>
        <v>-4.4933516735442458</v>
      </c>
      <c r="FM56">
        <f t="shared" si="22"/>
        <v>5.629217943628424</v>
      </c>
      <c r="FN56">
        <f t="shared" si="22"/>
        <v>-0.40452018686222824</v>
      </c>
      <c r="FO56">
        <f t="shared" si="22"/>
        <v>0</v>
      </c>
      <c r="FP56">
        <f t="shared" si="22"/>
        <v>75</v>
      </c>
      <c r="FQ56">
        <f t="shared" si="22"/>
        <v>-2.9585798816568047</v>
      </c>
      <c r="FR56">
        <f t="shared" si="22"/>
        <v>7.1428571428571423</v>
      </c>
      <c r="FS56">
        <f t="shared" si="22"/>
        <v>-0.56395155017224141</v>
      </c>
      <c r="FT56">
        <f t="shared" si="22"/>
        <v>32.692307692307693</v>
      </c>
      <c r="FU56">
        <f t="shared" si="22"/>
        <v>8.133971291866029</v>
      </c>
      <c r="FV56">
        <f t="shared" si="22"/>
        <v>4.5656754858346993</v>
      </c>
      <c r="FW56">
        <f t="shared" si="22"/>
        <v>10.179372197309416</v>
      </c>
      <c r="FX56">
        <f t="shared" si="22"/>
        <v>-2.7396303710255574</v>
      </c>
      <c r="FY56">
        <f t="shared" si="22"/>
        <v>5</v>
      </c>
      <c r="FZ56">
        <f t="shared" si="22"/>
        <v>1.6483516483516485</v>
      </c>
      <c r="GA56">
        <f t="shared" si="22"/>
        <v>4.5007032348804499</v>
      </c>
      <c r="GB56">
        <f t="shared" si="22"/>
        <v>5.0095602294455066</v>
      </c>
      <c r="GC56">
        <f t="shared" si="22"/>
        <v>9.7958806117414898</v>
      </c>
      <c r="GD56">
        <f t="shared" si="22"/>
        <v>1.342281879194626</v>
      </c>
      <c r="GE56">
        <f t="shared" si="22"/>
        <v>20</v>
      </c>
      <c r="GF56">
        <f t="shared" si="22"/>
        <v>-8.7091757387247277</v>
      </c>
      <c r="GG56">
        <f t="shared" si="22"/>
        <v>-4.8130193905817169</v>
      </c>
      <c r="GH56">
        <f t="shared" si="22"/>
        <v>-2.8847737593825737</v>
      </c>
      <c r="GI56">
        <f t="shared" si="22"/>
        <v>8.256880733944957</v>
      </c>
      <c r="GJ56">
        <f t="shared" si="22"/>
        <v>8.1395348837209305</v>
      </c>
      <c r="GK56">
        <f t="shared" si="22"/>
        <v>6.7754850631352017</v>
      </c>
      <c r="GL56">
        <f t="shared" si="22"/>
        <v>-3.607821536766731</v>
      </c>
      <c r="GM56">
        <f t="shared" si="22"/>
        <v>3.1368550834597877</v>
      </c>
      <c r="GN56">
        <f t="shared" si="22"/>
        <v>11.627906976744185</v>
      </c>
      <c r="GO56">
        <f t="shared" si="22"/>
        <v>-13.333333333333334</v>
      </c>
      <c r="GP56">
        <f t="shared" si="22"/>
        <v>0.97087378640776689</v>
      </c>
      <c r="GQ56">
        <f t="shared" si="22"/>
        <v>6.9414316702819958</v>
      </c>
      <c r="GR56">
        <f t="shared" si="22"/>
        <v>8.3560442685498977</v>
      </c>
      <c r="GS56">
        <f t="shared" si="22"/>
        <v>-5.8823529411764675</v>
      </c>
      <c r="GT56">
        <f t="shared" si="22"/>
        <v>13.402061855670103</v>
      </c>
      <c r="GU56">
        <f t="shared" si="22"/>
        <v>6.5662650602409638</v>
      </c>
      <c r="GV56">
        <f t="shared" si="22"/>
        <v>-3.7459807073954985</v>
      </c>
      <c r="GW56">
        <f t="shared" si="22"/>
        <v>0.44184189512909239</v>
      </c>
      <c r="GX56">
        <f t="shared" si="22"/>
        <v>36.036036036036037</v>
      </c>
      <c r="GY56">
        <f t="shared" si="22"/>
        <v>0</v>
      </c>
      <c r="GZ56">
        <f t="shared" ref="GZ56:IV59" si="24">(GZ20-GZ19)/GZ19*100</f>
        <v>15.081967213114755</v>
      </c>
      <c r="HA56">
        <f t="shared" si="24"/>
        <v>-21.374045801526716</v>
      </c>
      <c r="HB56">
        <f t="shared" si="24"/>
        <v>8.7621658670322145</v>
      </c>
      <c r="HC56">
        <f t="shared" si="24"/>
        <v>-21.495327102803728</v>
      </c>
      <c r="HD56">
        <f t="shared" si="24"/>
        <v>3.1707317073170733</v>
      </c>
      <c r="HE56">
        <f t="shared" si="24"/>
        <v>0.45745654162854532</v>
      </c>
      <c r="HF56">
        <f t="shared" si="24"/>
        <v>7.9661912308505016</v>
      </c>
      <c r="HG56">
        <f t="shared" si="24"/>
        <v>4.9477944626935706</v>
      </c>
      <c r="HH56">
        <f t="shared" si="24"/>
        <v>4.444444444444442</v>
      </c>
      <c r="HI56">
        <f t="shared" si="24"/>
        <v>7.5928917609046849</v>
      </c>
      <c r="HJ56">
        <f t="shared" si="24"/>
        <v>3.9842158859470471</v>
      </c>
      <c r="HK56">
        <f t="shared" si="24"/>
        <v>16.825858479029645</v>
      </c>
      <c r="HL56">
        <f t="shared" si="24"/>
        <v>5.8302468336398245</v>
      </c>
      <c r="HM56">
        <f t="shared" si="24"/>
        <v>-3.8709677419354813</v>
      </c>
      <c r="HN56">
        <f t="shared" si="24"/>
        <v>55.813953488372093</v>
      </c>
      <c r="HO56">
        <f t="shared" si="24"/>
        <v>3.8238702201622248</v>
      </c>
      <c r="HP56">
        <f t="shared" si="24"/>
        <v>-3.6231884057971016</v>
      </c>
      <c r="HQ56">
        <f t="shared" si="24"/>
        <v>-0.43743427970557314</v>
      </c>
      <c r="HR56">
        <f t="shared" si="24"/>
        <v>38.15789473684211</v>
      </c>
      <c r="HS56">
        <f t="shared" si="24"/>
        <v>-22.222222222222221</v>
      </c>
      <c r="HT56">
        <f t="shared" si="24"/>
        <v>-23.571428571428569</v>
      </c>
      <c r="HU56">
        <f t="shared" si="24"/>
        <v>-8.5470085470085468</v>
      </c>
      <c r="HV56">
        <f t="shared" si="24"/>
        <v>3.0307622367025306</v>
      </c>
      <c r="HW56">
        <f t="shared" si="24"/>
        <v>-3.0000000000000071</v>
      </c>
      <c r="HX56">
        <f t="shared" si="24"/>
        <v>-9.2269326683291766</v>
      </c>
      <c r="HY56">
        <f t="shared" si="24"/>
        <v>9.5297029702970306</v>
      </c>
      <c r="HZ56">
        <f t="shared" si="24"/>
        <v>8.9753772835583785</v>
      </c>
      <c r="IA56">
        <f t="shared" si="24"/>
        <v>6.5263023980662807</v>
      </c>
      <c r="IB56">
        <f t="shared" si="24"/>
        <v>-3.6144578313253093</v>
      </c>
      <c r="IC56">
        <f t="shared" si="24"/>
        <v>-8.6734693877551017</v>
      </c>
      <c r="ID56">
        <f t="shared" si="24"/>
        <v>-5.0054804530507857</v>
      </c>
      <c r="IE56">
        <f t="shared" si="24"/>
        <v>2.0991052993805921</v>
      </c>
      <c r="IF56">
        <f t="shared" si="24"/>
        <v>-8.2304526748971193E-2</v>
      </c>
      <c r="IG56">
        <f t="shared" si="24"/>
        <v>-0.92592592592593903</v>
      </c>
      <c r="IH56">
        <f t="shared" si="24"/>
        <v>-13.043478260869565</v>
      </c>
      <c r="II56">
        <f t="shared" si="24"/>
        <v>-3.3232628398791544</v>
      </c>
      <c r="IJ56">
        <f t="shared" si="24"/>
        <v>-5.6074766355140184</v>
      </c>
      <c r="IK56">
        <f t="shared" si="24"/>
        <v>0.89082316140219642</v>
      </c>
      <c r="IL56">
        <f t="shared" si="24"/>
        <v>11.564625850340132</v>
      </c>
      <c r="IM56">
        <f t="shared" si="24"/>
        <v>13.609467455621301</v>
      </c>
      <c r="IN56">
        <f t="shared" si="24"/>
        <v>-1.9742489270386268</v>
      </c>
      <c r="IO56">
        <f t="shared" si="24"/>
        <v>-2.0498126515318491</v>
      </c>
      <c r="IP56">
        <f t="shared" si="24"/>
        <v>0.57221433640880048</v>
      </c>
      <c r="IQ56">
        <f t="shared" si="24"/>
        <v>-15.053763440860218</v>
      </c>
      <c r="IR56">
        <f t="shared" si="24"/>
        <v>-25</v>
      </c>
      <c r="IS56">
        <f t="shared" si="24"/>
        <v>-4.375</v>
      </c>
      <c r="IT56">
        <f t="shared" si="24"/>
        <v>20</v>
      </c>
      <c r="IU56">
        <f t="shared" si="24"/>
        <v>0.22710641197103129</v>
      </c>
      <c r="IV56">
        <f t="shared" si="24"/>
        <v>-19.444444444444457</v>
      </c>
    </row>
    <row r="57" spans="1:256" x14ac:dyDescent="0.25">
      <c r="A57">
        <v>2002</v>
      </c>
      <c r="B57">
        <f t="shared" si="9"/>
        <v>-20.052770448548813</v>
      </c>
      <c r="C57">
        <f t="shared" si="9"/>
        <v>21.548575602629658</v>
      </c>
      <c r="D57">
        <f t="shared" si="9"/>
        <v>6.7693409742120352</v>
      </c>
      <c r="E57">
        <f t="shared" ref="E57:BP60" si="25">(E21-E20)/E20*100</f>
        <v>6.9482366325369735</v>
      </c>
      <c r="F57">
        <f t="shared" si="25"/>
        <v>-8.8050314465408821</v>
      </c>
      <c r="G57">
        <f t="shared" si="25"/>
        <v>-15.384615384615385</v>
      </c>
      <c r="H57">
        <f t="shared" si="25"/>
        <v>1.996007984031936</v>
      </c>
      <c r="I57">
        <f t="shared" si="25"/>
        <v>-4.8638132295719849</v>
      </c>
      <c r="J57">
        <f t="shared" si="25"/>
        <v>-7.999930268640064</v>
      </c>
      <c r="K57">
        <f t="shared" si="25"/>
        <v>3.5294117647058907</v>
      </c>
      <c r="L57">
        <f t="shared" si="25"/>
        <v>-3.25</v>
      </c>
      <c r="M57">
        <f t="shared" si="25"/>
        <v>5.928853754940711</v>
      </c>
      <c r="N57">
        <f t="shared" si="25"/>
        <v>-9.788001804239963</v>
      </c>
      <c r="O57">
        <f t="shared" si="25"/>
        <v>-6.9548520044960664</v>
      </c>
      <c r="P57">
        <f t="shared" si="25"/>
        <v>-7.5342465753424639</v>
      </c>
      <c r="Q57">
        <f t="shared" si="25"/>
        <v>-4.0540540540540544</v>
      </c>
      <c r="R57">
        <f t="shared" si="25"/>
        <v>-15.47085201793722</v>
      </c>
      <c r="S57">
        <f t="shared" si="25"/>
        <v>15.726730857404862</v>
      </c>
      <c r="T57">
        <f t="shared" si="25"/>
        <v>-2.855514562524371</v>
      </c>
      <c r="U57">
        <f t="shared" si="25"/>
        <v>11.235955056179774</v>
      </c>
      <c r="V57">
        <f t="shared" si="25"/>
        <v>8.5675430643699002</v>
      </c>
      <c r="W57">
        <f t="shared" si="25"/>
        <v>2.3895582329317269</v>
      </c>
      <c r="X57">
        <f t="shared" si="25"/>
        <v>0.54786888290463365</v>
      </c>
      <c r="Y57">
        <f t="shared" si="25"/>
        <v>0.3702763319368626</v>
      </c>
      <c r="Z57">
        <f t="shared" si="25"/>
        <v>3.9682539682539679</v>
      </c>
      <c r="AA57">
        <f t="shared" si="25"/>
        <v>13.291139240506327</v>
      </c>
      <c r="AB57">
        <f t="shared" si="25"/>
        <v>7.0466321243523309</v>
      </c>
      <c r="AC57">
        <f t="shared" si="25"/>
        <v>0.67510548523206748</v>
      </c>
      <c r="AD57">
        <f t="shared" si="25"/>
        <v>-2.2329291252505215</v>
      </c>
      <c r="AE57">
        <f t="shared" si="25"/>
        <v>12.643678160919558</v>
      </c>
      <c r="AF57">
        <f t="shared" si="25"/>
        <v>-20</v>
      </c>
      <c r="AG57">
        <f t="shared" si="25"/>
        <v>15.805946791862285</v>
      </c>
      <c r="AH57">
        <f t="shared" si="25"/>
        <v>-2.7253167583074349</v>
      </c>
      <c r="AI57">
        <f t="shared" si="25"/>
        <v>7.4980786173543035E-2</v>
      </c>
      <c r="AJ57">
        <f t="shared" si="25"/>
        <v>13.698630136986315</v>
      </c>
      <c r="AK57">
        <f t="shared" si="25"/>
        <v>13.043478260869565</v>
      </c>
      <c r="AL57">
        <f t="shared" si="25"/>
        <v>-14.761904761904763</v>
      </c>
      <c r="AM57">
        <f t="shared" si="25"/>
        <v>-0.17301038062283738</v>
      </c>
      <c r="AN57">
        <f t="shared" si="25"/>
        <v>9.6770291520503204E-2</v>
      </c>
      <c r="AO57">
        <f t="shared" si="25"/>
        <v>35.820895522388049</v>
      </c>
      <c r="AP57">
        <f t="shared" si="25"/>
        <v>14.285714285714285</v>
      </c>
      <c r="AQ57">
        <f t="shared" si="25"/>
        <v>44.751381215469614</v>
      </c>
      <c r="AR57">
        <f t="shared" si="25"/>
        <v>1.4285714285714286</v>
      </c>
      <c r="AS57">
        <f t="shared" si="25"/>
        <v>-5.0984964414972431</v>
      </c>
      <c r="AT57">
        <f t="shared" si="25"/>
        <v>-6.5934065934065895</v>
      </c>
      <c r="AU57">
        <f t="shared" si="25"/>
        <v>4.2334096109839816</v>
      </c>
      <c r="AV57">
        <f t="shared" si="25"/>
        <v>1.6864929980424634</v>
      </c>
      <c r="AW57">
        <f t="shared" si="25"/>
        <v>-0.87017373048954882</v>
      </c>
      <c r="AX57">
        <f t="shared" si="25"/>
        <v>4.401306938304824</v>
      </c>
      <c r="AY57">
        <f t="shared" si="25"/>
        <v>-0.78740157480314688</v>
      </c>
      <c r="AZ57">
        <f t="shared" si="25"/>
        <v>1.3377926421404682</v>
      </c>
      <c r="BA57">
        <f t="shared" si="25"/>
        <v>-3.3027522935779818</v>
      </c>
      <c r="BB57">
        <f t="shared" si="25"/>
        <v>-6.7351756700458276</v>
      </c>
      <c r="BC57">
        <f t="shared" si="25"/>
        <v>0.85259301014656153</v>
      </c>
      <c r="BD57">
        <f t="shared" si="25"/>
        <v>-13.178294573643418</v>
      </c>
      <c r="BE57">
        <f t="shared" si="25"/>
        <v>-25</v>
      </c>
      <c r="BF57">
        <f t="shared" si="25"/>
        <v>-9.0464547677261606</v>
      </c>
      <c r="BG57">
        <f t="shared" si="25"/>
        <v>5.9544658493870406</v>
      </c>
      <c r="BH57">
        <f t="shared" si="25"/>
        <v>-0.28668395202259744</v>
      </c>
      <c r="BI57">
        <f t="shared" si="25"/>
        <v>-0.87719298245613719</v>
      </c>
      <c r="BJ57">
        <f t="shared" si="25"/>
        <v>20</v>
      </c>
      <c r="BK57">
        <f t="shared" si="25"/>
        <v>16.941176470588236</v>
      </c>
      <c r="BL57">
        <f t="shared" si="25"/>
        <v>-2.0408163265306123</v>
      </c>
      <c r="BM57">
        <f t="shared" si="25"/>
        <v>-1.3754870427028583</v>
      </c>
      <c r="BN57">
        <f t="shared" si="25"/>
        <v>-1.7391304347826024</v>
      </c>
      <c r="BO57">
        <f t="shared" si="25"/>
        <v>-2.1384928716904277</v>
      </c>
      <c r="BP57">
        <f t="shared" si="25"/>
        <v>8.9775561097256862</v>
      </c>
      <c r="BQ57">
        <f t="shared" si="23"/>
        <v>1.5362400224619952</v>
      </c>
      <c r="BR57">
        <f t="shared" si="23"/>
        <v>-7.4960473024192673</v>
      </c>
      <c r="BS57">
        <f t="shared" si="23"/>
        <v>26.732673267326746</v>
      </c>
      <c r="BT57">
        <f t="shared" si="23"/>
        <v>-12.348668280871671</v>
      </c>
      <c r="BU57">
        <f t="shared" si="23"/>
        <v>7.4009324009324011</v>
      </c>
      <c r="BV57">
        <f t="shared" si="23"/>
        <v>-7.7952865709106121</v>
      </c>
      <c r="BW57">
        <f t="shared" si="23"/>
        <v>1.6543252680848954</v>
      </c>
      <c r="BX57">
        <f t="shared" si="23"/>
        <v>7.0588235294117601</v>
      </c>
      <c r="BY57">
        <f t="shared" si="23"/>
        <v>-12</v>
      </c>
      <c r="BZ57">
        <f t="shared" si="23"/>
        <v>22.804314329738059</v>
      </c>
      <c r="CA57">
        <f t="shared" si="23"/>
        <v>1.2998266897746966</v>
      </c>
      <c r="CB57">
        <f t="shared" si="23"/>
        <v>0.17815306520890276</v>
      </c>
      <c r="CC57">
        <f t="shared" si="23"/>
        <v>24.324324324324309</v>
      </c>
      <c r="CD57">
        <f t="shared" si="21"/>
        <v>-15.217391304347828</v>
      </c>
      <c r="CE57">
        <f t="shared" si="21"/>
        <v>9.5238095238095237</v>
      </c>
      <c r="CF57">
        <f t="shared" ref="CF57:EQ63" si="26">(CF21-CF20)/CF20*100</f>
        <v>-10.647957078002475</v>
      </c>
      <c r="CG57">
        <f t="shared" si="26"/>
        <v>2.9071592418205965</v>
      </c>
      <c r="CH57">
        <f t="shared" si="26"/>
        <v>0</v>
      </c>
      <c r="CI57">
        <f t="shared" si="26"/>
        <v>5.5248618784530388</v>
      </c>
      <c r="CJ57">
        <f t="shared" si="26"/>
        <v>3.425309229305423</v>
      </c>
      <c r="CK57">
        <f t="shared" si="26"/>
        <v>-4.2214744570204958</v>
      </c>
      <c r="CL57">
        <f t="shared" si="26"/>
        <v>-4.3577802638083103</v>
      </c>
      <c r="CM57">
        <f t="shared" si="26"/>
        <v>12.698412698412694</v>
      </c>
      <c r="CN57">
        <f t="shared" si="26"/>
        <v>18.363273453093811</v>
      </c>
      <c r="CO57">
        <f t="shared" si="26"/>
        <v>8.9807555238774057</v>
      </c>
      <c r="CP57">
        <f t="shared" si="26"/>
        <v>-9.4226856561546288</v>
      </c>
      <c r="CQ57">
        <f t="shared" si="26"/>
        <v>2.058699957985715</v>
      </c>
      <c r="CR57">
        <f t="shared" si="26"/>
        <v>8.0246913580246968</v>
      </c>
      <c r="CS57">
        <f t="shared" si="26"/>
        <v>-26.315789473684209</v>
      </c>
      <c r="CT57">
        <f t="shared" si="26"/>
        <v>15.644171779141105</v>
      </c>
      <c r="CU57">
        <f t="shared" si="26"/>
        <v>2.2727272727272729</v>
      </c>
      <c r="CV57">
        <f t="shared" si="26"/>
        <v>0.65825412433082053</v>
      </c>
      <c r="CW57">
        <f t="shared" si="26"/>
        <v>30.097087378640769</v>
      </c>
      <c r="CX57">
        <f t="shared" si="26"/>
        <v>15.022421524663676</v>
      </c>
      <c r="CY57">
        <f t="shared" si="26"/>
        <v>-5.4520358868184955</v>
      </c>
      <c r="CZ57">
        <f t="shared" si="26"/>
        <v>-0.79852125693160803</v>
      </c>
      <c r="DA57">
        <f t="shared" si="26"/>
        <v>5.3745563235568836</v>
      </c>
      <c r="DB57">
        <f t="shared" si="26"/>
        <v>2.7777777777777799</v>
      </c>
      <c r="DC57">
        <f t="shared" si="26"/>
        <v>20.97902097902098</v>
      </c>
      <c r="DD57">
        <f t="shared" si="26"/>
        <v>-4.256465517241379</v>
      </c>
      <c r="DE57">
        <f t="shared" si="26"/>
        <v>10.701050030883261</v>
      </c>
      <c r="DF57">
        <f t="shared" si="26"/>
        <v>-4.5892101888886758</v>
      </c>
      <c r="DG57">
        <f t="shared" si="26"/>
        <v>12.359550561797748</v>
      </c>
      <c r="DH57">
        <f t="shared" si="26"/>
        <v>0.89285714285714279</v>
      </c>
      <c r="DI57">
        <f t="shared" si="26"/>
        <v>1.8996960486322187</v>
      </c>
      <c r="DJ57">
        <f t="shared" si="26"/>
        <v>0.89285714285714279</v>
      </c>
      <c r="DK57">
        <f t="shared" si="26"/>
        <v>-5.1768153262148422</v>
      </c>
      <c r="DL57">
        <f t="shared" si="26"/>
        <v>23.404255319148927</v>
      </c>
      <c r="DM57">
        <f t="shared" si="26"/>
        <v>-5.8823529411764701</v>
      </c>
      <c r="DN57">
        <f t="shared" si="26"/>
        <v>1.6547406082289804</v>
      </c>
      <c r="DO57">
        <f t="shared" si="26"/>
        <v>4.76317189994678</v>
      </c>
      <c r="DP57">
        <f t="shared" si="26"/>
        <v>3.6844403105483954</v>
      </c>
      <c r="DQ57">
        <f t="shared" si="26"/>
        <v>-12.162162162162167</v>
      </c>
      <c r="DR57">
        <f t="shared" si="26"/>
        <v>-6.3829787234042552</v>
      </c>
      <c r="DS57">
        <f t="shared" si="26"/>
        <v>-1.7436791630340016</v>
      </c>
      <c r="DT57">
        <f t="shared" si="26"/>
        <v>1.8822100789313905</v>
      </c>
      <c r="DU57">
        <f t="shared" si="26"/>
        <v>2.3905042936242169</v>
      </c>
      <c r="DV57">
        <f t="shared" si="26"/>
        <v>-4.6632124352331719</v>
      </c>
      <c r="DW57">
        <f t="shared" si="26"/>
        <v>-11.021505376344086</v>
      </c>
      <c r="DX57">
        <f t="shared" si="26"/>
        <v>5.9291395516992047</v>
      </c>
      <c r="DY57">
        <f t="shared" si="26"/>
        <v>-9.612662463003474</v>
      </c>
      <c r="DZ57">
        <f t="shared" si="26"/>
        <v>3.476136336147464</v>
      </c>
      <c r="EA57">
        <f t="shared" si="26"/>
        <v>2.0618556701031037</v>
      </c>
      <c r="EB57">
        <f t="shared" si="26"/>
        <v>-52.941176470588239</v>
      </c>
      <c r="EC57">
        <f t="shared" si="26"/>
        <v>26.063829787234045</v>
      </c>
      <c r="ED57">
        <f t="shared" si="26"/>
        <v>23.043478260869566</v>
      </c>
      <c r="EE57">
        <f t="shared" si="26"/>
        <v>8.432422337047873</v>
      </c>
      <c r="EF57">
        <f t="shared" si="26"/>
        <v>1.5037593984962352</v>
      </c>
      <c r="EG57">
        <f t="shared" si="26"/>
        <v>11.627906976744185</v>
      </c>
      <c r="EH57">
        <f t="shared" si="26"/>
        <v>7.6566125290023201</v>
      </c>
      <c r="EI57">
        <f t="shared" si="26"/>
        <v>20.478723404255319</v>
      </c>
      <c r="EJ57">
        <f t="shared" si="26"/>
        <v>-1.8687945701772488</v>
      </c>
      <c r="EK57">
        <f t="shared" si="26"/>
        <v>12.765957446808502</v>
      </c>
      <c r="EL57">
        <f t="shared" si="26"/>
        <v>0.55555555555555558</v>
      </c>
      <c r="EM57">
        <f t="shared" si="26"/>
        <v>5.0962627406568517</v>
      </c>
      <c r="EN57">
        <f t="shared" si="26"/>
        <v>3.7712895377128954</v>
      </c>
      <c r="EO57">
        <f t="shared" si="26"/>
        <v>-0.98011144638019509</v>
      </c>
      <c r="EP57">
        <f t="shared" si="26"/>
        <v>25.35211267605635</v>
      </c>
      <c r="EQ57">
        <f t="shared" si="26"/>
        <v>-29.411764705882355</v>
      </c>
      <c r="ER57">
        <f t="shared" ref="ER57:HC60" si="27">(ER21-ER20)/ER20*100</f>
        <v>-2.6200873362445414</v>
      </c>
      <c r="ES57">
        <f t="shared" si="27"/>
        <v>-7.1910112359550569</v>
      </c>
      <c r="ET57">
        <f t="shared" si="27"/>
        <v>7.7730805945724804</v>
      </c>
      <c r="EU57">
        <f t="shared" si="27"/>
        <v>-10.769230769230772</v>
      </c>
      <c r="EV57">
        <f t="shared" si="27"/>
        <v>0.89285714285714279</v>
      </c>
      <c r="EW57">
        <f t="shared" si="27"/>
        <v>6.807511737089202</v>
      </c>
      <c r="EX57">
        <f t="shared" si="27"/>
        <v>-1.0985116938341601</v>
      </c>
      <c r="EY57">
        <f t="shared" si="27"/>
        <v>5.4026385428135439</v>
      </c>
      <c r="EZ57">
        <f t="shared" si="27"/>
        <v>-2.4691358024691268</v>
      </c>
      <c r="FA57">
        <f t="shared" si="27"/>
        <v>53.535353535353536</v>
      </c>
      <c r="FB57">
        <f t="shared" si="27"/>
        <v>20.823529411764703</v>
      </c>
      <c r="FC57">
        <f t="shared" si="27"/>
        <v>-18.144712430426715</v>
      </c>
      <c r="FD57">
        <f t="shared" si="27"/>
        <v>7.0432314937809437</v>
      </c>
      <c r="FE57">
        <f t="shared" si="27"/>
        <v>-0.55555555555556346</v>
      </c>
      <c r="FF57">
        <f t="shared" si="27"/>
        <v>-5.3125</v>
      </c>
      <c r="FG57">
        <f t="shared" si="27"/>
        <v>9.5600676818950934</v>
      </c>
      <c r="FH57">
        <f t="shared" si="27"/>
        <v>0.26808918068663656</v>
      </c>
      <c r="FI57">
        <f t="shared" si="27"/>
        <v>-0.35142707888113217</v>
      </c>
      <c r="FJ57">
        <f t="shared" si="27"/>
        <v>-1.4084507042253471</v>
      </c>
      <c r="FK57">
        <f t="shared" si="27"/>
        <v>8.5148514851485153</v>
      </c>
      <c r="FL57">
        <f t="shared" si="27"/>
        <v>5.4248679788766196</v>
      </c>
      <c r="FM57">
        <f t="shared" si="27"/>
        <v>-8.2606734816596514</v>
      </c>
      <c r="FN57">
        <f t="shared" si="27"/>
        <v>-4.3158115402756669</v>
      </c>
      <c r="FO57">
        <f t="shared" si="27"/>
        <v>14.400000000000004</v>
      </c>
      <c r="FP57">
        <f t="shared" si="27"/>
        <v>-28.571428571428569</v>
      </c>
      <c r="FQ57">
        <f t="shared" si="27"/>
        <v>-0.6097560975609756</v>
      </c>
      <c r="FR57">
        <f t="shared" si="27"/>
        <v>-3.3333333333333335</v>
      </c>
      <c r="FS57">
        <f t="shared" si="27"/>
        <v>1.1370938451652557</v>
      </c>
      <c r="FT57">
        <f t="shared" si="27"/>
        <v>-15.942028985507253</v>
      </c>
      <c r="FU57">
        <f t="shared" si="27"/>
        <v>16.371681415929203</v>
      </c>
      <c r="FV57">
        <f t="shared" si="27"/>
        <v>7.6802507836990594</v>
      </c>
      <c r="FW57">
        <f t="shared" si="27"/>
        <v>3.9072039072039071</v>
      </c>
      <c r="FX57">
        <f t="shared" si="27"/>
        <v>2.1514897690558814</v>
      </c>
      <c r="FY57">
        <f t="shared" si="27"/>
        <v>-6.6666666666666599</v>
      </c>
      <c r="FZ57">
        <f t="shared" si="27"/>
        <v>-11.891891891891893</v>
      </c>
      <c r="GA57">
        <f t="shared" si="27"/>
        <v>5.8546433378196507</v>
      </c>
      <c r="GB57">
        <f t="shared" si="27"/>
        <v>8.0116533139111432</v>
      </c>
      <c r="GC57">
        <f t="shared" si="27"/>
        <v>2.384228706225954</v>
      </c>
      <c r="GD57">
        <f t="shared" si="27"/>
        <v>-6.6225165562913908</v>
      </c>
      <c r="GE57">
        <f t="shared" si="27"/>
        <v>-14.285714285714285</v>
      </c>
      <c r="GF57">
        <f t="shared" si="27"/>
        <v>5.4514480408858601</v>
      </c>
      <c r="GG57">
        <f t="shared" si="27"/>
        <v>-0.25463805020007274</v>
      </c>
      <c r="GH57">
        <f t="shared" si="27"/>
        <v>1.2817095922273642</v>
      </c>
      <c r="GI57">
        <f t="shared" si="27"/>
        <v>-7.6271186440677985</v>
      </c>
      <c r="GJ57">
        <f t="shared" si="27"/>
        <v>-4.1474654377880187</v>
      </c>
      <c r="GK57">
        <f t="shared" si="27"/>
        <v>7.6146524372656481</v>
      </c>
      <c r="GL57">
        <f t="shared" si="27"/>
        <v>-1.9257142857142857</v>
      </c>
      <c r="GM57">
        <f t="shared" si="27"/>
        <v>-2.3012023264902641</v>
      </c>
      <c r="GN57">
        <f t="shared" si="27"/>
        <v>-1.041666666666663</v>
      </c>
      <c r="GO57">
        <f t="shared" si="27"/>
        <v>5.1282051282051277</v>
      </c>
      <c r="GP57">
        <f t="shared" si="27"/>
        <v>-5.0480769230769234</v>
      </c>
      <c r="GQ57">
        <f t="shared" si="27"/>
        <v>-7.0993914807302234</v>
      </c>
      <c r="GR57">
        <f t="shared" si="27"/>
        <v>-7.2304966865691229</v>
      </c>
      <c r="GS57">
        <f t="shared" si="27"/>
        <v>14.583333333333337</v>
      </c>
      <c r="GT57">
        <f t="shared" si="27"/>
        <v>-9.6969696969696972</v>
      </c>
      <c r="GU57">
        <f t="shared" si="27"/>
        <v>10.740531373657433</v>
      </c>
      <c r="GV57">
        <f t="shared" si="27"/>
        <v>-3.5577083681309505</v>
      </c>
      <c r="GW57">
        <f t="shared" si="27"/>
        <v>0.2013991944032224</v>
      </c>
      <c r="GX57">
        <f t="shared" si="27"/>
        <v>-5.2980132450331059</v>
      </c>
      <c r="GY57">
        <f t="shared" si="27"/>
        <v>57.142857142857139</v>
      </c>
      <c r="GZ57">
        <f t="shared" si="27"/>
        <v>2.8490028490028489</v>
      </c>
      <c r="HA57">
        <f t="shared" si="27"/>
        <v>13.592233009708737</v>
      </c>
      <c r="HB57">
        <f t="shared" si="27"/>
        <v>-4.5322779864384568</v>
      </c>
      <c r="HC57">
        <f t="shared" si="27"/>
        <v>36.904761904761898</v>
      </c>
      <c r="HD57">
        <f t="shared" si="24"/>
        <v>-0.70921985815602839</v>
      </c>
      <c r="HE57">
        <f t="shared" si="24"/>
        <v>4.2805100182149367</v>
      </c>
      <c r="HF57">
        <f t="shared" si="24"/>
        <v>-7.8872688129954005</v>
      </c>
      <c r="HG57">
        <f t="shared" si="24"/>
        <v>3.4848950619009029</v>
      </c>
      <c r="HH57">
        <f t="shared" si="24"/>
        <v>4.9645390070922062</v>
      </c>
      <c r="HI57">
        <f t="shared" si="24"/>
        <v>-2.2522522522522523</v>
      </c>
      <c r="HJ57">
        <f t="shared" si="24"/>
        <v>4.1498347410943808</v>
      </c>
      <c r="HK57">
        <f t="shared" si="24"/>
        <v>6.3143600769491908</v>
      </c>
      <c r="HL57">
        <f t="shared" si="24"/>
        <v>-1.740088105726872</v>
      </c>
      <c r="HM57">
        <f t="shared" si="24"/>
        <v>4.6979865771812035</v>
      </c>
      <c r="HN57">
        <f t="shared" si="24"/>
        <v>-29.850746268656714</v>
      </c>
      <c r="HO57">
        <f t="shared" si="24"/>
        <v>5.2455357142857144</v>
      </c>
      <c r="HP57">
        <f t="shared" si="24"/>
        <v>-4.7619047619047619</v>
      </c>
      <c r="HQ57">
        <f t="shared" si="24"/>
        <v>1.0962781462549112</v>
      </c>
      <c r="HR57">
        <f t="shared" si="24"/>
        <v>-5.7142857142857109</v>
      </c>
      <c r="HS57">
        <f t="shared" si="24"/>
        <v>85.714285714285708</v>
      </c>
      <c r="HT57">
        <f t="shared" si="24"/>
        <v>17.75700934579439</v>
      </c>
      <c r="HU57">
        <f t="shared" si="24"/>
        <v>-28.037383177570092</v>
      </c>
      <c r="HV57">
        <f t="shared" si="24"/>
        <v>5.4052066480364758</v>
      </c>
      <c r="HW57">
        <f t="shared" si="24"/>
        <v>2.0618556701031037</v>
      </c>
      <c r="HX57">
        <f t="shared" si="24"/>
        <v>6.593406593406594</v>
      </c>
      <c r="HY57">
        <f t="shared" si="24"/>
        <v>3.898305084745763</v>
      </c>
      <c r="HZ57">
        <f t="shared" si="24"/>
        <v>1.4723032069970845</v>
      </c>
      <c r="IA57">
        <f t="shared" si="24"/>
        <v>-1.2141478075675245</v>
      </c>
      <c r="IB57">
        <f t="shared" si="24"/>
        <v>23.750000000000004</v>
      </c>
      <c r="IC57">
        <f t="shared" si="24"/>
        <v>2.7932960893854748</v>
      </c>
      <c r="ID57">
        <f t="shared" si="24"/>
        <v>5.1538461538461542</v>
      </c>
      <c r="IE57">
        <f t="shared" si="24"/>
        <v>-2.3087293562521065</v>
      </c>
      <c r="IF57">
        <f t="shared" si="24"/>
        <v>6.3379618733819729</v>
      </c>
      <c r="IG57">
        <f t="shared" si="24"/>
        <v>2.8037383177570163</v>
      </c>
      <c r="IH57">
        <f t="shared" si="24"/>
        <v>42.5</v>
      </c>
      <c r="II57">
        <f t="shared" si="24"/>
        <v>2.5</v>
      </c>
      <c r="IJ57">
        <f t="shared" si="24"/>
        <v>-7.0721357850070721</v>
      </c>
      <c r="IK57">
        <f t="shared" si="24"/>
        <v>-1.0582010582010581</v>
      </c>
      <c r="IL57">
        <f t="shared" si="24"/>
        <v>2.4390243902439157</v>
      </c>
      <c r="IM57">
        <f t="shared" si="24"/>
        <v>-19.791666666666664</v>
      </c>
      <c r="IN57">
        <f t="shared" si="24"/>
        <v>8.3187390542907185</v>
      </c>
      <c r="IO57">
        <f t="shared" si="24"/>
        <v>6.0531053105310528</v>
      </c>
      <c r="IP57">
        <f t="shared" si="24"/>
        <v>1.2283332598244607</v>
      </c>
      <c r="IQ57">
        <f t="shared" si="24"/>
        <v>8.8607594936708765</v>
      </c>
      <c r="IR57">
        <f t="shared" si="24"/>
        <v>66.666666666666657</v>
      </c>
      <c r="IS57">
        <f t="shared" si="24"/>
        <v>-3.2679738562091507</v>
      </c>
      <c r="IT57">
        <f t="shared" si="24"/>
        <v>10.714285714285714</v>
      </c>
      <c r="IU57">
        <f t="shared" si="24"/>
        <v>0.11077821697424407</v>
      </c>
      <c r="IV57">
        <f t="shared" si="24"/>
        <v>3.4482758620689737</v>
      </c>
    </row>
    <row r="58" spans="1:256" x14ac:dyDescent="0.25">
      <c r="A58">
        <v>2003</v>
      </c>
      <c r="B58">
        <f t="shared" si="9"/>
        <v>-1.3201320132013201</v>
      </c>
      <c r="C58">
        <f t="shared" ref="C58:BN61" si="28">(C22-C21)/C21*100</f>
        <v>-0.48076923076923078</v>
      </c>
      <c r="D58">
        <f t="shared" si="28"/>
        <v>1.2747400201274741</v>
      </c>
      <c r="E58">
        <f t="shared" si="28"/>
        <v>-0.92545807515357814</v>
      </c>
      <c r="F58">
        <f t="shared" si="28"/>
        <v>3.4482758620689653</v>
      </c>
      <c r="G58">
        <f t="shared" si="28"/>
        <v>18.181818181818183</v>
      </c>
      <c r="H58">
        <f t="shared" si="28"/>
        <v>18.395303326810176</v>
      </c>
      <c r="I58">
        <f t="shared" si="28"/>
        <v>-8.7934560327198366</v>
      </c>
      <c r="J58">
        <f t="shared" si="28"/>
        <v>-1.7754955091522342</v>
      </c>
      <c r="K58">
        <f t="shared" si="28"/>
        <v>9.0909090909090793</v>
      </c>
      <c r="L58">
        <f t="shared" si="28"/>
        <v>13.953488372093023</v>
      </c>
      <c r="M58">
        <f t="shared" si="28"/>
        <v>15.422885572139302</v>
      </c>
      <c r="N58">
        <f t="shared" si="28"/>
        <v>-4.7625000000000002</v>
      </c>
      <c r="O58">
        <f t="shared" si="28"/>
        <v>3.6039663764030805</v>
      </c>
      <c r="P58">
        <f t="shared" si="28"/>
        <v>0</v>
      </c>
      <c r="Q58">
        <f t="shared" si="28"/>
        <v>26.760563380281688</v>
      </c>
      <c r="R58">
        <f t="shared" si="28"/>
        <v>20.822281167108752</v>
      </c>
      <c r="S58">
        <f t="shared" si="28"/>
        <v>-11.767036450079239</v>
      </c>
      <c r="T58">
        <f t="shared" si="28"/>
        <v>-1.1887485719578845</v>
      </c>
      <c r="U58">
        <f t="shared" si="28"/>
        <v>-10.1010101010101</v>
      </c>
      <c r="V58">
        <f t="shared" si="28"/>
        <v>0.5010438413361169</v>
      </c>
      <c r="W58">
        <f t="shared" si="28"/>
        <v>-2.0003922337713278</v>
      </c>
      <c r="X58">
        <f t="shared" si="28"/>
        <v>-1.843984730944465</v>
      </c>
      <c r="Y58">
        <f t="shared" si="28"/>
        <v>3.9273141218879779</v>
      </c>
      <c r="Z58">
        <f t="shared" si="28"/>
        <v>0</v>
      </c>
      <c r="AA58">
        <f t="shared" si="28"/>
        <v>3.3519553072625698</v>
      </c>
      <c r="AB58">
        <f t="shared" si="28"/>
        <v>-7.4056147144240079</v>
      </c>
      <c r="AC58">
        <f t="shared" si="28"/>
        <v>4.4425817267393128</v>
      </c>
      <c r="AD58">
        <f t="shared" si="28"/>
        <v>3.4082908849960658</v>
      </c>
      <c r="AE58">
        <f t="shared" si="28"/>
        <v>-1.0204081632653206</v>
      </c>
      <c r="AF58">
        <f t="shared" si="28"/>
        <v>33.333333333333329</v>
      </c>
      <c r="AG58">
        <f t="shared" si="28"/>
        <v>-5.6756756756756763</v>
      </c>
      <c r="AH58">
        <f t="shared" si="28"/>
        <v>3.5143769968051117</v>
      </c>
      <c r="AI58">
        <f t="shared" si="28"/>
        <v>2.9557757506509077</v>
      </c>
      <c r="AJ58">
        <f t="shared" si="28"/>
        <v>-2.4096385542168801</v>
      </c>
      <c r="AK58">
        <f t="shared" si="28"/>
        <v>-19.230769230769234</v>
      </c>
      <c r="AL58">
        <f t="shared" si="28"/>
        <v>3.3519553072625698</v>
      </c>
      <c r="AM58">
        <f t="shared" si="28"/>
        <v>24.870017331022531</v>
      </c>
      <c r="AN58">
        <f t="shared" si="28"/>
        <v>-1.2708962739174219</v>
      </c>
      <c r="AO58">
        <f t="shared" si="28"/>
        <v>-19.780219780219781</v>
      </c>
      <c r="AP58">
        <f t="shared" si="28"/>
        <v>-5.6818181818181817</v>
      </c>
      <c r="AQ58">
        <f t="shared" si="28"/>
        <v>4.5801526717557248</v>
      </c>
      <c r="AR58">
        <f t="shared" si="28"/>
        <v>2.7908189880020866</v>
      </c>
      <c r="AS58">
        <f t="shared" si="28"/>
        <v>15.290504223189147</v>
      </c>
      <c r="AT58">
        <f t="shared" si="28"/>
        <v>-1.1764705882352899</v>
      </c>
      <c r="AU58">
        <f t="shared" si="28"/>
        <v>1.4270032930845227</v>
      </c>
      <c r="AV58">
        <f t="shared" si="28"/>
        <v>-0.38501406782170888</v>
      </c>
      <c r="AW58">
        <f t="shared" si="28"/>
        <v>-3.247291366133636</v>
      </c>
      <c r="AX58">
        <f t="shared" si="28"/>
        <v>2.4931622133389437</v>
      </c>
      <c r="AY58">
        <f t="shared" si="28"/>
        <v>0.79365079365079083</v>
      </c>
      <c r="AZ58">
        <f t="shared" si="28"/>
        <v>8.4158415841584162</v>
      </c>
      <c r="BA58">
        <f t="shared" si="28"/>
        <v>5.977229601518026</v>
      </c>
      <c r="BB58">
        <f t="shared" si="28"/>
        <v>4.5488385944014293</v>
      </c>
      <c r="BC58">
        <f t="shared" si="28"/>
        <v>-1.166771466498987</v>
      </c>
      <c r="BD58">
        <f t="shared" si="28"/>
        <v>6.2500000000000098</v>
      </c>
      <c r="BE58">
        <f t="shared" si="28"/>
        <v>-8.3333333333333321</v>
      </c>
      <c r="BF58">
        <f t="shared" si="28"/>
        <v>-1.3440860215053763</v>
      </c>
      <c r="BG58">
        <f t="shared" si="28"/>
        <v>-3.4710743801652892</v>
      </c>
      <c r="BH58">
        <f t="shared" si="28"/>
        <v>9.5786736570619198</v>
      </c>
      <c r="BI58">
        <f t="shared" si="28"/>
        <v>-17.699115044247787</v>
      </c>
      <c r="BJ58">
        <f t="shared" si="28"/>
        <v>-27.777777777777779</v>
      </c>
      <c r="BK58">
        <f t="shared" si="28"/>
        <v>7.6458752515090547</v>
      </c>
      <c r="BL58">
        <f t="shared" si="28"/>
        <v>2.083333333333333</v>
      </c>
      <c r="BM58">
        <f t="shared" si="28"/>
        <v>12.347872199390162</v>
      </c>
      <c r="BN58">
        <f t="shared" si="28"/>
        <v>-9.7345132743362957</v>
      </c>
      <c r="BO58">
        <f t="shared" si="25"/>
        <v>-6.8678459937565037</v>
      </c>
      <c r="BP58">
        <f t="shared" si="25"/>
        <v>-4.1418764302059499</v>
      </c>
      <c r="BQ58">
        <f t="shared" si="23"/>
        <v>-6.0361855099944695</v>
      </c>
      <c r="BR58">
        <f t="shared" si="23"/>
        <v>5.7199719035354715</v>
      </c>
      <c r="BS58">
        <f t="shared" si="23"/>
        <v>-1.5625000000000084</v>
      </c>
      <c r="BT58">
        <f t="shared" si="23"/>
        <v>-6.6298342541436464</v>
      </c>
      <c r="BU58">
        <f t="shared" si="23"/>
        <v>-6.6739012479652731</v>
      </c>
      <c r="BV58">
        <f t="shared" si="23"/>
        <v>-3.1911675741076833</v>
      </c>
      <c r="BW58">
        <f t="shared" si="23"/>
        <v>3.3571271956537627</v>
      </c>
      <c r="BX58">
        <f t="shared" si="23"/>
        <v>8.7912087912087991</v>
      </c>
      <c r="BY58">
        <f t="shared" si="23"/>
        <v>13.636363636363635</v>
      </c>
      <c r="BZ58">
        <f t="shared" si="23"/>
        <v>-0.12547051442910914</v>
      </c>
      <c r="CA58">
        <f t="shared" si="23"/>
        <v>-3.2506415739948675</v>
      </c>
      <c r="CB58">
        <f t="shared" si="23"/>
        <v>0.8160978342955979</v>
      </c>
      <c r="CC58">
        <f t="shared" si="23"/>
        <v>-3.26086956521738</v>
      </c>
      <c r="CD58">
        <f t="shared" ref="CD58:EO64" si="29">(CD22-CD21)/CD21*100</f>
        <v>60.256410256410255</v>
      </c>
      <c r="CE58">
        <f t="shared" si="29"/>
        <v>4.8309178743961354</v>
      </c>
      <c r="CF58">
        <f t="shared" si="29"/>
        <v>3.787528868360277</v>
      </c>
      <c r="CG58">
        <f t="shared" si="29"/>
        <v>3.7846969661418615</v>
      </c>
      <c r="CH58">
        <f t="shared" si="29"/>
        <v>6.9306930693069413</v>
      </c>
      <c r="CI58">
        <f t="shared" si="29"/>
        <v>-5.2356020942408374</v>
      </c>
      <c r="CJ58">
        <f t="shared" si="29"/>
        <v>3.4038638454461818</v>
      </c>
      <c r="CK58">
        <f t="shared" si="29"/>
        <v>2.9702970297029703</v>
      </c>
      <c r="CL58">
        <f t="shared" si="29"/>
        <v>0.47331483597192758</v>
      </c>
      <c r="CM58">
        <f t="shared" si="29"/>
        <v>1.4084507042253596</v>
      </c>
      <c r="CN58">
        <f t="shared" si="29"/>
        <v>-1.5177065767284992</v>
      </c>
      <c r="CO58">
        <f t="shared" si="29"/>
        <v>4.7089601046435581</v>
      </c>
      <c r="CP58">
        <f t="shared" si="29"/>
        <v>-1.614488277411203</v>
      </c>
      <c r="CQ58">
        <f t="shared" si="29"/>
        <v>-1.4731827805222302</v>
      </c>
      <c r="CR58">
        <f t="shared" si="29"/>
        <v>-2.8571428571428572</v>
      </c>
      <c r="CS58">
        <f t="shared" si="29"/>
        <v>14.285714285714285</v>
      </c>
      <c r="CT58">
        <f t="shared" si="29"/>
        <v>-6.1007957559681696</v>
      </c>
      <c r="CU58">
        <f t="shared" si="29"/>
        <v>7.0370370370370372</v>
      </c>
      <c r="CV58">
        <f t="shared" si="29"/>
        <v>0.70550565761267736</v>
      </c>
      <c r="CW58">
        <f t="shared" si="29"/>
        <v>-13.432835820895528</v>
      </c>
      <c r="CX58">
        <f t="shared" si="29"/>
        <v>2.3391812865497075</v>
      </c>
      <c r="CY58">
        <f t="shared" si="29"/>
        <v>-0.87591240875912413</v>
      </c>
      <c r="CZ58">
        <f t="shared" si="29"/>
        <v>-0.85712156219721247</v>
      </c>
      <c r="DA58">
        <f t="shared" si="29"/>
        <v>-7.2561916074246096</v>
      </c>
      <c r="DB58">
        <f t="shared" si="29"/>
        <v>16.216216216216207</v>
      </c>
      <c r="DC58">
        <f t="shared" si="29"/>
        <v>-19.075144508670519</v>
      </c>
      <c r="DD58">
        <f t="shared" si="29"/>
        <v>3.995498030388295</v>
      </c>
      <c r="DE58">
        <f t="shared" si="29"/>
        <v>11.745013251499511</v>
      </c>
      <c r="DF58">
        <f t="shared" si="29"/>
        <v>2.2063985558118544</v>
      </c>
      <c r="DG58">
        <f t="shared" si="29"/>
        <v>3.0000000000000071</v>
      </c>
      <c r="DH58">
        <f t="shared" si="29"/>
        <v>-9.7345132743362832</v>
      </c>
      <c r="DI58">
        <f t="shared" si="29"/>
        <v>1.9761372110365401</v>
      </c>
      <c r="DJ58">
        <f t="shared" si="29"/>
        <v>-9.7345132743362832</v>
      </c>
      <c r="DK58">
        <f t="shared" si="29"/>
        <v>5.4009130282102307</v>
      </c>
      <c r="DL58">
        <f t="shared" si="29"/>
        <v>-1.7241379310344769</v>
      </c>
      <c r="DM58">
        <f t="shared" si="29"/>
        <v>13.392857142857142</v>
      </c>
      <c r="DN58">
        <f t="shared" si="29"/>
        <v>-7.9630444346678404</v>
      </c>
      <c r="DO58">
        <f t="shared" si="29"/>
        <v>-0.78740157480314954</v>
      </c>
      <c r="DP58">
        <f t="shared" si="29"/>
        <v>-3.2935447255684522</v>
      </c>
      <c r="DQ58">
        <f t="shared" si="29"/>
        <v>13.846153846153852</v>
      </c>
      <c r="DR58">
        <f t="shared" si="29"/>
        <v>1.1363636363636365</v>
      </c>
      <c r="DS58">
        <f t="shared" si="29"/>
        <v>-4.2590949423247562</v>
      </c>
      <c r="DT58">
        <f t="shared" si="29"/>
        <v>-10.131108462455304</v>
      </c>
      <c r="DU58">
        <f t="shared" si="29"/>
        <v>5.9775921248623787</v>
      </c>
      <c r="DV58">
        <f t="shared" si="29"/>
        <v>-13.043478260869559</v>
      </c>
      <c r="DW58">
        <f t="shared" si="29"/>
        <v>-12.688821752265861</v>
      </c>
      <c r="DX58">
        <f t="shared" si="29"/>
        <v>-4.4368600682593859</v>
      </c>
      <c r="DY58">
        <f t="shared" si="29"/>
        <v>-4.812072892938497</v>
      </c>
      <c r="DZ58">
        <f t="shared" si="29"/>
        <v>2.3050308584252854</v>
      </c>
      <c r="EA58">
        <f t="shared" si="29"/>
        <v>8.0808080808080707</v>
      </c>
      <c r="EB58">
        <f t="shared" si="29"/>
        <v>87.5</v>
      </c>
      <c r="EC58">
        <f t="shared" si="29"/>
        <v>3.79746835443038</v>
      </c>
      <c r="ED58">
        <f t="shared" si="29"/>
        <v>5.3003533568904597</v>
      </c>
      <c r="EE58">
        <f t="shared" si="29"/>
        <v>-2.0869814841395149</v>
      </c>
      <c r="EF58">
        <f t="shared" si="29"/>
        <v>11.851851851851849</v>
      </c>
      <c r="EG58">
        <f t="shared" si="29"/>
        <v>16.666666666666664</v>
      </c>
      <c r="EH58">
        <f t="shared" si="29"/>
        <v>8.6206896551724146</v>
      </c>
      <c r="EI58">
        <f t="shared" si="29"/>
        <v>-14.275202354672553</v>
      </c>
      <c r="EJ58">
        <f t="shared" si="29"/>
        <v>2.7525937003458267</v>
      </c>
      <c r="EK58">
        <f t="shared" si="29"/>
        <v>-7.547169811320745</v>
      </c>
      <c r="EL58">
        <f t="shared" si="29"/>
        <v>8.8397790055248606</v>
      </c>
      <c r="EM58">
        <f t="shared" si="29"/>
        <v>-6.1422413793103443</v>
      </c>
      <c r="EN58">
        <f t="shared" si="29"/>
        <v>2.0906604142243062</v>
      </c>
      <c r="EO58">
        <f t="shared" si="29"/>
        <v>0.50269140086302777</v>
      </c>
      <c r="EP58">
        <f t="shared" si="26"/>
        <v>22.471910112359549</v>
      </c>
      <c r="EQ58">
        <f t="shared" si="26"/>
        <v>41.666666666666671</v>
      </c>
      <c r="ER58">
        <f t="shared" si="27"/>
        <v>-1.7937219730941705</v>
      </c>
      <c r="ES58">
        <f t="shared" si="27"/>
        <v>16.222760290556902</v>
      </c>
      <c r="ET58">
        <f t="shared" si="27"/>
        <v>0.44467742810144434</v>
      </c>
      <c r="EU58">
        <f t="shared" si="27"/>
        <v>0</v>
      </c>
      <c r="EV58">
        <f t="shared" si="27"/>
        <v>19.764011799410032</v>
      </c>
      <c r="EW58">
        <f t="shared" si="27"/>
        <v>-5.6410256410256414</v>
      </c>
      <c r="EX58">
        <f t="shared" si="27"/>
        <v>-4.3926907918308844</v>
      </c>
      <c r="EY58">
        <f t="shared" si="27"/>
        <v>2.7067145579827003</v>
      </c>
      <c r="EZ58">
        <f t="shared" si="27"/>
        <v>8.8607594936708765</v>
      </c>
      <c r="FA58">
        <f t="shared" si="27"/>
        <v>-23.684210526315788</v>
      </c>
      <c r="FB58">
        <f t="shared" si="27"/>
        <v>-8.4712755598831553</v>
      </c>
      <c r="FC58">
        <f t="shared" si="27"/>
        <v>-12.194016319129647</v>
      </c>
      <c r="FD58">
        <f t="shared" si="27"/>
        <v>-0.99275178385086149</v>
      </c>
      <c r="FE58">
        <f t="shared" si="27"/>
        <v>1.1173184357542059</v>
      </c>
      <c r="FF58">
        <f t="shared" si="27"/>
        <v>2.7502750275027505</v>
      </c>
      <c r="FG58">
        <f t="shared" si="27"/>
        <v>-2.8314028314028317</v>
      </c>
      <c r="FH58">
        <f t="shared" si="27"/>
        <v>-2.3545139552014844</v>
      </c>
      <c r="FI58">
        <f t="shared" si="27"/>
        <v>1.9587284944955441</v>
      </c>
      <c r="FJ58">
        <f t="shared" si="27"/>
        <v>2.1428571428571481</v>
      </c>
      <c r="FK58">
        <f t="shared" si="27"/>
        <v>-7.664233576642336</v>
      </c>
      <c r="FL58">
        <f t="shared" si="27"/>
        <v>-2.5956284153005464</v>
      </c>
      <c r="FM58">
        <f t="shared" si="27"/>
        <v>0.19664072101597704</v>
      </c>
      <c r="FN58">
        <f t="shared" si="27"/>
        <v>2.0922908393810764</v>
      </c>
      <c r="FO58">
        <f t="shared" si="27"/>
        <v>9.7902097902097793</v>
      </c>
      <c r="FP58">
        <f t="shared" si="27"/>
        <v>80</v>
      </c>
      <c r="FQ58">
        <f t="shared" si="27"/>
        <v>-1.8404907975460123</v>
      </c>
      <c r="FR58">
        <f t="shared" si="27"/>
        <v>-8.6206896551724146</v>
      </c>
      <c r="FS58">
        <f t="shared" si="27"/>
        <v>11.629834254143647</v>
      </c>
      <c r="FT58">
        <f t="shared" si="27"/>
        <v>-16.379310344827587</v>
      </c>
      <c r="FU58">
        <f t="shared" si="27"/>
        <v>0</v>
      </c>
      <c r="FV58">
        <f t="shared" si="27"/>
        <v>-3.0983572468288623</v>
      </c>
      <c r="FW58">
        <f t="shared" si="27"/>
        <v>-5.4613619831011135</v>
      </c>
      <c r="FX58">
        <f t="shared" si="27"/>
        <v>1.958579327148346</v>
      </c>
      <c r="FY58">
        <f t="shared" si="27"/>
        <v>11.224489795918362</v>
      </c>
      <c r="FZ58">
        <f t="shared" si="27"/>
        <v>26.380368098159508</v>
      </c>
      <c r="GA58">
        <f t="shared" si="27"/>
        <v>-4.5772409408773047</v>
      </c>
      <c r="GB58">
        <f t="shared" si="27"/>
        <v>8.6985839514497627</v>
      </c>
      <c r="GC58">
        <f t="shared" si="27"/>
        <v>-1.5250425146744198</v>
      </c>
      <c r="GD58">
        <f t="shared" si="27"/>
        <v>-9.2198581560283621</v>
      </c>
      <c r="GE58">
        <f t="shared" si="27"/>
        <v>-5.5555555555555554</v>
      </c>
      <c r="GF58">
        <f t="shared" si="27"/>
        <v>-1.615508885298869</v>
      </c>
      <c r="GG58">
        <f t="shared" si="27"/>
        <v>3.8293216630196936</v>
      </c>
      <c r="GH58">
        <f t="shared" si="27"/>
        <v>-0.3923257260418162</v>
      </c>
      <c r="GI58">
        <f t="shared" si="27"/>
        <v>14.678899082568803</v>
      </c>
      <c r="GJ58">
        <f t="shared" si="27"/>
        <v>3.6858974358974361</v>
      </c>
      <c r="GK58">
        <f t="shared" si="27"/>
        <v>-4.6904315196998123</v>
      </c>
      <c r="GL58">
        <f t="shared" si="27"/>
        <v>4.7602400512730876</v>
      </c>
      <c r="GM58">
        <f t="shared" si="27"/>
        <v>1.0235775801214175</v>
      </c>
      <c r="GN58">
        <f t="shared" si="27"/>
        <v>10.526315789473683</v>
      </c>
      <c r="GO58">
        <f t="shared" si="27"/>
        <v>-39.024390243902438</v>
      </c>
      <c r="GP58">
        <f t="shared" si="27"/>
        <v>27.848101265822784</v>
      </c>
      <c r="GQ58">
        <f t="shared" si="27"/>
        <v>-9.3886462882096069</v>
      </c>
      <c r="GR58">
        <f t="shared" si="27"/>
        <v>5.4082089728175031</v>
      </c>
      <c r="GS58">
        <f t="shared" si="27"/>
        <v>4.5454545454545459</v>
      </c>
      <c r="GT58">
        <f t="shared" si="27"/>
        <v>1.6778523489932886</v>
      </c>
      <c r="GU58">
        <f t="shared" si="27"/>
        <v>-0.35732516590096985</v>
      </c>
      <c r="GV58">
        <f t="shared" si="27"/>
        <v>0.46761343955663315</v>
      </c>
      <c r="GW58">
        <f t="shared" si="27"/>
        <v>1.7639902676399026</v>
      </c>
      <c r="GX58">
        <f t="shared" si="27"/>
        <v>-11.188811188811199</v>
      </c>
      <c r="GY58">
        <f t="shared" si="27"/>
        <v>-9.0909090909090917</v>
      </c>
      <c r="GZ58">
        <f t="shared" si="27"/>
        <v>-1.3850415512465373</v>
      </c>
      <c r="HA58">
        <f t="shared" si="27"/>
        <v>-11.111111111111111</v>
      </c>
      <c r="HB58">
        <f t="shared" si="27"/>
        <v>4.3540252950650862</v>
      </c>
      <c r="HC58">
        <f t="shared" si="27"/>
        <v>10.434782608695645</v>
      </c>
      <c r="HD58">
        <f t="shared" si="24"/>
        <v>-5.7142857142857144</v>
      </c>
      <c r="HE58">
        <f t="shared" si="24"/>
        <v>-7.0305676855895198</v>
      </c>
      <c r="HF58">
        <f t="shared" si="24"/>
        <v>0</v>
      </c>
      <c r="HG58">
        <f t="shared" si="24"/>
        <v>1.3313529570618419</v>
      </c>
      <c r="HH58">
        <f t="shared" si="24"/>
        <v>-5.4054054054054097</v>
      </c>
      <c r="HI58">
        <f t="shared" si="24"/>
        <v>9.216589861751153</v>
      </c>
      <c r="HJ58">
        <f t="shared" si="24"/>
        <v>-5.6770098730606486</v>
      </c>
      <c r="HK58">
        <f t="shared" si="24"/>
        <v>-1.4981373070782331</v>
      </c>
      <c r="HL58">
        <f t="shared" si="24"/>
        <v>-2.1868539689656035</v>
      </c>
      <c r="HM58">
        <f t="shared" si="24"/>
        <v>8.974358974358978</v>
      </c>
      <c r="HN58">
        <f t="shared" si="24"/>
        <v>27.659574468085108</v>
      </c>
      <c r="HO58">
        <f t="shared" si="24"/>
        <v>-2.5450689289501591</v>
      </c>
      <c r="HP58">
        <f t="shared" si="24"/>
        <v>10.350877192982457</v>
      </c>
      <c r="HQ58">
        <f t="shared" si="24"/>
        <v>2.9543887507574014</v>
      </c>
      <c r="HR58">
        <f t="shared" si="24"/>
        <v>-8.0808080808080867</v>
      </c>
      <c r="HS58">
        <f t="shared" si="24"/>
        <v>15.384615384615385</v>
      </c>
      <c r="HT58">
        <f t="shared" si="24"/>
        <v>0</v>
      </c>
      <c r="HU58">
        <f t="shared" si="24"/>
        <v>-19.480519480519483</v>
      </c>
      <c r="HV58">
        <f t="shared" si="24"/>
        <v>0.60931649573245894</v>
      </c>
      <c r="HW58">
        <f t="shared" si="24"/>
        <v>-14.141414141414144</v>
      </c>
      <c r="HX58">
        <f t="shared" si="24"/>
        <v>7.216494845360824</v>
      </c>
      <c r="HY58">
        <f t="shared" si="24"/>
        <v>-1.7400761283306143</v>
      </c>
      <c r="HZ58">
        <f t="shared" si="24"/>
        <v>-3.562706507685677</v>
      </c>
      <c r="IA58">
        <f t="shared" si="24"/>
        <v>10.380608893635026</v>
      </c>
      <c r="IB58">
        <f t="shared" si="24"/>
        <v>1.0101010101010066</v>
      </c>
      <c r="IC58">
        <f t="shared" si="24"/>
        <v>-1.0869565217391304</v>
      </c>
      <c r="ID58">
        <f t="shared" si="24"/>
        <v>4.7183613752743234</v>
      </c>
      <c r="IE58">
        <f t="shared" si="24"/>
        <v>-1.3627738485423495</v>
      </c>
      <c r="IF58">
        <f t="shared" si="24"/>
        <v>5.1457406546710045</v>
      </c>
      <c r="IG58">
        <f t="shared" si="24"/>
        <v>14.545454545454541</v>
      </c>
      <c r="IH58">
        <f t="shared" si="24"/>
        <v>28.07017543859649</v>
      </c>
      <c r="II58">
        <f t="shared" si="24"/>
        <v>-5.1829268292682924</v>
      </c>
      <c r="IJ58">
        <f t="shared" si="24"/>
        <v>6.6971080669710803</v>
      </c>
      <c r="IK58">
        <f t="shared" si="24"/>
        <v>11.594400354235498</v>
      </c>
      <c r="IL58">
        <f t="shared" si="24"/>
        <v>3.5714285714285587</v>
      </c>
      <c r="IM58">
        <f t="shared" si="24"/>
        <v>18.831168831168831</v>
      </c>
      <c r="IN58">
        <f t="shared" si="24"/>
        <v>-2.8294260307194827</v>
      </c>
      <c r="IO58">
        <f t="shared" si="24"/>
        <v>-6.7048589009123694</v>
      </c>
      <c r="IP58">
        <f t="shared" si="24"/>
        <v>0.79733350761388133</v>
      </c>
      <c r="IQ58">
        <f t="shared" si="24"/>
        <v>13.953488372093037</v>
      </c>
      <c r="IR58">
        <f t="shared" si="24"/>
        <v>-6.666666666666667</v>
      </c>
      <c r="IS58">
        <f t="shared" si="24"/>
        <v>-8.1081081081081088</v>
      </c>
      <c r="IT58">
        <f t="shared" si="24"/>
        <v>-9.67741935483871</v>
      </c>
      <c r="IU58">
        <f t="shared" si="24"/>
        <v>7.0216029977617387</v>
      </c>
      <c r="IV58">
        <f t="shared" si="24"/>
        <v>8.8888888888888964</v>
      </c>
    </row>
    <row r="59" spans="1:256" x14ac:dyDescent="0.25">
      <c r="A59">
        <v>2004</v>
      </c>
      <c r="B59">
        <f t="shared" si="9"/>
        <v>-15.050167224080269</v>
      </c>
      <c r="C59">
        <f t="shared" si="28"/>
        <v>5.1932367149758454</v>
      </c>
      <c r="D59">
        <f t="shared" si="28"/>
        <v>6.6247101689301091E-2</v>
      </c>
      <c r="E59">
        <f t="shared" si="28"/>
        <v>-1.6803113676016643</v>
      </c>
      <c r="F59">
        <f t="shared" si="28"/>
        <v>12.666666666666657</v>
      </c>
      <c r="G59">
        <f t="shared" si="28"/>
        <v>-5.1282051282051277</v>
      </c>
      <c r="H59">
        <f t="shared" si="28"/>
        <v>-7.7685950413223139</v>
      </c>
      <c r="I59">
        <f t="shared" si="28"/>
        <v>0.22421524663677131</v>
      </c>
      <c r="J59">
        <f t="shared" si="28"/>
        <v>6.2233539749599709</v>
      </c>
      <c r="K59">
        <f t="shared" si="28"/>
        <v>-5.2083333333333339</v>
      </c>
      <c r="L59">
        <f t="shared" si="28"/>
        <v>-6.1224489795918364</v>
      </c>
      <c r="M59">
        <f t="shared" si="28"/>
        <v>2.1551724137931036</v>
      </c>
      <c r="N59">
        <f t="shared" si="28"/>
        <v>1.3387583672397954</v>
      </c>
      <c r="O59">
        <f t="shared" si="28"/>
        <v>6.5102268862653645</v>
      </c>
      <c r="P59">
        <f t="shared" si="28"/>
        <v>6.6666666666666696</v>
      </c>
      <c r="Q59">
        <f t="shared" si="28"/>
        <v>-2.2222222222222223</v>
      </c>
      <c r="R59">
        <f t="shared" si="28"/>
        <v>29.857299670691546</v>
      </c>
      <c r="S59">
        <f t="shared" si="28"/>
        <v>6.5110013471037274</v>
      </c>
      <c r="T59">
        <f t="shared" si="28"/>
        <v>9.3181676145240928</v>
      </c>
      <c r="U59">
        <f t="shared" si="28"/>
        <v>-15.168539325842703</v>
      </c>
      <c r="V59">
        <f t="shared" si="28"/>
        <v>-0.62318238471125886</v>
      </c>
      <c r="W59">
        <f t="shared" si="28"/>
        <v>-3.792275365219131</v>
      </c>
      <c r="X59">
        <f t="shared" si="28"/>
        <v>-3.1394072447859496</v>
      </c>
      <c r="Y59">
        <f t="shared" si="28"/>
        <v>-0.15821501014198783</v>
      </c>
      <c r="Z59">
        <f t="shared" si="28"/>
        <v>0.76335877862595147</v>
      </c>
      <c r="AA59">
        <f t="shared" si="28"/>
        <v>8.6486486486486491</v>
      </c>
      <c r="AB59">
        <f t="shared" si="28"/>
        <v>1.6727652901202299</v>
      </c>
      <c r="AC59">
        <f t="shared" si="28"/>
        <v>2.6752273943285176E-2</v>
      </c>
      <c r="AD59">
        <f t="shared" si="28"/>
        <v>1.8942731277533038</v>
      </c>
      <c r="AE59">
        <f t="shared" si="28"/>
        <v>3.0927835051546464</v>
      </c>
      <c r="AF59">
        <f t="shared" si="28"/>
        <v>-10.714285714285714</v>
      </c>
      <c r="AG59">
        <f t="shared" si="28"/>
        <v>8.1661891117478511</v>
      </c>
      <c r="AH59">
        <f t="shared" si="28"/>
        <v>-0.56980056980056981</v>
      </c>
      <c r="AI59">
        <f t="shared" si="28"/>
        <v>0.24561084326389523</v>
      </c>
      <c r="AJ59">
        <f t="shared" si="28"/>
        <v>24.691358024691361</v>
      </c>
      <c r="AK59">
        <f t="shared" si="28"/>
        <v>33.333333333333329</v>
      </c>
      <c r="AL59">
        <f t="shared" si="28"/>
        <v>-3.5135135135135136</v>
      </c>
      <c r="AM59">
        <f t="shared" si="28"/>
        <v>-6.8008327550312293</v>
      </c>
      <c r="AN59">
        <f t="shared" si="28"/>
        <v>-1.9788245374242639</v>
      </c>
      <c r="AO59">
        <f t="shared" si="28"/>
        <v>23.287671232876718</v>
      </c>
      <c r="AP59">
        <f t="shared" si="28"/>
        <v>-20.481927710843372</v>
      </c>
      <c r="AQ59">
        <f t="shared" si="28"/>
        <v>-18.978102189781019</v>
      </c>
      <c r="AR59">
        <f t="shared" si="28"/>
        <v>-18.751585891905609</v>
      </c>
      <c r="AS59">
        <f t="shared" si="28"/>
        <v>-3.5365420477755087</v>
      </c>
      <c r="AT59">
        <f t="shared" si="28"/>
        <v>1.1904761904761862</v>
      </c>
      <c r="AU59">
        <f t="shared" si="28"/>
        <v>2.3809523809523809</v>
      </c>
      <c r="AV59">
        <f t="shared" si="28"/>
        <v>-1.7095287646796491</v>
      </c>
      <c r="AW59">
        <f t="shared" si="28"/>
        <v>-4.8409098118833862</v>
      </c>
      <c r="AX59">
        <f t="shared" si="28"/>
        <v>4.0105716924971775</v>
      </c>
      <c r="AY59">
        <f t="shared" si="28"/>
        <v>-8.6614173228346427</v>
      </c>
      <c r="AZ59">
        <f t="shared" si="28"/>
        <v>-6.6971080669710803</v>
      </c>
      <c r="BA59">
        <f t="shared" si="28"/>
        <v>6.8487018800358097</v>
      </c>
      <c r="BB59">
        <f t="shared" si="28"/>
        <v>-2.7558214056825467</v>
      </c>
      <c r="BC59">
        <f t="shared" si="28"/>
        <v>-3.4261746547905183</v>
      </c>
      <c r="BD59">
        <f t="shared" si="28"/>
        <v>9.2436974789915922</v>
      </c>
      <c r="BE59">
        <f t="shared" si="28"/>
        <v>50</v>
      </c>
      <c r="BF59">
        <f t="shared" si="28"/>
        <v>-9.2643051771117158</v>
      </c>
      <c r="BG59">
        <f t="shared" si="28"/>
        <v>-19.17808219178082</v>
      </c>
      <c r="BH59">
        <f t="shared" si="28"/>
        <v>8.5040706871937335</v>
      </c>
      <c r="BI59">
        <f t="shared" si="28"/>
        <v>-7.5268817204301186</v>
      </c>
      <c r="BJ59">
        <f t="shared" si="28"/>
        <v>19.230769230769234</v>
      </c>
      <c r="BK59">
        <f t="shared" si="28"/>
        <v>11.028037383177571</v>
      </c>
      <c r="BL59">
        <f t="shared" si="28"/>
        <v>-1.6326530612244898</v>
      </c>
      <c r="BM59">
        <f t="shared" si="28"/>
        <v>4.6870574907958087</v>
      </c>
      <c r="BN59">
        <f t="shared" si="28"/>
        <v>-2.9411764705882253</v>
      </c>
      <c r="BO59">
        <f t="shared" si="25"/>
        <v>-12.849162011173185</v>
      </c>
      <c r="BP59">
        <f t="shared" si="25"/>
        <v>0.74003342086416812</v>
      </c>
      <c r="BQ59">
        <f t="shared" si="23"/>
        <v>-5.0618010594467338</v>
      </c>
      <c r="BR59">
        <f t="shared" si="23"/>
        <v>2.0463756561025845</v>
      </c>
      <c r="BS59">
        <f t="shared" si="23"/>
        <v>-2.3809523809523725</v>
      </c>
      <c r="BT59">
        <f t="shared" si="23"/>
        <v>-6.5088757396449708</v>
      </c>
      <c r="BU59">
        <f t="shared" si="23"/>
        <v>4.8255813953488369</v>
      </c>
      <c r="BV59">
        <f t="shared" si="23"/>
        <v>-0.43743165130448369</v>
      </c>
      <c r="BW59">
        <f t="shared" si="23"/>
        <v>-0.22628167354154391</v>
      </c>
      <c r="BX59">
        <f t="shared" si="23"/>
        <v>17.171717171717162</v>
      </c>
      <c r="BY59">
        <f t="shared" si="23"/>
        <v>-12</v>
      </c>
      <c r="BZ59">
        <f t="shared" si="23"/>
        <v>-1.7587939698492463</v>
      </c>
      <c r="CA59">
        <f t="shared" si="23"/>
        <v>2.5641025641025639</v>
      </c>
      <c r="CB59">
        <f t="shared" si="23"/>
        <v>4.8497003672917067</v>
      </c>
      <c r="CC59">
        <f t="shared" si="23"/>
        <v>22.471910112359549</v>
      </c>
      <c r="CD59">
        <f t="shared" si="29"/>
        <v>-2.4</v>
      </c>
      <c r="CE59">
        <f t="shared" si="29"/>
        <v>5.2534562211981566</v>
      </c>
      <c r="CF59">
        <f t="shared" si="29"/>
        <v>-19.359145527369826</v>
      </c>
      <c r="CG59">
        <f t="shared" si="29"/>
        <v>-7.1577138723096398</v>
      </c>
      <c r="CH59">
        <f t="shared" si="29"/>
        <v>5.5555555555555518</v>
      </c>
      <c r="CI59">
        <f t="shared" si="29"/>
        <v>30.386740331491712</v>
      </c>
      <c r="CJ59">
        <f t="shared" si="29"/>
        <v>10.142348754448399</v>
      </c>
      <c r="CK59">
        <f t="shared" si="29"/>
        <v>1.3647642679900744</v>
      </c>
      <c r="CL59">
        <f t="shared" si="29"/>
        <v>-3.5899935022742038</v>
      </c>
      <c r="CM59">
        <f t="shared" si="29"/>
        <v>23.611111111111114</v>
      </c>
      <c r="CN59">
        <f t="shared" si="29"/>
        <v>-1.7123287671232876</v>
      </c>
      <c r="CO59">
        <f t="shared" si="29"/>
        <v>0.93691442848219864</v>
      </c>
      <c r="CP59">
        <f t="shared" si="29"/>
        <v>-6.3356164383561646</v>
      </c>
      <c r="CQ59">
        <f t="shared" si="29"/>
        <v>8.720565851911541</v>
      </c>
      <c r="CR59">
        <f t="shared" si="29"/>
        <v>-1.1764705882352899</v>
      </c>
      <c r="CS59">
        <f t="shared" si="29"/>
        <v>12.5</v>
      </c>
      <c r="CT59">
        <f t="shared" si="29"/>
        <v>-11.016949152542372</v>
      </c>
      <c r="CU59">
        <f t="shared" si="29"/>
        <v>0</v>
      </c>
      <c r="CV59">
        <f t="shared" si="29"/>
        <v>11.359900843370248</v>
      </c>
      <c r="CW59">
        <f t="shared" si="29"/>
        <v>0</v>
      </c>
      <c r="CX59">
        <f t="shared" si="29"/>
        <v>-0.76190476190476186</v>
      </c>
      <c r="CY59">
        <f t="shared" si="29"/>
        <v>-3.0191458026509572</v>
      </c>
      <c r="CZ59">
        <f t="shared" si="29"/>
        <v>-3.9843632536460687</v>
      </c>
      <c r="DA59">
        <f t="shared" si="29"/>
        <v>9.1543372710937785</v>
      </c>
      <c r="DB59">
        <f t="shared" si="29"/>
        <v>15.116279069767453</v>
      </c>
      <c r="DC59">
        <f t="shared" si="29"/>
        <v>22.142857142857142</v>
      </c>
      <c r="DD59">
        <f t="shared" si="29"/>
        <v>-2.9220779220779218</v>
      </c>
      <c r="DE59">
        <f t="shared" si="29"/>
        <v>-6.5784546248907754</v>
      </c>
      <c r="DF59">
        <f t="shared" si="29"/>
        <v>2.0881169659503485</v>
      </c>
      <c r="DG59">
        <f t="shared" si="29"/>
        <v>-9.7087378640776691</v>
      </c>
      <c r="DH59">
        <f t="shared" si="29"/>
        <v>5.0653594771241828</v>
      </c>
      <c r="DI59">
        <f t="shared" si="29"/>
        <v>0.21937842778793418</v>
      </c>
      <c r="DJ59">
        <f t="shared" si="29"/>
        <v>5.0653594771241828</v>
      </c>
      <c r="DK59">
        <f t="shared" si="29"/>
        <v>-6.1436630980409577</v>
      </c>
      <c r="DL59">
        <f t="shared" si="29"/>
        <v>16.666666666666668</v>
      </c>
      <c r="DM59">
        <f t="shared" si="29"/>
        <v>-11.023622047244094</v>
      </c>
      <c r="DN59">
        <f t="shared" si="29"/>
        <v>1.4818355640535372</v>
      </c>
      <c r="DO59">
        <f t="shared" si="29"/>
        <v>4.1986687147977468</v>
      </c>
      <c r="DP59">
        <f t="shared" si="29"/>
        <v>6.2113094674668234</v>
      </c>
      <c r="DQ59">
        <f t="shared" si="29"/>
        <v>-5.4054054054054097</v>
      </c>
      <c r="DR59">
        <f t="shared" si="29"/>
        <v>-14.981273408239701</v>
      </c>
      <c r="DS59">
        <f t="shared" si="29"/>
        <v>7.5996292863762749</v>
      </c>
      <c r="DT59">
        <f t="shared" si="29"/>
        <v>-17.009283819628649</v>
      </c>
      <c r="DU59">
        <f t="shared" si="29"/>
        <v>6.1934734783671477</v>
      </c>
      <c r="DV59">
        <f t="shared" si="29"/>
        <v>16.874999999999996</v>
      </c>
      <c r="DW59">
        <f t="shared" si="29"/>
        <v>22.491349480968857</v>
      </c>
      <c r="DX59">
        <f t="shared" si="29"/>
        <v>5.6428571428571423</v>
      </c>
      <c r="DY59">
        <f t="shared" si="29"/>
        <v>-0.83757104397247983</v>
      </c>
      <c r="DZ59">
        <f t="shared" si="29"/>
        <v>-3.7132672181344542</v>
      </c>
      <c r="EA59">
        <f t="shared" si="29"/>
        <v>14.018691588785048</v>
      </c>
      <c r="EB59">
        <f t="shared" si="29"/>
        <v>0</v>
      </c>
      <c r="EC59">
        <f t="shared" si="29"/>
        <v>10.975609756097562</v>
      </c>
      <c r="ED59">
        <f t="shared" si="29"/>
        <v>-21.812080536912752</v>
      </c>
      <c r="EE59">
        <f t="shared" si="29"/>
        <v>-0.44564325085024042</v>
      </c>
      <c r="EF59">
        <f t="shared" si="29"/>
        <v>-5.9602649006622546</v>
      </c>
      <c r="EG59">
        <f t="shared" si="29"/>
        <v>-28.571428571428569</v>
      </c>
      <c r="EH59">
        <f t="shared" si="29"/>
        <v>23.015873015873016</v>
      </c>
      <c r="EI59">
        <f t="shared" si="29"/>
        <v>-2.3175965665236049</v>
      </c>
      <c r="EJ59">
        <f t="shared" si="29"/>
        <v>-0.4275253558921181</v>
      </c>
      <c r="EK59">
        <f t="shared" si="29"/>
        <v>-3.0612244897959253</v>
      </c>
      <c r="EL59">
        <f t="shared" si="29"/>
        <v>-12.690355329949238</v>
      </c>
      <c r="EM59">
        <f t="shared" si="29"/>
        <v>9.5292766934557971</v>
      </c>
      <c r="EN59">
        <f t="shared" si="29"/>
        <v>-6.1244019138755981</v>
      </c>
      <c r="EO59">
        <f t="shared" si="29"/>
        <v>4.4706090651558075</v>
      </c>
      <c r="EP59">
        <f t="shared" si="26"/>
        <v>0</v>
      </c>
      <c r="EQ59">
        <f t="shared" si="26"/>
        <v>0</v>
      </c>
      <c r="ER59">
        <f t="shared" si="27"/>
        <v>6.3926940639269407</v>
      </c>
      <c r="ES59">
        <f t="shared" si="27"/>
        <v>4.1666666666666661</v>
      </c>
      <c r="ET59">
        <f t="shared" si="27"/>
        <v>2.2459373369085966</v>
      </c>
      <c r="EU59">
        <f t="shared" si="27"/>
        <v>-5.1724137931034457</v>
      </c>
      <c r="EV59">
        <f t="shared" si="27"/>
        <v>-3.4482758620689653</v>
      </c>
      <c r="EW59">
        <f t="shared" si="27"/>
        <v>3.3385093167701863</v>
      </c>
      <c r="EX59">
        <f t="shared" si="27"/>
        <v>-1.9937040923399789</v>
      </c>
      <c r="EY59">
        <f t="shared" si="27"/>
        <v>-1.3738959764474974</v>
      </c>
      <c r="EZ59">
        <f t="shared" si="27"/>
        <v>-6.9767441860465071</v>
      </c>
      <c r="FA59">
        <f t="shared" si="27"/>
        <v>45.689655172413794</v>
      </c>
      <c r="FB59">
        <f t="shared" si="27"/>
        <v>10.531914893617021</v>
      </c>
      <c r="FC59">
        <f t="shared" si="27"/>
        <v>6.4532782653588026</v>
      </c>
      <c r="FD59">
        <f t="shared" si="27"/>
        <v>12.696197122916963</v>
      </c>
      <c r="FE59">
        <f t="shared" si="27"/>
        <v>-8.8397790055248677</v>
      </c>
      <c r="FF59">
        <f t="shared" si="27"/>
        <v>-4.8179871520342612</v>
      </c>
      <c r="FG59">
        <f t="shared" si="27"/>
        <v>-4.4238410596026494</v>
      </c>
      <c r="FH59">
        <f t="shared" si="27"/>
        <v>-6.3816708577815033</v>
      </c>
      <c r="FI59">
        <f t="shared" si="27"/>
        <v>4.349350285126671</v>
      </c>
      <c r="FJ59">
        <f t="shared" si="27"/>
        <v>4.8951048951048897</v>
      </c>
      <c r="FK59">
        <f t="shared" si="27"/>
        <v>5.1383399209486171</v>
      </c>
      <c r="FL59">
        <f t="shared" si="27"/>
        <v>9.3501636278634876</v>
      </c>
      <c r="FM59">
        <f t="shared" si="27"/>
        <v>-3.6552457273693681</v>
      </c>
      <c r="FN59">
        <f t="shared" si="27"/>
        <v>7.9374446739451168</v>
      </c>
      <c r="FO59">
        <f t="shared" si="27"/>
        <v>-7.0063694267515908</v>
      </c>
      <c r="FP59">
        <f t="shared" si="27"/>
        <v>-11.111111111111111</v>
      </c>
      <c r="FQ59">
        <f t="shared" si="27"/>
        <v>10.625</v>
      </c>
      <c r="FR59">
        <f t="shared" si="27"/>
        <v>-18.867924528301888</v>
      </c>
      <c r="FS59">
        <f t="shared" si="27"/>
        <v>-2.9448156396931453</v>
      </c>
      <c r="FT59">
        <f t="shared" si="27"/>
        <v>0</v>
      </c>
      <c r="FU59">
        <f t="shared" si="27"/>
        <v>-3.8022813688212929</v>
      </c>
      <c r="FV59">
        <f t="shared" si="27"/>
        <v>1.8025751072961373</v>
      </c>
      <c r="FW59">
        <f t="shared" si="27"/>
        <v>3.1606984314886057</v>
      </c>
      <c r="FX59">
        <f t="shared" si="27"/>
        <v>-1.0684742647058825</v>
      </c>
      <c r="FY59">
        <f t="shared" si="27"/>
        <v>6.4220183486238467</v>
      </c>
      <c r="FZ59">
        <f t="shared" si="27"/>
        <v>-9.7087378640776691</v>
      </c>
      <c r="GA59">
        <f t="shared" si="27"/>
        <v>3.7308461025982673</v>
      </c>
      <c r="GB59">
        <f t="shared" si="27"/>
        <v>-4.1563275434243172</v>
      </c>
      <c r="GC59">
        <f t="shared" si="27"/>
        <v>10.339256865912763</v>
      </c>
      <c r="GD59">
        <f t="shared" si="27"/>
        <v>-15.625</v>
      </c>
      <c r="GE59">
        <f t="shared" si="27"/>
        <v>32.352941176470587</v>
      </c>
      <c r="GF59">
        <f t="shared" si="27"/>
        <v>5.3366174055829223</v>
      </c>
      <c r="GG59">
        <f t="shared" si="27"/>
        <v>-3.3719704952581662</v>
      </c>
      <c r="GH59">
        <f t="shared" si="27"/>
        <v>-1.5466641049041741</v>
      </c>
      <c r="GI59">
        <f t="shared" si="27"/>
        <v>-5.5999999999999943</v>
      </c>
      <c r="GJ59">
        <f t="shared" si="27"/>
        <v>0.46367851622874806</v>
      </c>
      <c r="GK59">
        <f t="shared" si="27"/>
        <v>-0.59055118110236215</v>
      </c>
      <c r="GL59">
        <f t="shared" si="27"/>
        <v>2.7474972191323692</v>
      </c>
      <c r="GM59">
        <f t="shared" si="27"/>
        <v>2.7321640695968137</v>
      </c>
      <c r="GN59">
        <f t="shared" si="27"/>
        <v>8.5714285714285747</v>
      </c>
      <c r="GO59">
        <f t="shared" si="27"/>
        <v>4</v>
      </c>
      <c r="GP59">
        <f t="shared" si="27"/>
        <v>-36.633663366336634</v>
      </c>
      <c r="GQ59">
        <f t="shared" si="27"/>
        <v>-11.927710843373495</v>
      </c>
      <c r="GR59">
        <f t="shared" si="27"/>
        <v>7.2107535058486727</v>
      </c>
      <c r="GS59">
        <f t="shared" si="27"/>
        <v>0</v>
      </c>
      <c r="GT59">
        <f t="shared" si="27"/>
        <v>-5.6105610561056105</v>
      </c>
      <c r="GU59">
        <f t="shared" si="27"/>
        <v>-9.221311475409836</v>
      </c>
      <c r="GV59">
        <f t="shared" si="27"/>
        <v>-5.7403895880020688</v>
      </c>
      <c r="GW59">
        <f t="shared" si="27"/>
        <v>0.55094986875958318</v>
      </c>
      <c r="GX59">
        <f t="shared" si="27"/>
        <v>17.3228346456693</v>
      </c>
      <c r="GY59">
        <f t="shared" si="27"/>
        <v>70</v>
      </c>
      <c r="GZ59">
        <f t="shared" si="27"/>
        <v>-5.6179775280898872</v>
      </c>
      <c r="HA59">
        <f t="shared" si="27"/>
        <v>7.6923076923076925</v>
      </c>
      <c r="HB59">
        <f t="shared" si="27"/>
        <v>4.0104245736551798</v>
      </c>
      <c r="HC59">
        <f t="shared" si="27"/>
        <v>6.2992125984252025</v>
      </c>
      <c r="HD59">
        <f t="shared" si="24"/>
        <v>-9.8484848484848477</v>
      </c>
      <c r="HE59">
        <f t="shared" si="24"/>
        <v>7.186472522310944</v>
      </c>
      <c r="HF59">
        <f t="shared" si="24"/>
        <v>-5.8429831084670143</v>
      </c>
      <c r="HG59">
        <f t="shared" si="24"/>
        <v>1.4631026303866961</v>
      </c>
      <c r="HH59">
        <f t="shared" si="24"/>
        <v>13.571428571428573</v>
      </c>
      <c r="HI59">
        <f t="shared" si="24"/>
        <v>-4.0787623066104075</v>
      </c>
      <c r="HJ59">
        <f t="shared" si="24"/>
        <v>4.5233644859813085</v>
      </c>
      <c r="HK59">
        <f t="shared" si="24"/>
        <v>-3.2417537887997407</v>
      </c>
      <c r="HL59">
        <f t="shared" si="24"/>
        <v>5.4136640268900713</v>
      </c>
      <c r="HM59">
        <f t="shared" si="24"/>
        <v>-2.9411764705882351</v>
      </c>
      <c r="HN59">
        <f t="shared" si="24"/>
        <v>-23.333333333333332</v>
      </c>
      <c r="HO59">
        <f t="shared" si="24"/>
        <v>5.2230685527747553</v>
      </c>
      <c r="HP59">
        <f t="shared" si="24"/>
        <v>-1.7488076311605723</v>
      </c>
      <c r="HQ59">
        <f t="shared" si="24"/>
        <v>3.2389649923896502</v>
      </c>
      <c r="HR59">
        <f t="shared" si="24"/>
        <v>10.989010989010989</v>
      </c>
      <c r="HS59">
        <f t="shared" si="24"/>
        <v>6.666666666666667</v>
      </c>
      <c r="HT59">
        <f t="shared" si="24"/>
        <v>26.984126984126984</v>
      </c>
      <c r="HU59">
        <f t="shared" si="24"/>
        <v>25.806451612903224</v>
      </c>
      <c r="HV59">
        <f t="shared" si="24"/>
        <v>9.4033887335013056</v>
      </c>
      <c r="HW59">
        <f t="shared" si="24"/>
        <v>-8.2352941176470615</v>
      </c>
      <c r="HX59">
        <f t="shared" si="24"/>
        <v>-6.25</v>
      </c>
      <c r="HY59">
        <f t="shared" si="24"/>
        <v>0.49806308799114551</v>
      </c>
      <c r="HZ59">
        <f t="shared" si="24"/>
        <v>2.7707433338298824</v>
      </c>
      <c r="IA59">
        <f t="shared" si="24"/>
        <v>-6.6480477520398669</v>
      </c>
      <c r="IB59">
        <f t="shared" si="24"/>
        <v>-5.9999999999999964</v>
      </c>
      <c r="IC59">
        <f t="shared" si="24"/>
        <v>4.395604395604396</v>
      </c>
      <c r="ID59">
        <f t="shared" si="24"/>
        <v>-0.209570380719525</v>
      </c>
      <c r="IE59">
        <f t="shared" si="24"/>
        <v>2.5883175935641831</v>
      </c>
      <c r="IF59">
        <f t="shared" si="24"/>
        <v>5.0812494737728384</v>
      </c>
      <c r="IG59">
        <f t="shared" si="24"/>
        <v>-9.5238095238095184</v>
      </c>
      <c r="IH59">
        <f t="shared" si="24"/>
        <v>-6.8493150684931505</v>
      </c>
      <c r="II59">
        <f t="shared" si="24"/>
        <v>11.254019292604502</v>
      </c>
      <c r="IJ59">
        <f t="shared" si="24"/>
        <v>10.413694721825962</v>
      </c>
      <c r="IK59">
        <f t="shared" si="24"/>
        <v>1.8618563623599791</v>
      </c>
      <c r="IL59">
        <f t="shared" si="24"/>
        <v>-18.390804597701145</v>
      </c>
      <c r="IM59">
        <f t="shared" si="24"/>
        <v>-15.846994535519126</v>
      </c>
      <c r="IN59">
        <f t="shared" si="24"/>
        <v>-5.4908485856905154</v>
      </c>
      <c r="IO59">
        <f t="shared" si="24"/>
        <v>-7.5051171253127134</v>
      </c>
      <c r="IP59">
        <f t="shared" si="24"/>
        <v>-1.1606042922907347</v>
      </c>
      <c r="IQ59">
        <f t="shared" si="24"/>
        <v>26.530612244897956</v>
      </c>
      <c r="IR59">
        <f t="shared" si="24"/>
        <v>-21.428571428571427</v>
      </c>
      <c r="IS59">
        <f t="shared" si="24"/>
        <v>-17.647058823529413</v>
      </c>
      <c r="IT59">
        <f t="shared" si="24"/>
        <v>-20.238095238095237</v>
      </c>
      <c r="IU59">
        <f t="shared" si="24"/>
        <v>6.6784161673128892</v>
      </c>
      <c r="IV59">
        <f t="shared" si="24"/>
        <v>2.0408163265306047</v>
      </c>
    </row>
    <row r="60" spans="1:256" x14ac:dyDescent="0.25">
      <c r="A60">
        <v>2005</v>
      </c>
      <c r="B60">
        <f t="shared" si="9"/>
        <v>47.244094488188978</v>
      </c>
      <c r="C60">
        <f t="shared" si="28"/>
        <v>-10.218140068886337</v>
      </c>
      <c r="D60">
        <f t="shared" si="28"/>
        <v>6.7030784508440906</v>
      </c>
      <c r="E60">
        <f t="shared" si="28"/>
        <v>1.4223702530781621</v>
      </c>
      <c r="F60">
        <f t="shared" si="28"/>
        <v>-1.1834319526627177</v>
      </c>
      <c r="G60">
        <f t="shared" si="28"/>
        <v>-13.513513513513514</v>
      </c>
      <c r="H60">
        <f t="shared" si="28"/>
        <v>-3.5842293906810032</v>
      </c>
      <c r="I60">
        <f t="shared" si="28"/>
        <v>20.134228187919462</v>
      </c>
      <c r="J60">
        <f t="shared" si="28"/>
        <v>1.5037320886984</v>
      </c>
      <c r="K60">
        <f t="shared" si="28"/>
        <v>9.8901098901098941</v>
      </c>
      <c r="L60">
        <f t="shared" si="28"/>
        <v>7.4879227053140092</v>
      </c>
      <c r="M60">
        <f t="shared" si="28"/>
        <v>5.8016877637130797</v>
      </c>
      <c r="N60">
        <f t="shared" si="28"/>
        <v>11.112550187799508</v>
      </c>
      <c r="O60">
        <f t="shared" si="28"/>
        <v>3.1907129498699995</v>
      </c>
      <c r="P60">
        <f t="shared" si="28"/>
        <v>5.5555555555555483</v>
      </c>
      <c r="Q60">
        <f t="shared" si="28"/>
        <v>7.3863636363636367</v>
      </c>
      <c r="R60">
        <f t="shared" si="28"/>
        <v>1.6060862214708367</v>
      </c>
      <c r="S60">
        <f t="shared" si="28"/>
        <v>6.7453625632377738</v>
      </c>
      <c r="T60">
        <f t="shared" si="28"/>
        <v>4.7850445918134001</v>
      </c>
      <c r="U60">
        <f t="shared" si="28"/>
        <v>-8.6092715231788013</v>
      </c>
      <c r="V60">
        <f t="shared" si="28"/>
        <v>4.6404682274247486</v>
      </c>
      <c r="W60">
        <f t="shared" si="28"/>
        <v>-2.3192927717108685</v>
      </c>
      <c r="X60">
        <f t="shared" si="28"/>
        <v>3.0015542028234683</v>
      </c>
      <c r="Y60">
        <f t="shared" si="28"/>
        <v>5.146072894234285</v>
      </c>
      <c r="Z60">
        <f t="shared" si="28"/>
        <v>0</v>
      </c>
      <c r="AA60">
        <f t="shared" si="28"/>
        <v>-13.930348258706468</v>
      </c>
      <c r="AB60">
        <f t="shared" si="28"/>
        <v>4.1645244215938302</v>
      </c>
      <c r="AC60">
        <f t="shared" si="28"/>
        <v>5.5897298742979409</v>
      </c>
      <c r="AD60">
        <f t="shared" si="28"/>
        <v>-0.85878237629210386</v>
      </c>
      <c r="AE60">
        <f t="shared" si="28"/>
        <v>14.000000000000004</v>
      </c>
      <c r="AF60">
        <f t="shared" si="28"/>
        <v>5</v>
      </c>
      <c r="AG60">
        <f t="shared" si="28"/>
        <v>-5.6953642384105958</v>
      </c>
      <c r="AH60">
        <f t="shared" si="28"/>
        <v>-6.088825214899714</v>
      </c>
      <c r="AI60">
        <f t="shared" si="28"/>
        <v>3.148820326678766</v>
      </c>
      <c r="AJ60">
        <f t="shared" si="28"/>
        <v>-7.920792079207911</v>
      </c>
      <c r="AK60">
        <f t="shared" si="28"/>
        <v>32.142857142857146</v>
      </c>
      <c r="AL60">
        <f t="shared" si="28"/>
        <v>5.6022408963585439</v>
      </c>
      <c r="AM60">
        <f t="shared" si="28"/>
        <v>-2.7550260610573343</v>
      </c>
      <c r="AN60">
        <f t="shared" si="28"/>
        <v>6.6307311286395141</v>
      </c>
      <c r="AO60">
        <f t="shared" si="28"/>
        <v>2.2222222222222143</v>
      </c>
      <c r="AP60">
        <f t="shared" si="28"/>
        <v>-1.5151515151515151</v>
      </c>
      <c r="AQ60">
        <f t="shared" si="28"/>
        <v>-25.225225225225223</v>
      </c>
      <c r="AR60">
        <f t="shared" si="28"/>
        <v>15.552779512804497</v>
      </c>
      <c r="AS60">
        <f t="shared" si="28"/>
        <v>3.548825113346068</v>
      </c>
      <c r="AT60">
        <f t="shared" si="28"/>
        <v>25.29411764705883</v>
      </c>
      <c r="AU60">
        <f t="shared" si="28"/>
        <v>-6.6596194503171251</v>
      </c>
      <c r="AV60">
        <f t="shared" si="28"/>
        <v>-0.30248033877797942</v>
      </c>
      <c r="AW60">
        <f t="shared" si="28"/>
        <v>0.4800480048004801</v>
      </c>
      <c r="AX60">
        <f t="shared" si="28"/>
        <v>6.0564943875663007</v>
      </c>
      <c r="AY60">
        <f t="shared" si="28"/>
        <v>-4.3103448275862073</v>
      </c>
      <c r="AZ60">
        <f t="shared" si="28"/>
        <v>-7.9934747145187597</v>
      </c>
      <c r="BA60">
        <f t="shared" si="28"/>
        <v>-10.222036028487642</v>
      </c>
      <c r="BB60">
        <f t="shared" si="28"/>
        <v>2.8192735793790278</v>
      </c>
      <c r="BC60">
        <f t="shared" si="28"/>
        <v>12.0583642397033</v>
      </c>
      <c r="BD60">
        <f t="shared" si="28"/>
        <v>10.769230769230772</v>
      </c>
      <c r="BE60">
        <f t="shared" si="28"/>
        <v>-27.27272727272727</v>
      </c>
      <c r="BF60">
        <f t="shared" si="28"/>
        <v>3.0030030030030028</v>
      </c>
      <c r="BG60">
        <f t="shared" si="28"/>
        <v>6.0381355932203391</v>
      </c>
      <c r="BH60">
        <f t="shared" si="28"/>
        <v>5.9457345044628562</v>
      </c>
      <c r="BI60">
        <f t="shared" si="28"/>
        <v>0</v>
      </c>
      <c r="BJ60">
        <f t="shared" si="28"/>
        <v>12.903225806451612</v>
      </c>
      <c r="BK60">
        <f t="shared" si="28"/>
        <v>-2.861952861952862</v>
      </c>
      <c r="BL60">
        <f t="shared" si="28"/>
        <v>10.37344398340249</v>
      </c>
      <c r="BM60">
        <f t="shared" si="28"/>
        <v>-0.41029802966770373</v>
      </c>
      <c r="BN60">
        <f t="shared" si="28"/>
        <v>0</v>
      </c>
      <c r="BO60">
        <f t="shared" si="25"/>
        <v>-1.2820512820512819</v>
      </c>
      <c r="BP60">
        <f t="shared" si="25"/>
        <v>2.2037914691943126</v>
      </c>
      <c r="BQ60">
        <f t="shared" si="23"/>
        <v>2.9802497564431851</v>
      </c>
      <c r="BR60">
        <f t="shared" si="23"/>
        <v>5.0372203051413944</v>
      </c>
      <c r="BS60">
        <f t="shared" si="23"/>
        <v>-6.5040650406504117</v>
      </c>
      <c r="BT60">
        <f t="shared" si="23"/>
        <v>12.658227848101266</v>
      </c>
      <c r="BU60">
        <f t="shared" si="23"/>
        <v>2.9395452024403772</v>
      </c>
      <c r="BV60">
        <f t="shared" si="23"/>
        <v>6.8413619959202894</v>
      </c>
      <c r="BW60">
        <f t="shared" si="23"/>
        <v>0.25514422736185594</v>
      </c>
      <c r="BX60">
        <f t="shared" si="23"/>
        <v>8.6206896551724146</v>
      </c>
      <c r="BY60">
        <f t="shared" si="23"/>
        <v>-9.0909090909090917</v>
      </c>
      <c r="BZ60">
        <f t="shared" si="23"/>
        <v>8.3120204603580561</v>
      </c>
      <c r="CA60">
        <f t="shared" si="23"/>
        <v>-0.60344827586206895</v>
      </c>
      <c r="CB60">
        <f t="shared" si="23"/>
        <v>7.1650803161946026</v>
      </c>
      <c r="CC60">
        <f t="shared" si="23"/>
        <v>3.6697247706422047</v>
      </c>
      <c r="CD60">
        <f t="shared" si="29"/>
        <v>-17.21311475409836</v>
      </c>
      <c r="CE60">
        <f t="shared" si="29"/>
        <v>-3.8528896672504378</v>
      </c>
      <c r="CF60">
        <f t="shared" si="29"/>
        <v>-0.93818984547461359</v>
      </c>
      <c r="CG60">
        <f t="shared" si="29"/>
        <v>2.3401353918083085</v>
      </c>
      <c r="CH60">
        <f t="shared" si="29"/>
        <v>9.649122807017541</v>
      </c>
      <c r="CI60">
        <f t="shared" si="29"/>
        <v>-19.491525423728813</v>
      </c>
      <c r="CJ60">
        <f t="shared" si="29"/>
        <v>14.781906300484653</v>
      </c>
      <c r="CK60">
        <f t="shared" si="29"/>
        <v>12.913096695226439</v>
      </c>
      <c r="CL60">
        <f t="shared" si="29"/>
        <v>3.0581297388374051</v>
      </c>
      <c r="CM60">
        <f t="shared" si="29"/>
        <v>-16.853932584269664</v>
      </c>
      <c r="CN60">
        <f t="shared" si="29"/>
        <v>-21.602787456445995</v>
      </c>
      <c r="CO60">
        <f t="shared" si="29"/>
        <v>-12.066831683168317</v>
      </c>
      <c r="CP60">
        <f t="shared" si="29"/>
        <v>-18.692870201096891</v>
      </c>
      <c r="CQ60">
        <f t="shared" si="29"/>
        <v>2.2152680556699336</v>
      </c>
      <c r="CR60">
        <f t="shared" si="29"/>
        <v>8.9285714285714288</v>
      </c>
      <c r="CS60">
        <f t="shared" si="29"/>
        <v>5.5555555555555554</v>
      </c>
      <c r="CT60">
        <f t="shared" si="29"/>
        <v>3.4920634920634921</v>
      </c>
      <c r="CU60">
        <f t="shared" si="29"/>
        <v>11.76470588235294</v>
      </c>
      <c r="CV60">
        <f t="shared" si="29"/>
        <v>6.2764644680490704</v>
      </c>
      <c r="CW60">
        <f t="shared" si="29"/>
        <v>8.6206896551724146</v>
      </c>
      <c r="CX60">
        <f t="shared" si="29"/>
        <v>5.9500959692898272</v>
      </c>
      <c r="CY60">
        <f t="shared" si="29"/>
        <v>-3.8724373576309796</v>
      </c>
      <c r="CZ60">
        <f t="shared" si="29"/>
        <v>12.574381459442529</v>
      </c>
      <c r="DA60">
        <f t="shared" si="29"/>
        <v>5.9699140150254797</v>
      </c>
      <c r="DB60">
        <f t="shared" si="29"/>
        <v>-2.020202020202031</v>
      </c>
      <c r="DC60">
        <f t="shared" si="29"/>
        <v>4.0935672514619883</v>
      </c>
      <c r="DD60">
        <f t="shared" si="29"/>
        <v>-2.3968784838350055</v>
      </c>
      <c r="DE60">
        <f t="shared" si="29"/>
        <v>4.7167290219134159</v>
      </c>
      <c r="DF60">
        <f t="shared" si="29"/>
        <v>7.685653318979603</v>
      </c>
      <c r="DG60">
        <f t="shared" si="29"/>
        <v>8.6021505376343974</v>
      </c>
      <c r="DH60">
        <f t="shared" si="29"/>
        <v>-2.1772939346811819</v>
      </c>
      <c r="DI60">
        <f t="shared" si="29"/>
        <v>-5.1623495074790222</v>
      </c>
      <c r="DJ60">
        <f t="shared" si="29"/>
        <v>-2.1772939346811819</v>
      </c>
      <c r="DK60">
        <f t="shared" si="29"/>
        <v>8.7017228322605078</v>
      </c>
      <c r="DL60">
        <f t="shared" si="29"/>
        <v>-9.7744360902255689</v>
      </c>
      <c r="DM60">
        <f t="shared" si="29"/>
        <v>1.7699115044247788</v>
      </c>
      <c r="DN60">
        <f t="shared" si="29"/>
        <v>6.3589260480452188</v>
      </c>
      <c r="DO60">
        <f t="shared" si="29"/>
        <v>16.068796068796068</v>
      </c>
      <c r="DP60">
        <f t="shared" si="29"/>
        <v>-3.3669613574789676</v>
      </c>
      <c r="DQ60">
        <f t="shared" si="29"/>
        <v>15.714285714285708</v>
      </c>
      <c r="DR60">
        <f t="shared" si="29"/>
        <v>-5.7268722466960353</v>
      </c>
      <c r="DS60">
        <f t="shared" si="29"/>
        <v>-1.2058570198105083</v>
      </c>
      <c r="DT60">
        <f t="shared" si="29"/>
        <v>-3.915301638034359</v>
      </c>
      <c r="DU60">
        <f t="shared" si="29"/>
        <v>-5.409293626816285</v>
      </c>
      <c r="DV60">
        <f t="shared" si="29"/>
        <v>7.4866310160427929</v>
      </c>
      <c r="DW60">
        <f t="shared" si="29"/>
        <v>13.559322033898304</v>
      </c>
      <c r="DX60">
        <f t="shared" si="29"/>
        <v>9.8715348208248823</v>
      </c>
      <c r="DY60">
        <f t="shared" si="29"/>
        <v>8.5369532428355956</v>
      </c>
      <c r="DZ60">
        <f t="shared" si="29"/>
        <v>2.0148563020623205</v>
      </c>
      <c r="EA60">
        <f t="shared" si="29"/>
        <v>-4.9180327868852434</v>
      </c>
      <c r="EB60">
        <f t="shared" si="29"/>
        <v>-40</v>
      </c>
      <c r="EC60">
        <f t="shared" si="29"/>
        <v>10.256410256410255</v>
      </c>
      <c r="ED60">
        <f t="shared" si="29"/>
        <v>-24.034334763948497</v>
      </c>
      <c r="EE60">
        <f t="shared" si="29"/>
        <v>9.8863234774413939</v>
      </c>
      <c r="EF60">
        <f t="shared" si="29"/>
        <v>-2.8169014084506943</v>
      </c>
      <c r="EG60">
        <f t="shared" si="29"/>
        <v>10</v>
      </c>
      <c r="EH60">
        <f t="shared" si="29"/>
        <v>-6.290322580645161</v>
      </c>
      <c r="EI60">
        <f t="shared" si="29"/>
        <v>-8.6115992970123028</v>
      </c>
      <c r="EJ60">
        <f t="shared" si="29"/>
        <v>9.4482254601927558</v>
      </c>
      <c r="EK60">
        <f t="shared" si="29"/>
        <v>0</v>
      </c>
      <c r="EL60">
        <f t="shared" si="29"/>
        <v>19.767441860465116</v>
      </c>
      <c r="EM60">
        <f t="shared" si="29"/>
        <v>6.498951781970649</v>
      </c>
      <c r="EN60">
        <f t="shared" si="29"/>
        <v>-4.1386340468909273</v>
      </c>
      <c r="EO60">
        <f t="shared" si="29"/>
        <v>2.1290568595881703</v>
      </c>
      <c r="EP60">
        <f t="shared" si="26"/>
        <v>-2.752293577981658</v>
      </c>
      <c r="EQ60">
        <f t="shared" si="26"/>
        <v>11.76470588235294</v>
      </c>
      <c r="ER60">
        <f t="shared" si="27"/>
        <v>-12.875536480686694</v>
      </c>
      <c r="ES60">
        <f t="shared" si="27"/>
        <v>-27</v>
      </c>
      <c r="ET60">
        <f t="shared" si="27"/>
        <v>0.29745665757282408</v>
      </c>
      <c r="EU60">
        <f t="shared" si="27"/>
        <v>1.8181818181818119</v>
      </c>
      <c r="EV60">
        <f t="shared" si="27"/>
        <v>6.3775510204081636</v>
      </c>
      <c r="EW60">
        <f t="shared" si="27"/>
        <v>-9.2411720510894071</v>
      </c>
      <c r="EX60">
        <f t="shared" si="27"/>
        <v>1.0630162129091465</v>
      </c>
      <c r="EY60">
        <f t="shared" si="27"/>
        <v>14.641338760741746</v>
      </c>
      <c r="EZ60">
        <f t="shared" si="27"/>
        <v>-15.000000000000002</v>
      </c>
      <c r="FA60">
        <f t="shared" si="27"/>
        <v>-14.792899408284024</v>
      </c>
      <c r="FB60">
        <f t="shared" si="27"/>
        <v>0.19249278152069299</v>
      </c>
      <c r="FC60">
        <f t="shared" si="27"/>
        <v>-8.1959262851600396</v>
      </c>
      <c r="FD60">
        <f t="shared" si="27"/>
        <v>-1.5545220160760325</v>
      </c>
      <c r="FE60">
        <f t="shared" si="27"/>
        <v>8.4848484848484755</v>
      </c>
      <c r="FF60">
        <f t="shared" si="27"/>
        <v>-1.6872890888638921</v>
      </c>
      <c r="FG60">
        <f t="shared" si="27"/>
        <v>0.77605321507760539</v>
      </c>
      <c r="FH60">
        <f t="shared" si="27"/>
        <v>4.9931355578105414</v>
      </c>
      <c r="FI60">
        <f t="shared" si="27"/>
        <v>5.6597012251114247</v>
      </c>
      <c r="FJ60">
        <f t="shared" si="27"/>
        <v>-3.3333333333333335</v>
      </c>
      <c r="FK60">
        <f t="shared" si="27"/>
        <v>9.9624060150375939</v>
      </c>
      <c r="FL60">
        <f t="shared" si="27"/>
        <v>-1.5818725951261221</v>
      </c>
      <c r="FM60">
        <f t="shared" si="27"/>
        <v>7.2398574096078763</v>
      </c>
      <c r="FN60">
        <f t="shared" si="27"/>
        <v>4.5181172026442669</v>
      </c>
      <c r="FO60">
        <f t="shared" si="27"/>
        <v>-10.273972602739727</v>
      </c>
      <c r="FP60">
        <f t="shared" si="27"/>
        <v>50</v>
      </c>
      <c r="FQ60">
        <f t="shared" si="27"/>
        <v>1.6949152542372881</v>
      </c>
      <c r="FR60">
        <f t="shared" si="27"/>
        <v>25.581395348837212</v>
      </c>
      <c r="FS60">
        <f t="shared" si="27"/>
        <v>7.5777664456909744</v>
      </c>
      <c r="FT60">
        <f t="shared" si="27"/>
        <v>15.463917525773196</v>
      </c>
      <c r="FU60">
        <f t="shared" si="27"/>
        <v>16.600790513833992</v>
      </c>
      <c r="FV60">
        <f t="shared" si="27"/>
        <v>-1.5387858347386172</v>
      </c>
      <c r="FW60">
        <f t="shared" si="27"/>
        <v>7.1375294050146305</v>
      </c>
      <c r="FX60">
        <f t="shared" si="27"/>
        <v>2.6663569852514226</v>
      </c>
      <c r="FY60">
        <f t="shared" si="27"/>
        <v>6.0344827586206993</v>
      </c>
      <c r="FZ60">
        <f t="shared" si="27"/>
        <v>0.53763440860215062</v>
      </c>
      <c r="GA60">
        <f t="shared" si="27"/>
        <v>-4.881181759794476</v>
      </c>
      <c r="GB60">
        <f t="shared" si="27"/>
        <v>4.5307443365695796</v>
      </c>
      <c r="GC60">
        <f t="shared" si="27"/>
        <v>-4.970464987125764</v>
      </c>
      <c r="GD60">
        <f t="shared" si="27"/>
        <v>44.444444444444429</v>
      </c>
      <c r="GE60">
        <f t="shared" si="27"/>
        <v>-11.111111111111111</v>
      </c>
      <c r="GF60">
        <f t="shared" si="27"/>
        <v>-1.3250194855806703</v>
      </c>
      <c r="GG60">
        <f t="shared" si="27"/>
        <v>-9.9236641221374047</v>
      </c>
      <c r="GH60">
        <f t="shared" si="27"/>
        <v>7.7206420451773434</v>
      </c>
      <c r="GI60">
        <f t="shared" si="27"/>
        <v>1.6949152542372818</v>
      </c>
      <c r="GJ60">
        <f t="shared" si="27"/>
        <v>16.307692307692307</v>
      </c>
      <c r="GK60">
        <f t="shared" si="27"/>
        <v>1.4427157001414428</v>
      </c>
      <c r="GL60">
        <f t="shared" si="27"/>
        <v>4.0056295333982899</v>
      </c>
      <c r="GM60">
        <f t="shared" si="27"/>
        <v>4.9743799029610489</v>
      </c>
      <c r="GN60">
        <f t="shared" si="27"/>
        <v>-1.7543859649122899</v>
      </c>
      <c r="GO60">
        <f t="shared" si="27"/>
        <v>30.76923076923077</v>
      </c>
      <c r="GP60">
        <f t="shared" si="27"/>
        <v>0.9375</v>
      </c>
      <c r="GQ60">
        <f t="shared" si="27"/>
        <v>6.1559507523939807</v>
      </c>
      <c r="GR60">
        <f t="shared" si="27"/>
        <v>3.2314592677584226</v>
      </c>
      <c r="GS60">
        <f t="shared" si="27"/>
        <v>5.2173913043478226</v>
      </c>
      <c r="GT60">
        <f t="shared" si="27"/>
        <v>9.79020979020979</v>
      </c>
      <c r="GU60">
        <f t="shared" si="27"/>
        <v>5.0790067720090297</v>
      </c>
      <c r="GV60">
        <f t="shared" si="27"/>
        <v>3.4564740307242139</v>
      </c>
      <c r="GW60">
        <f t="shared" si="27"/>
        <v>3.9776692254012564</v>
      </c>
      <c r="GX60">
        <f t="shared" si="27"/>
        <v>0.67114093959731302</v>
      </c>
      <c r="GY60">
        <f t="shared" si="27"/>
        <v>5.8823529411764701</v>
      </c>
      <c r="GZ60">
        <f t="shared" si="27"/>
        <v>12.202380952380953</v>
      </c>
      <c r="HA60">
        <f t="shared" si="27"/>
        <v>29.464285714285715</v>
      </c>
      <c r="HB60">
        <f t="shared" si="27"/>
        <v>4.9723891308049728</v>
      </c>
      <c r="HC60">
        <f t="shared" ref="HC60:IV65" si="30">(HC24-HC23)/HC23*100</f>
        <v>-12.592592592592588</v>
      </c>
      <c r="HD60">
        <f t="shared" si="30"/>
        <v>20.728291316526612</v>
      </c>
      <c r="HE60">
        <f t="shared" si="30"/>
        <v>-3.8562664329535492</v>
      </c>
      <c r="HF60">
        <f t="shared" si="30"/>
        <v>12.930159088344803</v>
      </c>
      <c r="HG60">
        <f t="shared" si="30"/>
        <v>3.5038873712964906</v>
      </c>
      <c r="HH60">
        <f t="shared" si="30"/>
        <v>-6.2893081761006293</v>
      </c>
      <c r="HI60">
        <f t="shared" si="30"/>
        <v>3.1524926686217007</v>
      </c>
      <c r="HJ60">
        <f t="shared" si="30"/>
        <v>1.4663805436337627</v>
      </c>
      <c r="HK60">
        <f t="shared" si="30"/>
        <v>-7.5383197922774106E-2</v>
      </c>
      <c r="HL60">
        <f t="shared" si="30"/>
        <v>6.0390849578471871E-2</v>
      </c>
      <c r="HM60">
        <f t="shared" si="30"/>
        <v>-1.8181818181818226</v>
      </c>
      <c r="HN60">
        <f t="shared" si="30"/>
        <v>21.739130434782609</v>
      </c>
      <c r="HO60">
        <f t="shared" si="30"/>
        <v>-4.8603929679420892</v>
      </c>
      <c r="HP60">
        <f t="shared" si="30"/>
        <v>-11.407766990291263</v>
      </c>
      <c r="HQ60">
        <f t="shared" si="30"/>
        <v>7.7490122073479979</v>
      </c>
      <c r="HR60">
        <f t="shared" si="30"/>
        <v>-8.9108910891089153</v>
      </c>
      <c r="HS60">
        <f t="shared" si="30"/>
        <v>-50</v>
      </c>
      <c r="HT60">
        <f t="shared" si="30"/>
        <v>-4.375</v>
      </c>
      <c r="HU60">
        <f t="shared" si="30"/>
        <v>-2.5641025641025639</v>
      </c>
      <c r="HV60">
        <f t="shared" si="30"/>
        <v>7.1309345221745657</v>
      </c>
      <c r="HW60">
        <f t="shared" si="30"/>
        <v>-2.5641025641025665</v>
      </c>
      <c r="HX60">
        <f t="shared" si="30"/>
        <v>17.435897435897434</v>
      </c>
      <c r="HY60">
        <f t="shared" si="30"/>
        <v>-2.9185022026431717</v>
      </c>
      <c r="HZ60">
        <f t="shared" si="30"/>
        <v>8.6389331787215546</v>
      </c>
      <c r="IA60">
        <f t="shared" si="30"/>
        <v>1.5115074011067442</v>
      </c>
      <c r="IB60">
        <f t="shared" si="30"/>
        <v>-2.1276595744680966</v>
      </c>
      <c r="IC60">
        <f t="shared" si="30"/>
        <v>7.8947368421052628</v>
      </c>
      <c r="ID60">
        <f t="shared" si="30"/>
        <v>-1.6100805040252013</v>
      </c>
      <c r="IE60">
        <f t="shared" si="30"/>
        <v>-1.3296965564268668</v>
      </c>
      <c r="IF60">
        <f t="shared" si="30"/>
        <v>1.4502624093585994</v>
      </c>
      <c r="IG60">
        <f t="shared" si="30"/>
        <v>-10.526315789473694</v>
      </c>
      <c r="IH60">
        <f t="shared" si="30"/>
        <v>20.588235294117645</v>
      </c>
      <c r="II60">
        <f t="shared" si="30"/>
        <v>-3.1791907514450863</v>
      </c>
      <c r="IJ60">
        <f t="shared" si="30"/>
        <v>5.4263565891472867</v>
      </c>
      <c r="IK60">
        <f t="shared" si="30"/>
        <v>9.2050459952656336</v>
      </c>
      <c r="IL60">
        <f t="shared" si="30"/>
        <v>8.450704225352121</v>
      </c>
      <c r="IM60">
        <f t="shared" si="30"/>
        <v>33.766233766233768</v>
      </c>
      <c r="IN60">
        <f t="shared" si="30"/>
        <v>-8.8028169014084515E-2</v>
      </c>
      <c r="IO60">
        <f t="shared" si="30"/>
        <v>11.999016474059504</v>
      </c>
      <c r="IP60">
        <f t="shared" si="30"/>
        <v>-2.3659581912009098</v>
      </c>
      <c r="IQ60">
        <f t="shared" si="30"/>
        <v>-17.741935483870979</v>
      </c>
      <c r="IR60">
        <f t="shared" si="30"/>
        <v>27.27272727272727</v>
      </c>
      <c r="IS60">
        <f t="shared" si="30"/>
        <v>8.9285714285714288</v>
      </c>
      <c r="IT60">
        <f t="shared" si="30"/>
        <v>16.417910447761194</v>
      </c>
      <c r="IU60">
        <f t="shared" si="30"/>
        <v>-1.4956935480318083</v>
      </c>
      <c r="IV60">
        <f t="shared" si="30"/>
        <v>5.9999999999999964</v>
      </c>
    </row>
    <row r="61" spans="1:256" x14ac:dyDescent="0.25">
      <c r="A61">
        <v>2006</v>
      </c>
      <c r="B61">
        <f t="shared" si="9"/>
        <v>2.1390374331550799</v>
      </c>
      <c r="C61">
        <f t="shared" si="28"/>
        <v>5.2429667519181589</v>
      </c>
      <c r="D61">
        <f t="shared" si="28"/>
        <v>9.5393206142391822</v>
      </c>
      <c r="E61">
        <f t="shared" si="28"/>
        <v>2.1588156123822344</v>
      </c>
      <c r="F61">
        <f t="shared" si="28"/>
        <v>-14.371257485029931</v>
      </c>
      <c r="G61">
        <f t="shared" si="28"/>
        <v>12.5</v>
      </c>
      <c r="H61">
        <f t="shared" si="28"/>
        <v>-4.8327137546468402</v>
      </c>
      <c r="I61">
        <f t="shared" si="28"/>
        <v>11.731843575418994</v>
      </c>
      <c r="J61">
        <f t="shared" si="28"/>
        <v>0.94290672916927598</v>
      </c>
      <c r="K61">
        <f t="shared" si="28"/>
        <v>-10.999999999999996</v>
      </c>
      <c r="L61">
        <f t="shared" si="28"/>
        <v>19.775280898876403</v>
      </c>
      <c r="M61">
        <f t="shared" si="28"/>
        <v>22.083748753738782</v>
      </c>
      <c r="N61">
        <f t="shared" si="28"/>
        <v>10.630609628161789</v>
      </c>
      <c r="O61">
        <f t="shared" si="28"/>
        <v>3.120786827273732</v>
      </c>
      <c r="P61">
        <f t="shared" si="28"/>
        <v>-5.2631578947368354</v>
      </c>
      <c r="Q61">
        <f t="shared" si="28"/>
        <v>8.4656084656084651</v>
      </c>
      <c r="R61">
        <f t="shared" si="28"/>
        <v>10.232945091514143</v>
      </c>
      <c r="S61">
        <f t="shared" si="28"/>
        <v>8.5703001579778828</v>
      </c>
      <c r="T61">
        <f t="shared" si="28"/>
        <v>1.0884390856020514</v>
      </c>
      <c r="U61">
        <f t="shared" si="28"/>
        <v>28.260869565217376</v>
      </c>
      <c r="V61">
        <f t="shared" si="28"/>
        <v>-0.67918497802636835</v>
      </c>
      <c r="W61">
        <f t="shared" si="28"/>
        <v>-1.6716354344122657</v>
      </c>
      <c r="X61">
        <f t="shared" si="28"/>
        <v>11.819810757285214</v>
      </c>
      <c r="Y61">
        <f t="shared" si="28"/>
        <v>6.8862911795961743</v>
      </c>
      <c r="Z61">
        <f t="shared" si="28"/>
        <v>-7.5757575757575761</v>
      </c>
      <c r="AA61">
        <f t="shared" si="28"/>
        <v>-1.1560693641618496</v>
      </c>
      <c r="AB61">
        <f t="shared" si="28"/>
        <v>6.5153010858835136</v>
      </c>
      <c r="AC61">
        <f t="shared" si="28"/>
        <v>-3.1408308004052685</v>
      </c>
      <c r="AD61">
        <f t="shared" si="28"/>
        <v>10.402584788598386</v>
      </c>
      <c r="AE61">
        <f t="shared" si="28"/>
        <v>-14.912280701754394</v>
      </c>
      <c r="AF61">
        <f t="shared" si="28"/>
        <v>30.476190476190478</v>
      </c>
      <c r="AG61">
        <f t="shared" si="28"/>
        <v>-2.2471910112359552</v>
      </c>
      <c r="AH61">
        <f t="shared" si="28"/>
        <v>13.399440630561912</v>
      </c>
      <c r="AI61">
        <f t="shared" si="28"/>
        <v>9.7985396322688487</v>
      </c>
      <c r="AJ61">
        <f t="shared" si="28"/>
        <v>-13.978494623655921</v>
      </c>
      <c r="AK61">
        <f t="shared" si="28"/>
        <v>13.513513513513514</v>
      </c>
      <c r="AL61">
        <f t="shared" si="28"/>
        <v>10.610079575596817</v>
      </c>
      <c r="AM61">
        <f t="shared" si="28"/>
        <v>37.136294027565086</v>
      </c>
      <c r="AN61">
        <f t="shared" si="28"/>
        <v>2.3480042939396895</v>
      </c>
      <c r="AO61">
        <f t="shared" si="28"/>
        <v>1.0869565217391459</v>
      </c>
      <c r="AP61">
        <f t="shared" si="28"/>
        <v>-13.333333333333334</v>
      </c>
      <c r="AQ61">
        <f t="shared" si="28"/>
        <v>11.445783132530121</v>
      </c>
      <c r="AR61">
        <f t="shared" si="28"/>
        <v>3.4864864864864864</v>
      </c>
      <c r="AS61">
        <f t="shared" si="28"/>
        <v>7.7434267552730418</v>
      </c>
      <c r="AT61">
        <f t="shared" si="28"/>
        <v>-14.084507042253522</v>
      </c>
      <c r="AU61">
        <f t="shared" si="28"/>
        <v>27.859569648924122</v>
      </c>
      <c r="AV61">
        <f t="shared" si="28"/>
        <v>-1.774878640776699</v>
      </c>
      <c r="AW61">
        <f t="shared" si="28"/>
        <v>13.290866261902393</v>
      </c>
      <c r="AX61">
        <f t="shared" si="28"/>
        <v>6.2479646429402189</v>
      </c>
      <c r="AY61">
        <f t="shared" si="28"/>
        <v>3.6036036036036072</v>
      </c>
      <c r="AZ61">
        <f t="shared" si="28"/>
        <v>7.2695035460992905</v>
      </c>
      <c r="BA61">
        <f t="shared" si="28"/>
        <v>1.2132524498366775</v>
      </c>
      <c r="BB61">
        <f t="shared" si="28"/>
        <v>10.469339790613203</v>
      </c>
      <c r="BC61">
        <f t="shared" si="28"/>
        <v>7.4424073509558859</v>
      </c>
      <c r="BD61">
        <f t="shared" si="28"/>
        <v>-12.500000000000005</v>
      </c>
      <c r="BE61">
        <f t="shared" si="28"/>
        <v>-12.5</v>
      </c>
      <c r="BF61">
        <f t="shared" si="28"/>
        <v>2.9154518950437316</v>
      </c>
      <c r="BG61">
        <f t="shared" si="28"/>
        <v>14.285714285714285</v>
      </c>
      <c r="BH61">
        <f t="shared" si="28"/>
        <v>1.4835699660994193</v>
      </c>
      <c r="BI61">
        <f t="shared" si="28"/>
        <v>6.9767441860465071</v>
      </c>
      <c r="BJ61">
        <f t="shared" si="28"/>
        <v>0</v>
      </c>
      <c r="BK61">
        <f t="shared" si="28"/>
        <v>5.8925476603119584</v>
      </c>
      <c r="BL61">
        <f t="shared" si="28"/>
        <v>10.526315789473683</v>
      </c>
      <c r="BM61">
        <f t="shared" si="28"/>
        <v>4.6111010503440779</v>
      </c>
      <c r="BN61">
        <f t="shared" ref="BN61:DY64" si="31">(BN25-BN24)/BN24*100</f>
        <v>-4.0404040404040433</v>
      </c>
      <c r="BO61">
        <f t="shared" si="31"/>
        <v>1.2987012987012987</v>
      </c>
      <c r="BP61">
        <f t="shared" si="31"/>
        <v>-5.4486436355205194</v>
      </c>
      <c r="BQ61">
        <f t="shared" si="31"/>
        <v>2.2661793162760695</v>
      </c>
      <c r="BR61">
        <f t="shared" si="31"/>
        <v>0.56407289557419726</v>
      </c>
      <c r="BS61">
        <f t="shared" si="31"/>
        <v>-7.8260869565217428</v>
      </c>
      <c r="BT61">
        <f t="shared" si="31"/>
        <v>1.4044943820224718</v>
      </c>
      <c r="BU61">
        <f t="shared" si="31"/>
        <v>-2.4245689655172415</v>
      </c>
      <c r="BV61">
        <f t="shared" si="31"/>
        <v>5.3752386547216915</v>
      </c>
      <c r="BW61">
        <f t="shared" si="31"/>
        <v>6.9986097037962161</v>
      </c>
      <c r="BX61">
        <f t="shared" si="31"/>
        <v>-15.873015873015872</v>
      </c>
      <c r="BY61">
        <f t="shared" si="31"/>
        <v>37.5</v>
      </c>
      <c r="BZ61">
        <f t="shared" si="31"/>
        <v>2.833530106257379</v>
      </c>
      <c r="CA61">
        <f t="shared" si="31"/>
        <v>13.529921942758023</v>
      </c>
      <c r="CB61">
        <f t="shared" si="31"/>
        <v>3.4967741935483869</v>
      </c>
      <c r="CC61">
        <f t="shared" si="31"/>
        <v>-8.8495575221238933</v>
      </c>
      <c r="CD61">
        <f t="shared" si="31"/>
        <v>23.762376237623762</v>
      </c>
      <c r="CE61">
        <f t="shared" si="31"/>
        <v>16.484517304189435</v>
      </c>
      <c r="CF61">
        <f t="shared" si="31"/>
        <v>4.623955431754875</v>
      </c>
      <c r="CG61">
        <f t="shared" si="31"/>
        <v>8.3874652009422519</v>
      </c>
      <c r="CH61">
        <f t="shared" si="31"/>
        <v>2.4000000000000057</v>
      </c>
      <c r="CI61">
        <f t="shared" si="31"/>
        <v>-8.9473684210526319</v>
      </c>
      <c r="CJ61">
        <f t="shared" si="31"/>
        <v>-7.6706544686840257</v>
      </c>
      <c r="CK61">
        <f t="shared" si="31"/>
        <v>4.3360433604336039</v>
      </c>
      <c r="CL61">
        <f t="shared" si="31"/>
        <v>7.5914875064715659</v>
      </c>
      <c r="CM61">
        <f t="shared" si="31"/>
        <v>13.513513513513512</v>
      </c>
      <c r="CN61">
        <f t="shared" si="31"/>
        <v>23.333333333333332</v>
      </c>
      <c r="CO61">
        <f t="shared" si="31"/>
        <v>11.681914144968331</v>
      </c>
      <c r="CP61">
        <f t="shared" si="31"/>
        <v>11.073636874648679</v>
      </c>
      <c r="CQ61">
        <f t="shared" si="31"/>
        <v>-2.0088086797722631</v>
      </c>
      <c r="CR61">
        <f t="shared" si="31"/>
        <v>-7.1038251366120253</v>
      </c>
      <c r="CS61">
        <f t="shared" si="31"/>
        <v>21.052631578947366</v>
      </c>
      <c r="CT61">
        <f t="shared" si="31"/>
        <v>4.6012269938650308</v>
      </c>
      <c r="CU61">
        <f t="shared" si="31"/>
        <v>18.575851393188856</v>
      </c>
      <c r="CV61">
        <f t="shared" si="31"/>
        <v>3.913667099241855</v>
      </c>
      <c r="CW61">
        <f t="shared" si="31"/>
        <v>-19.047619047619051</v>
      </c>
      <c r="CX61">
        <f t="shared" si="31"/>
        <v>-1.0869565217391304</v>
      </c>
      <c r="CY61">
        <f t="shared" si="31"/>
        <v>-6.9510268562401265</v>
      </c>
      <c r="CZ61">
        <f t="shared" si="31"/>
        <v>-1.3910140492418973E-2</v>
      </c>
      <c r="DA61">
        <f t="shared" si="31"/>
        <v>5.215494447382337</v>
      </c>
      <c r="DB61">
        <f t="shared" si="31"/>
        <v>-13.402061855670095</v>
      </c>
      <c r="DC61">
        <f t="shared" si="31"/>
        <v>5.6179775280898872</v>
      </c>
      <c r="DD61">
        <f t="shared" si="31"/>
        <v>1.1422044545973729</v>
      </c>
      <c r="DE61">
        <f t="shared" si="31"/>
        <v>3.1006762791884648</v>
      </c>
      <c r="DF61">
        <f t="shared" si="31"/>
        <v>-1.2264134102147561</v>
      </c>
      <c r="DG61">
        <f t="shared" si="31"/>
        <v>18.811881188118814</v>
      </c>
      <c r="DH61">
        <f t="shared" si="31"/>
        <v>14.626391096979333</v>
      </c>
      <c r="DI61">
        <f t="shared" si="31"/>
        <v>2.8467012887093675</v>
      </c>
      <c r="DJ61">
        <f t="shared" si="31"/>
        <v>14.626391096979333</v>
      </c>
      <c r="DK61">
        <f t="shared" si="31"/>
        <v>5.9086060131060458</v>
      </c>
      <c r="DL61">
        <f t="shared" si="31"/>
        <v>10.833333333333339</v>
      </c>
      <c r="DM61">
        <f t="shared" si="31"/>
        <v>9.5652173913043477</v>
      </c>
      <c r="DN61">
        <f t="shared" si="31"/>
        <v>-27.147918511957485</v>
      </c>
      <c r="DO61">
        <f t="shared" si="31"/>
        <v>15.177815410668924</v>
      </c>
      <c r="DP61">
        <f t="shared" si="31"/>
        <v>3.6816379230840175</v>
      </c>
      <c r="DQ61">
        <f t="shared" si="31"/>
        <v>1.2345679012345634</v>
      </c>
      <c r="DR61">
        <f t="shared" si="31"/>
        <v>7.9439252336448591</v>
      </c>
      <c r="DS61">
        <f t="shared" si="31"/>
        <v>-9.4158674803836089</v>
      </c>
      <c r="DT61">
        <f t="shared" si="31"/>
        <v>35.509355509355508</v>
      </c>
      <c r="DU61">
        <f t="shared" si="31"/>
        <v>5.6517110266159696</v>
      </c>
      <c r="DV61">
        <f t="shared" si="31"/>
        <v>2.4875621890547261</v>
      </c>
      <c r="DW61">
        <f t="shared" si="31"/>
        <v>-8.2089552238805972</v>
      </c>
      <c r="DX61">
        <f t="shared" si="31"/>
        <v>8.5538461538461537</v>
      </c>
      <c r="DY61">
        <f t="shared" si="31"/>
        <v>5.5725403001667599</v>
      </c>
      <c r="DZ61">
        <f t="shared" si="29"/>
        <v>3.7058577211185035</v>
      </c>
      <c r="EA61">
        <f t="shared" si="29"/>
        <v>-1.7241379310344769</v>
      </c>
      <c r="EB61">
        <f t="shared" si="29"/>
        <v>83.333333333333343</v>
      </c>
      <c r="EC61">
        <f t="shared" si="29"/>
        <v>15.614617940199334</v>
      </c>
      <c r="ED61">
        <f t="shared" si="29"/>
        <v>31.638418079096049</v>
      </c>
      <c r="EE61">
        <f t="shared" si="29"/>
        <v>10.16267788706349</v>
      </c>
      <c r="EF61">
        <f t="shared" si="29"/>
        <v>-2.1739130434782661</v>
      </c>
      <c r="EG61">
        <f t="shared" si="29"/>
        <v>15.909090909090908</v>
      </c>
      <c r="EH61">
        <f t="shared" si="29"/>
        <v>-0.6884681583476765</v>
      </c>
      <c r="EI61">
        <f t="shared" si="29"/>
        <v>9.2307692307692317</v>
      </c>
      <c r="EJ61">
        <f t="shared" si="29"/>
        <v>0.46324311917033573</v>
      </c>
      <c r="EK61">
        <f t="shared" si="29"/>
        <v>7.3684210526315717</v>
      </c>
      <c r="EL61">
        <f t="shared" si="29"/>
        <v>9.7087378640776691</v>
      </c>
      <c r="EM61">
        <f t="shared" si="29"/>
        <v>7.4803149606299222</v>
      </c>
      <c r="EN61">
        <f t="shared" si="29"/>
        <v>49.680986814121653</v>
      </c>
      <c r="EO61">
        <f t="shared" si="29"/>
        <v>8.4486299238731348</v>
      </c>
      <c r="EP61">
        <f t="shared" si="26"/>
        <v>-10.377358490566033</v>
      </c>
      <c r="EQ61">
        <f t="shared" si="26"/>
        <v>-31.578947368421051</v>
      </c>
      <c r="ER61">
        <f t="shared" ref="ER61:HC67" si="32">(ER25-ER24)/ER24*100</f>
        <v>-27.339901477832512</v>
      </c>
      <c r="ES61">
        <f t="shared" si="32"/>
        <v>19.17808219178082</v>
      </c>
      <c r="ET61">
        <f t="shared" si="32"/>
        <v>8.7498245121437606</v>
      </c>
      <c r="EU61">
        <f t="shared" si="32"/>
        <v>-3.5714285714285587</v>
      </c>
      <c r="EV61">
        <f t="shared" si="32"/>
        <v>2.3980815347721824</v>
      </c>
      <c r="EW61">
        <f t="shared" si="32"/>
        <v>-0.57947019867549665</v>
      </c>
      <c r="EX61">
        <f t="shared" si="32"/>
        <v>1.0972379871358307</v>
      </c>
      <c r="EY61">
        <f t="shared" si="32"/>
        <v>7.4027900517611407</v>
      </c>
      <c r="EZ61">
        <f t="shared" si="32"/>
        <v>29.411764705882366</v>
      </c>
      <c r="FA61">
        <f t="shared" si="32"/>
        <v>-6.9444444444444446</v>
      </c>
      <c r="FB61">
        <f t="shared" si="32"/>
        <v>3.0739673390970221</v>
      </c>
      <c r="FC61">
        <f t="shared" si="32"/>
        <v>10.670892762810354</v>
      </c>
      <c r="FD61">
        <f t="shared" si="32"/>
        <v>2.7755667959021233</v>
      </c>
      <c r="FE61">
        <f t="shared" si="32"/>
        <v>-5.5865921787709505</v>
      </c>
      <c r="FF61">
        <f t="shared" si="32"/>
        <v>5.4919908466819223</v>
      </c>
      <c r="FG61">
        <f t="shared" si="32"/>
        <v>-12.871287128712872</v>
      </c>
      <c r="FH61">
        <f t="shared" si="32"/>
        <v>-2.0466755734955511</v>
      </c>
      <c r="FI61">
        <f t="shared" si="32"/>
        <v>2.2172290995421404</v>
      </c>
      <c r="FJ61">
        <f t="shared" si="32"/>
        <v>-3.4482758620689653</v>
      </c>
      <c r="FK61">
        <f t="shared" si="32"/>
        <v>-7.8632478632478628</v>
      </c>
      <c r="FL61">
        <f t="shared" si="32"/>
        <v>8.38401390095569</v>
      </c>
      <c r="FM61">
        <f t="shared" si="32"/>
        <v>6.5927977839335181</v>
      </c>
      <c r="FN61">
        <f t="shared" si="32"/>
        <v>-5.3714095491725313</v>
      </c>
      <c r="FO61">
        <f t="shared" si="32"/>
        <v>5.3435114503816878</v>
      </c>
      <c r="FP61">
        <f t="shared" si="32"/>
        <v>16.666666666666664</v>
      </c>
      <c r="FQ61">
        <f t="shared" si="32"/>
        <v>33.888888888888893</v>
      </c>
      <c r="FR61">
        <f t="shared" si="32"/>
        <v>38.888888888888893</v>
      </c>
      <c r="FS61">
        <f t="shared" si="32"/>
        <v>-2.7137846037163444</v>
      </c>
      <c r="FT61">
        <f t="shared" si="32"/>
        <v>1.7857142857142954</v>
      </c>
      <c r="FU61">
        <f t="shared" si="32"/>
        <v>-5.0847457627118651</v>
      </c>
      <c r="FV61">
        <f t="shared" si="32"/>
        <v>2.1194605009633909</v>
      </c>
      <c r="FW61">
        <f t="shared" si="32"/>
        <v>3.9897177743265679</v>
      </c>
      <c r="FX61">
        <f t="shared" si="32"/>
        <v>3.8391059430355403</v>
      </c>
      <c r="FY61">
        <f t="shared" si="32"/>
        <v>-1.62601626016261</v>
      </c>
      <c r="FZ61">
        <f t="shared" si="32"/>
        <v>12.299465240641712</v>
      </c>
      <c r="GA61">
        <f t="shared" si="32"/>
        <v>0.47265361242403781</v>
      </c>
      <c r="GB61">
        <f t="shared" si="32"/>
        <v>-2.6315789473684208</v>
      </c>
      <c r="GC61">
        <f t="shared" si="32"/>
        <v>3.1690795590383845</v>
      </c>
      <c r="GD61">
        <f t="shared" si="32"/>
        <v>-2.5641025641025665</v>
      </c>
      <c r="GE61">
        <f t="shared" si="32"/>
        <v>10</v>
      </c>
      <c r="GF61">
        <f t="shared" si="32"/>
        <v>-3.7124802527646126</v>
      </c>
      <c r="GG61">
        <f t="shared" si="32"/>
        <v>9.4027441485068604</v>
      </c>
      <c r="GH61">
        <f t="shared" si="32"/>
        <v>6.6396431078602323</v>
      </c>
      <c r="GI61">
        <f t="shared" si="32"/>
        <v>-1.6666666666666607</v>
      </c>
      <c r="GJ61">
        <f t="shared" si="32"/>
        <v>-1.984126984126984</v>
      </c>
      <c r="GK61">
        <f t="shared" si="32"/>
        <v>0.69715560513106523</v>
      </c>
      <c r="GL61">
        <f t="shared" si="32"/>
        <v>9.7897366503591119</v>
      </c>
      <c r="GM61">
        <f t="shared" si="32"/>
        <v>4.7019438444924404</v>
      </c>
      <c r="GN61">
        <f t="shared" si="32"/>
        <v>0.89285714285715567</v>
      </c>
      <c r="GO61">
        <f t="shared" si="32"/>
        <v>-20.588235294117645</v>
      </c>
      <c r="GP61">
        <f t="shared" si="32"/>
        <v>-10.526315789473683</v>
      </c>
      <c r="GQ61">
        <f t="shared" si="32"/>
        <v>-4.6391752577319592</v>
      </c>
      <c r="GR61">
        <f t="shared" si="32"/>
        <v>8.5926764206612241</v>
      </c>
      <c r="GS61">
        <f t="shared" si="32"/>
        <v>-13.223140495867765</v>
      </c>
      <c r="GT61">
        <f t="shared" si="32"/>
        <v>15.286624203821656</v>
      </c>
      <c r="GU61">
        <f t="shared" si="32"/>
        <v>-1.5037593984962405</v>
      </c>
      <c r="GV61">
        <f t="shared" si="32"/>
        <v>4.3309174474102878</v>
      </c>
      <c r="GW61">
        <f t="shared" si="32"/>
        <v>-1.5237385036042754</v>
      </c>
      <c r="GX61">
        <f t="shared" si="32"/>
        <v>-25.333333333333336</v>
      </c>
      <c r="GY61">
        <f t="shared" si="32"/>
        <v>66.666666666666657</v>
      </c>
      <c r="GZ61">
        <f t="shared" si="32"/>
        <v>23.342175066312997</v>
      </c>
      <c r="HA61">
        <f t="shared" si="32"/>
        <v>8.9655172413793096</v>
      </c>
      <c r="HB61">
        <f t="shared" si="32"/>
        <v>5.2745011703089153</v>
      </c>
      <c r="HC61">
        <f t="shared" si="32"/>
        <v>-9.3220338983050954</v>
      </c>
      <c r="HD61">
        <f t="shared" si="30"/>
        <v>-2.7842227378190252</v>
      </c>
      <c r="HE61">
        <f t="shared" si="30"/>
        <v>0</v>
      </c>
      <c r="HF61">
        <f t="shared" si="30"/>
        <v>11.329803177140574</v>
      </c>
      <c r="HG61">
        <f t="shared" si="30"/>
        <v>3.2660001015073847</v>
      </c>
      <c r="HH61">
        <f t="shared" si="30"/>
        <v>0</v>
      </c>
      <c r="HI61">
        <f t="shared" si="30"/>
        <v>-1.4925373134328357</v>
      </c>
      <c r="HJ61">
        <f t="shared" si="30"/>
        <v>-0.96345905299024792</v>
      </c>
      <c r="HK61">
        <f t="shared" si="30"/>
        <v>4.0961162335848007</v>
      </c>
      <c r="HL61">
        <f t="shared" si="30"/>
        <v>4.5507218386364734</v>
      </c>
      <c r="HM61">
        <f t="shared" si="30"/>
        <v>1.2345679012345634</v>
      </c>
      <c r="HN61">
        <f t="shared" si="30"/>
        <v>-8.9285714285714288</v>
      </c>
      <c r="HO61">
        <f t="shared" si="30"/>
        <v>-3.152173913043478</v>
      </c>
      <c r="HP61">
        <f t="shared" si="30"/>
        <v>13.424657534246576</v>
      </c>
      <c r="HQ61">
        <f t="shared" si="30"/>
        <v>-0.33751117435644828</v>
      </c>
      <c r="HR61">
        <f t="shared" si="30"/>
        <v>1.0869565217391459</v>
      </c>
      <c r="HS61">
        <f t="shared" si="30"/>
        <v>75</v>
      </c>
      <c r="HT61">
        <f t="shared" si="30"/>
        <v>13.071895424836603</v>
      </c>
      <c r="HU61">
        <f t="shared" si="30"/>
        <v>50</v>
      </c>
      <c r="HV61">
        <f t="shared" si="30"/>
        <v>2.5185389712843169</v>
      </c>
      <c r="HW61">
        <f t="shared" si="30"/>
        <v>2.6315789473684239</v>
      </c>
      <c r="HX61">
        <f t="shared" si="30"/>
        <v>-12.008733624454148</v>
      </c>
      <c r="HY61">
        <f t="shared" si="30"/>
        <v>3.7436188315371521</v>
      </c>
      <c r="HZ61">
        <f t="shared" si="30"/>
        <v>3.7891927951967976</v>
      </c>
      <c r="IA61">
        <f t="shared" si="30"/>
        <v>10.026197172246407</v>
      </c>
      <c r="IB61">
        <f t="shared" si="30"/>
        <v>-6.5217391304347796</v>
      </c>
      <c r="IC61">
        <f t="shared" si="30"/>
        <v>-3.9024390243902438</v>
      </c>
      <c r="ID61">
        <f t="shared" si="30"/>
        <v>-2.2411953041622197</v>
      </c>
      <c r="IE61">
        <f t="shared" si="30"/>
        <v>10.988251554941257</v>
      </c>
      <c r="IF61">
        <f t="shared" si="30"/>
        <v>8.0499940765312168</v>
      </c>
      <c r="IG61">
        <f t="shared" si="30"/>
        <v>-21.568627450980387</v>
      </c>
      <c r="IH61">
        <f t="shared" si="30"/>
        <v>-2.4390243902439024</v>
      </c>
      <c r="II61">
        <f t="shared" si="30"/>
        <v>20.597014925373134</v>
      </c>
      <c r="IJ61">
        <f t="shared" si="30"/>
        <v>4.534313725490196</v>
      </c>
      <c r="IK61">
        <f t="shared" si="30"/>
        <v>5.4163808478529294</v>
      </c>
      <c r="IL61">
        <f t="shared" si="30"/>
        <v>-0.64935064935064701</v>
      </c>
      <c r="IM61">
        <f t="shared" si="30"/>
        <v>-19.902912621359224</v>
      </c>
      <c r="IN61">
        <f t="shared" si="30"/>
        <v>8.6343612334801758</v>
      </c>
      <c r="IO61">
        <f t="shared" si="30"/>
        <v>22.151481888035125</v>
      </c>
      <c r="IP61">
        <f t="shared" si="30"/>
        <v>15.771556550951848</v>
      </c>
      <c r="IQ61">
        <f t="shared" si="30"/>
        <v>-0.98039215686274161</v>
      </c>
      <c r="IR61">
        <f t="shared" si="30"/>
        <v>-7.1428571428571423</v>
      </c>
      <c r="IS61">
        <f t="shared" si="30"/>
        <v>23.770491803278688</v>
      </c>
      <c r="IT61">
        <f t="shared" si="30"/>
        <v>-7.6923076923076925</v>
      </c>
      <c r="IU61">
        <f t="shared" si="30"/>
        <v>5.1947761527796414</v>
      </c>
      <c r="IV61">
        <f t="shared" si="30"/>
        <v>-5.660377358490563</v>
      </c>
    </row>
    <row r="62" spans="1:256" x14ac:dyDescent="0.25">
      <c r="A62">
        <v>2007</v>
      </c>
      <c r="B62">
        <f t="shared" si="9"/>
        <v>7.8534031413612562</v>
      </c>
      <c r="C62">
        <f t="shared" ref="C62:BN65" si="33">(C26-C25)/C25*100</f>
        <v>-5.9538274605103281</v>
      </c>
      <c r="D62">
        <f t="shared" si="33"/>
        <v>4.7578589634664405</v>
      </c>
      <c r="E62">
        <f t="shared" si="33"/>
        <v>11.224704890387859</v>
      </c>
      <c r="F62">
        <f t="shared" si="33"/>
        <v>1.3986013986013937</v>
      </c>
      <c r="G62">
        <f t="shared" si="33"/>
        <v>19.444444444444446</v>
      </c>
      <c r="H62">
        <f t="shared" si="33"/>
        <v>6.4453125</v>
      </c>
      <c r="I62">
        <f t="shared" si="33"/>
        <v>-3.166666666666667</v>
      </c>
      <c r="J62">
        <f t="shared" si="33"/>
        <v>11.654082030557623</v>
      </c>
      <c r="K62">
        <f t="shared" si="33"/>
        <v>-14.606741573033716</v>
      </c>
      <c r="L62">
        <f t="shared" si="33"/>
        <v>2.8142589118198873</v>
      </c>
      <c r="M62">
        <f t="shared" si="33"/>
        <v>-3.9199673336055536</v>
      </c>
      <c r="N62">
        <f t="shared" si="33"/>
        <v>2.8764092297966495</v>
      </c>
      <c r="O62">
        <f t="shared" si="33"/>
        <v>1.1959620207042887</v>
      </c>
      <c r="P62">
        <f t="shared" si="33"/>
        <v>-0.69444444444444198</v>
      </c>
      <c r="Q62">
        <f t="shared" si="33"/>
        <v>-3.4146341463414638</v>
      </c>
      <c r="R62">
        <f t="shared" si="33"/>
        <v>-2.3396226415094339</v>
      </c>
      <c r="S62">
        <f t="shared" si="33"/>
        <v>12.950163695889414</v>
      </c>
      <c r="T62">
        <f t="shared" si="33"/>
        <v>10.087163019132687</v>
      </c>
      <c r="U62">
        <f t="shared" si="33"/>
        <v>-22.03389830508474</v>
      </c>
      <c r="V62">
        <f t="shared" si="33"/>
        <v>-9.0104585679806917</v>
      </c>
      <c r="W62">
        <f t="shared" si="33"/>
        <v>-2.0465619924201408</v>
      </c>
      <c r="X62">
        <f t="shared" si="33"/>
        <v>-0.61285878946332695</v>
      </c>
      <c r="Y62">
        <f t="shared" si="33"/>
        <v>0.75019432744626624</v>
      </c>
      <c r="Z62">
        <f t="shared" si="33"/>
        <v>4.0983606557377055</v>
      </c>
      <c r="AA62">
        <f t="shared" si="33"/>
        <v>-9.3567251461988299</v>
      </c>
      <c r="AB62">
        <f t="shared" si="33"/>
        <v>-3.8461538461538463</v>
      </c>
      <c r="AC62">
        <f t="shared" si="33"/>
        <v>-9.4926778242677834</v>
      </c>
      <c r="AD62">
        <f t="shared" si="33"/>
        <v>9.7743145950410248</v>
      </c>
      <c r="AE62">
        <f t="shared" si="33"/>
        <v>1.0309278350515612</v>
      </c>
      <c r="AF62">
        <f t="shared" si="33"/>
        <v>-17.518248175182482</v>
      </c>
      <c r="AG62">
        <f t="shared" si="33"/>
        <v>-0.86206896551724133</v>
      </c>
      <c r="AH62">
        <f t="shared" si="33"/>
        <v>-3.5201793721973096</v>
      </c>
      <c r="AI62">
        <f t="shared" si="33"/>
        <v>2.7834754182424204</v>
      </c>
      <c r="AJ62">
        <f t="shared" si="33"/>
        <v>11.250000000000004</v>
      </c>
      <c r="AK62">
        <f t="shared" si="33"/>
        <v>-7.1428571428571423</v>
      </c>
      <c r="AL62">
        <f t="shared" si="33"/>
        <v>-18.225419664268586</v>
      </c>
      <c r="AM62">
        <f t="shared" si="33"/>
        <v>-1.5633724176437744</v>
      </c>
      <c r="AN62">
        <f t="shared" si="33"/>
        <v>4.1019871085853765</v>
      </c>
      <c r="AO62">
        <f t="shared" si="33"/>
        <v>0</v>
      </c>
      <c r="AP62">
        <f t="shared" si="33"/>
        <v>7.1005917159763312</v>
      </c>
      <c r="AQ62">
        <f t="shared" si="33"/>
        <v>3.7837837837837842</v>
      </c>
      <c r="AR62">
        <f t="shared" si="33"/>
        <v>11.386785061373725</v>
      </c>
      <c r="AS62">
        <f t="shared" si="33"/>
        <v>4.7568950223817481</v>
      </c>
      <c r="AT62">
        <f t="shared" si="33"/>
        <v>-1.6393442622950858</v>
      </c>
      <c r="AU62">
        <f t="shared" si="33"/>
        <v>6.4658990256864488</v>
      </c>
      <c r="AV62">
        <f t="shared" si="33"/>
        <v>-5.0347490347490353</v>
      </c>
      <c r="AW62">
        <f t="shared" si="33"/>
        <v>11.73748791987583</v>
      </c>
      <c r="AX62">
        <f t="shared" si="33"/>
        <v>0.25834136088974519</v>
      </c>
      <c r="AY62">
        <f t="shared" si="33"/>
        <v>8.695652173913043</v>
      </c>
      <c r="AZ62">
        <f t="shared" si="33"/>
        <v>19.008264462809919</v>
      </c>
      <c r="BA62">
        <f t="shared" si="33"/>
        <v>1.3370216689718764</v>
      </c>
      <c r="BB62">
        <f t="shared" si="33"/>
        <v>11.475726903487846</v>
      </c>
      <c r="BC62">
        <f t="shared" si="33"/>
        <v>-1.4246919584954605</v>
      </c>
      <c r="BD62">
        <f t="shared" si="33"/>
        <v>7.9365079365079358</v>
      </c>
      <c r="BE62">
        <f t="shared" si="33"/>
        <v>14.285714285714285</v>
      </c>
      <c r="BF62">
        <f t="shared" si="33"/>
        <v>6.7988668555240803</v>
      </c>
      <c r="BG62">
        <f t="shared" si="33"/>
        <v>-1.9230769230769231</v>
      </c>
      <c r="BH62">
        <f t="shared" si="33"/>
        <v>5.8739871010418385</v>
      </c>
      <c r="BI62">
        <f t="shared" si="33"/>
        <v>-18.478260869565212</v>
      </c>
      <c r="BJ62">
        <f t="shared" si="33"/>
        <v>40</v>
      </c>
      <c r="BK62">
        <f t="shared" si="33"/>
        <v>-0.65466448445171854</v>
      </c>
      <c r="BL62">
        <f t="shared" si="33"/>
        <v>-17.346938775510203</v>
      </c>
      <c r="BM62">
        <f t="shared" si="33"/>
        <v>6.4289269253240429</v>
      </c>
      <c r="BN62">
        <f t="shared" si="33"/>
        <v>4.2105263157894779</v>
      </c>
      <c r="BO62">
        <f t="shared" si="31"/>
        <v>-3.5897435897435894</v>
      </c>
      <c r="BP62">
        <f t="shared" si="31"/>
        <v>0.6130456105934281</v>
      </c>
      <c r="BQ62">
        <f t="shared" si="31"/>
        <v>-2.8677150786308974</v>
      </c>
      <c r="BR62">
        <f t="shared" si="31"/>
        <v>7.8794353927390022</v>
      </c>
      <c r="BS62">
        <f t="shared" si="31"/>
        <v>-5.660377358490563</v>
      </c>
      <c r="BT62">
        <f t="shared" si="31"/>
        <v>-3.0470914127423825</v>
      </c>
      <c r="BU62">
        <f t="shared" si="31"/>
        <v>-4.0309221424627273</v>
      </c>
      <c r="BV62">
        <f t="shared" si="31"/>
        <v>9.3379790940766547</v>
      </c>
      <c r="BW62">
        <f t="shared" si="31"/>
        <v>4.5059131851917105</v>
      </c>
      <c r="BX62">
        <f t="shared" si="31"/>
        <v>11.320754716981142</v>
      </c>
      <c r="BY62">
        <f t="shared" si="31"/>
        <v>-29.09090909090909</v>
      </c>
      <c r="BZ62">
        <f t="shared" si="31"/>
        <v>11.366245694603903</v>
      </c>
      <c r="CA62">
        <f t="shared" si="31"/>
        <v>1.4514896867838043</v>
      </c>
      <c r="CB62">
        <f t="shared" si="31"/>
        <v>1.624901300752192</v>
      </c>
      <c r="CC62">
        <f t="shared" si="31"/>
        <v>-13.592233009708741</v>
      </c>
      <c r="CD62">
        <f t="shared" si="31"/>
        <v>-15.2</v>
      </c>
      <c r="CE62">
        <f t="shared" si="31"/>
        <v>0.62548866301798278</v>
      </c>
      <c r="CF62">
        <f t="shared" si="31"/>
        <v>7.6677316293929714</v>
      </c>
      <c r="CG62">
        <f t="shared" si="31"/>
        <v>6.465138742536003</v>
      </c>
      <c r="CH62">
        <f t="shared" si="31"/>
        <v>-8.5937500000000107</v>
      </c>
      <c r="CI62">
        <f t="shared" si="31"/>
        <v>19.075144508670519</v>
      </c>
      <c r="CJ62">
        <f t="shared" si="31"/>
        <v>4.0396341463414638</v>
      </c>
      <c r="CK62">
        <f t="shared" si="31"/>
        <v>5.662337662337662</v>
      </c>
      <c r="CL62">
        <f t="shared" si="31"/>
        <v>-8.3576041534760032E-2</v>
      </c>
      <c r="CM62">
        <f t="shared" si="31"/>
        <v>-7.7380952380952426</v>
      </c>
      <c r="CN62">
        <f t="shared" si="31"/>
        <v>12.612612612612612</v>
      </c>
      <c r="CO62">
        <f t="shared" si="31"/>
        <v>-10.081915563957152</v>
      </c>
      <c r="CP62">
        <f t="shared" si="31"/>
        <v>6.5452091767881235</v>
      </c>
      <c r="CQ62">
        <f t="shared" si="31"/>
        <v>13.223525542644158</v>
      </c>
      <c r="CR62">
        <f t="shared" si="31"/>
        <v>-5.2941176470588154</v>
      </c>
      <c r="CS62">
        <f t="shared" si="31"/>
        <v>-13.043478260869565</v>
      </c>
      <c r="CT62">
        <f t="shared" si="31"/>
        <v>14.95601173020528</v>
      </c>
      <c r="CU62">
        <f t="shared" si="31"/>
        <v>-8.8772845953002602</v>
      </c>
      <c r="CV62">
        <f t="shared" si="31"/>
        <v>4.9340519696770517</v>
      </c>
      <c r="CW62">
        <f t="shared" si="31"/>
        <v>6.8627450980392259</v>
      </c>
      <c r="CX62">
        <f t="shared" si="31"/>
        <v>1.4652014652014651</v>
      </c>
      <c r="CY62">
        <f t="shared" si="31"/>
        <v>8.4889643463497449E-2</v>
      </c>
      <c r="CZ62">
        <f t="shared" si="31"/>
        <v>-7.7768503060656649</v>
      </c>
      <c r="DA62">
        <f t="shared" si="31"/>
        <v>3.0816108563171452</v>
      </c>
      <c r="DB62">
        <f t="shared" si="31"/>
        <v>4.7619047619047654</v>
      </c>
      <c r="DC62">
        <f t="shared" si="31"/>
        <v>-0.53191489361702127</v>
      </c>
      <c r="DD62">
        <f t="shared" si="31"/>
        <v>-7.2275550536420097</v>
      </c>
      <c r="DE62">
        <f t="shared" si="31"/>
        <v>-13.106435643564357</v>
      </c>
      <c r="DF62">
        <f t="shared" si="31"/>
        <v>5.6623893005602746</v>
      </c>
      <c r="DG62">
        <f t="shared" si="31"/>
        <v>-6.6666666666666723</v>
      </c>
      <c r="DH62">
        <f t="shared" si="31"/>
        <v>-8.3217753120665741</v>
      </c>
      <c r="DI62">
        <f t="shared" si="31"/>
        <v>-14.120067327473349</v>
      </c>
      <c r="DJ62">
        <f t="shared" si="31"/>
        <v>-8.3217753120665741</v>
      </c>
      <c r="DK62">
        <f t="shared" si="31"/>
        <v>1.4862170329105597</v>
      </c>
      <c r="DL62">
        <f t="shared" si="31"/>
        <v>-18.796992481203006</v>
      </c>
      <c r="DM62">
        <f t="shared" si="31"/>
        <v>-7.9365079365079358</v>
      </c>
      <c r="DN62">
        <f t="shared" si="31"/>
        <v>13.86018237082067</v>
      </c>
      <c r="DO62">
        <f t="shared" si="31"/>
        <v>-12.332291858114317</v>
      </c>
      <c r="DP62">
        <f t="shared" si="31"/>
        <v>3.2858337336108594</v>
      </c>
      <c r="DQ62">
        <f t="shared" si="31"/>
        <v>13.414634146341481</v>
      </c>
      <c r="DR62">
        <f t="shared" si="31"/>
        <v>-12.554112554112553</v>
      </c>
      <c r="DS62">
        <f t="shared" si="31"/>
        <v>-0.57747834456207892</v>
      </c>
      <c r="DT62">
        <f t="shared" si="31"/>
        <v>-11.138386007977907</v>
      </c>
      <c r="DU62">
        <f t="shared" si="31"/>
        <v>7.330204704459736</v>
      </c>
      <c r="DV62">
        <f t="shared" si="31"/>
        <v>9.7087378640776691</v>
      </c>
      <c r="DW62">
        <f t="shared" si="31"/>
        <v>-0.54200542005420049</v>
      </c>
      <c r="DX62">
        <f t="shared" si="31"/>
        <v>1.1904761904761905</v>
      </c>
      <c r="DY62">
        <f t="shared" si="31"/>
        <v>1.7243648808740293</v>
      </c>
      <c r="DZ62">
        <f t="shared" si="29"/>
        <v>3.1988155858139482</v>
      </c>
      <c r="EA62">
        <f t="shared" si="29"/>
        <v>12.280701754385968</v>
      </c>
      <c r="EB62">
        <f t="shared" si="29"/>
        <v>-18.181818181818183</v>
      </c>
      <c r="EC62">
        <f t="shared" si="29"/>
        <v>4.3103448275862073</v>
      </c>
      <c r="ED62">
        <f t="shared" si="29"/>
        <v>0</v>
      </c>
      <c r="EE62">
        <f t="shared" si="29"/>
        <v>6.2036248631553343</v>
      </c>
      <c r="EF62">
        <f t="shared" si="29"/>
        <v>-3.7037037037037033</v>
      </c>
      <c r="EG62">
        <f t="shared" si="29"/>
        <v>39.215686274509807</v>
      </c>
      <c r="EH62">
        <f t="shared" si="29"/>
        <v>-4.6793760831889086</v>
      </c>
      <c r="EI62">
        <f t="shared" si="29"/>
        <v>-1.8485915492957745</v>
      </c>
      <c r="EJ62">
        <f t="shared" si="29"/>
        <v>2.1372935922733411</v>
      </c>
      <c r="EK62">
        <f t="shared" si="29"/>
        <v>-2.9411764705882253</v>
      </c>
      <c r="EL62">
        <f t="shared" si="29"/>
        <v>-14.601769911504425</v>
      </c>
      <c r="EM62">
        <f t="shared" si="29"/>
        <v>0.36630036630036628</v>
      </c>
      <c r="EN62">
        <f t="shared" si="29"/>
        <v>-1.4208581983518045</v>
      </c>
      <c r="EO62">
        <f t="shared" si="29"/>
        <v>3.3969626257602998</v>
      </c>
      <c r="EP62">
        <f t="shared" si="26"/>
        <v>2.1052631578947296</v>
      </c>
      <c r="EQ62">
        <f t="shared" si="26"/>
        <v>-7.6923076923076925</v>
      </c>
      <c r="ER62">
        <f t="shared" si="32"/>
        <v>21.01694915254237</v>
      </c>
      <c r="ES62">
        <f t="shared" si="32"/>
        <v>3.6781609195402298</v>
      </c>
      <c r="ET62">
        <f t="shared" si="32"/>
        <v>9.0463127319670811</v>
      </c>
      <c r="EU62">
        <f t="shared" si="32"/>
        <v>7.4074074074073977</v>
      </c>
      <c r="EV62">
        <f t="shared" si="32"/>
        <v>-10.772833723653395</v>
      </c>
      <c r="EW62">
        <f t="shared" si="32"/>
        <v>-14.071606994171523</v>
      </c>
      <c r="EX62">
        <f t="shared" si="32"/>
        <v>-5.9356287425149699</v>
      </c>
      <c r="EY62">
        <f t="shared" si="32"/>
        <v>-11.094785406779412</v>
      </c>
      <c r="EZ62">
        <f t="shared" si="32"/>
        <v>-1.1363636363636525</v>
      </c>
      <c r="FA62">
        <f t="shared" si="32"/>
        <v>36.567164179104481</v>
      </c>
      <c r="FB62">
        <f t="shared" si="32"/>
        <v>-4.193849021435228</v>
      </c>
      <c r="FC62">
        <f t="shared" si="32"/>
        <v>10.883054892601432</v>
      </c>
      <c r="FD62">
        <f t="shared" si="32"/>
        <v>10.812431298091337</v>
      </c>
      <c r="FE62">
        <f t="shared" si="32"/>
        <v>-17.15976331360946</v>
      </c>
      <c r="FF62">
        <f t="shared" si="32"/>
        <v>-12.689804772234273</v>
      </c>
      <c r="FG62">
        <f t="shared" si="32"/>
        <v>-7.5757575757575761</v>
      </c>
      <c r="FH62">
        <f t="shared" si="32"/>
        <v>-9.7913462375576774</v>
      </c>
      <c r="FI62">
        <f t="shared" si="32"/>
        <v>1.4972419227738378</v>
      </c>
      <c r="FJ62">
        <f t="shared" si="32"/>
        <v>3.5714285714285712</v>
      </c>
      <c r="FK62">
        <f t="shared" si="32"/>
        <v>8.3487940630797777</v>
      </c>
      <c r="FL62">
        <f t="shared" si="32"/>
        <v>-4.3687374749499002</v>
      </c>
      <c r="FM62">
        <f t="shared" si="32"/>
        <v>0.49005049005049006</v>
      </c>
      <c r="FN62">
        <f t="shared" si="32"/>
        <v>9.3373872402442402</v>
      </c>
      <c r="FO62">
        <f t="shared" si="32"/>
        <v>12.318840579710139</v>
      </c>
      <c r="FP62">
        <f t="shared" si="32"/>
        <v>21.428571428571427</v>
      </c>
      <c r="FQ62">
        <f t="shared" si="32"/>
        <v>4.5643153526970952</v>
      </c>
      <c r="FR62">
        <f t="shared" si="32"/>
        <v>0</v>
      </c>
      <c r="FS62">
        <f t="shared" si="32"/>
        <v>15.002314420055059</v>
      </c>
      <c r="FT62">
        <f t="shared" si="32"/>
        <v>-18.421052631578945</v>
      </c>
      <c r="FU62">
        <f t="shared" si="32"/>
        <v>-5.5357142857142856</v>
      </c>
      <c r="FV62">
        <f t="shared" si="32"/>
        <v>-2.2851153039832286</v>
      </c>
      <c r="FW62">
        <f t="shared" si="32"/>
        <v>-5.4949016376557829</v>
      </c>
      <c r="FX62">
        <f t="shared" si="32"/>
        <v>6.9694989106753811</v>
      </c>
      <c r="FY62">
        <f t="shared" si="32"/>
        <v>5.7851239669421579</v>
      </c>
      <c r="FZ62">
        <f t="shared" si="32"/>
        <v>6.666666666666667</v>
      </c>
      <c r="GA62">
        <f t="shared" si="32"/>
        <v>5.174731182795699</v>
      </c>
      <c r="GB62">
        <f t="shared" si="32"/>
        <v>7.8537360890302068</v>
      </c>
      <c r="GC62">
        <f t="shared" si="32"/>
        <v>11.272465111488748</v>
      </c>
      <c r="GD62">
        <f t="shared" si="32"/>
        <v>-11.842105263157888</v>
      </c>
      <c r="GE62">
        <f t="shared" si="32"/>
        <v>-13.636363636363635</v>
      </c>
      <c r="GF62">
        <f t="shared" si="32"/>
        <v>4.6759639048400334</v>
      </c>
      <c r="GG62">
        <f t="shared" si="32"/>
        <v>5.643673921062339</v>
      </c>
      <c r="GH62">
        <f t="shared" si="32"/>
        <v>6.6785585356012822</v>
      </c>
      <c r="GI62">
        <f t="shared" si="32"/>
        <v>8.4745762711864394</v>
      </c>
      <c r="GJ62">
        <f t="shared" si="32"/>
        <v>-2.1592442645074224</v>
      </c>
      <c r="GK62">
        <f t="shared" si="32"/>
        <v>-4.6524508446413737</v>
      </c>
      <c r="GL62">
        <f t="shared" si="32"/>
        <v>-7.8454610097179422</v>
      </c>
      <c r="GM62">
        <f t="shared" si="32"/>
        <v>-8.2513356849640035E-2</v>
      </c>
      <c r="GN62">
        <f t="shared" si="32"/>
        <v>-7.964601769911507</v>
      </c>
      <c r="GO62">
        <f t="shared" si="32"/>
        <v>-29.629629629629626</v>
      </c>
      <c r="GP62">
        <f t="shared" si="32"/>
        <v>-10.726643598615917</v>
      </c>
      <c r="GQ62">
        <f t="shared" si="32"/>
        <v>2.7027027027027026</v>
      </c>
      <c r="GR62">
        <f t="shared" si="32"/>
        <v>0.88209021884769978</v>
      </c>
      <c r="GS62">
        <f t="shared" si="32"/>
        <v>-9.5238095238095237</v>
      </c>
      <c r="GT62">
        <f t="shared" si="32"/>
        <v>0.55248618784530379</v>
      </c>
      <c r="GU62">
        <f t="shared" si="32"/>
        <v>-3.3260632497273721</v>
      </c>
      <c r="GV62">
        <f t="shared" si="32"/>
        <v>7.6584208742799049</v>
      </c>
      <c r="GW62">
        <f t="shared" si="32"/>
        <v>11.601080344296641</v>
      </c>
      <c r="GX62">
        <f t="shared" si="32"/>
        <v>25.892857142857146</v>
      </c>
      <c r="GY62">
        <f t="shared" si="32"/>
        <v>3.3333333333333335</v>
      </c>
      <c r="GZ62">
        <f t="shared" si="32"/>
        <v>-6.881720430107527</v>
      </c>
      <c r="HA62">
        <f t="shared" si="32"/>
        <v>-25.316455696202532</v>
      </c>
      <c r="HB62">
        <f t="shared" si="32"/>
        <v>2.1815220023334141</v>
      </c>
      <c r="HC62">
        <f t="shared" si="32"/>
        <v>-12.149532710280365</v>
      </c>
      <c r="HD62">
        <f t="shared" si="30"/>
        <v>-3.3412887828162292</v>
      </c>
      <c r="HE62">
        <f t="shared" si="30"/>
        <v>0.31905195989061075</v>
      </c>
      <c r="HF62">
        <f t="shared" si="30"/>
        <v>-0.98716683119447179</v>
      </c>
      <c r="HG62">
        <f t="shared" si="30"/>
        <v>1.2336274052048264</v>
      </c>
      <c r="HH62">
        <f t="shared" si="30"/>
        <v>-0.67114093959731302</v>
      </c>
      <c r="HI62">
        <f t="shared" si="30"/>
        <v>2.3809523809523809</v>
      </c>
      <c r="HJ62">
        <f t="shared" si="30"/>
        <v>0.36777790959781709</v>
      </c>
      <c r="HK62">
        <f t="shared" si="30"/>
        <v>4.0852480137427527</v>
      </c>
      <c r="HL62">
        <f t="shared" si="30"/>
        <v>6.3407763179162719</v>
      </c>
      <c r="HM62">
        <f t="shared" si="30"/>
        <v>0.60975609756098426</v>
      </c>
      <c r="HN62">
        <f t="shared" si="30"/>
        <v>15.686274509803921</v>
      </c>
      <c r="HO62">
        <f t="shared" si="30"/>
        <v>4.9382716049382713</v>
      </c>
      <c r="HP62">
        <f t="shared" si="30"/>
        <v>14.734299516908212</v>
      </c>
      <c r="HQ62">
        <f t="shared" si="30"/>
        <v>-2.0117888262429524</v>
      </c>
      <c r="HR62">
        <f t="shared" si="30"/>
        <v>3.2258064516128915</v>
      </c>
      <c r="HS62">
        <f t="shared" si="30"/>
        <v>-7.1428571428571423</v>
      </c>
      <c r="HT62">
        <f t="shared" si="30"/>
        <v>-26.011560693641616</v>
      </c>
      <c r="HU62">
        <f t="shared" si="30"/>
        <v>-30.701754385964914</v>
      </c>
      <c r="HV62">
        <f t="shared" si="30"/>
        <v>-8.8320732575364076</v>
      </c>
      <c r="HW62">
        <f t="shared" si="30"/>
        <v>26.923076923076934</v>
      </c>
      <c r="HX62">
        <f t="shared" si="30"/>
        <v>2.9776674937965262</v>
      </c>
      <c r="HY62">
        <f t="shared" si="30"/>
        <v>-1.9682886823400765</v>
      </c>
      <c r="HZ62">
        <f t="shared" si="30"/>
        <v>-1.0669751896130608</v>
      </c>
      <c r="IA62">
        <f t="shared" si="30"/>
        <v>3.5749925593935465</v>
      </c>
      <c r="IB62">
        <f t="shared" si="30"/>
        <v>0</v>
      </c>
      <c r="IC62">
        <f t="shared" si="30"/>
        <v>-11.6751269035533</v>
      </c>
      <c r="ID62">
        <f t="shared" si="30"/>
        <v>-3.4570596797671036</v>
      </c>
      <c r="IE62">
        <f t="shared" si="30"/>
        <v>-5.3704856787048572</v>
      </c>
      <c r="IF62">
        <f t="shared" si="30"/>
        <v>6.1345320980209417</v>
      </c>
      <c r="IG62">
        <f t="shared" si="30"/>
        <v>27.499999999999993</v>
      </c>
      <c r="IH62">
        <f t="shared" si="30"/>
        <v>-18.75</v>
      </c>
      <c r="II62">
        <f t="shared" si="30"/>
        <v>-3.9603960396039604</v>
      </c>
      <c r="IJ62">
        <f t="shared" si="30"/>
        <v>-0.70339976553341155</v>
      </c>
      <c r="IK62">
        <f t="shared" si="30"/>
        <v>9.5577708946094386</v>
      </c>
      <c r="IL62">
        <f t="shared" si="30"/>
        <v>-3.2679738562091507</v>
      </c>
      <c r="IM62">
        <f t="shared" si="30"/>
        <v>12.121212121212121</v>
      </c>
      <c r="IN62">
        <f t="shared" si="30"/>
        <v>-0.48661800486618007</v>
      </c>
      <c r="IO62">
        <f t="shared" si="30"/>
        <v>-1.5097052480230051</v>
      </c>
      <c r="IP62">
        <f t="shared" si="30"/>
        <v>-0.80283215971523636</v>
      </c>
      <c r="IQ62">
        <f t="shared" si="30"/>
        <v>8.9108910891089153</v>
      </c>
      <c r="IR62">
        <f t="shared" si="30"/>
        <v>61.53846153846154</v>
      </c>
      <c r="IS62">
        <f t="shared" si="30"/>
        <v>13.90728476821192</v>
      </c>
      <c r="IT62">
        <f t="shared" si="30"/>
        <v>16.666666666666664</v>
      </c>
      <c r="IU62">
        <f t="shared" si="30"/>
        <v>3.6202461682362195</v>
      </c>
      <c r="IV62">
        <f t="shared" si="30"/>
        <v>9.0000000000000036</v>
      </c>
    </row>
    <row r="63" spans="1:256" x14ac:dyDescent="0.25">
      <c r="A63">
        <v>2008</v>
      </c>
      <c r="B63">
        <f t="shared" si="9"/>
        <v>-14.805825242718445</v>
      </c>
      <c r="C63">
        <f t="shared" si="33"/>
        <v>4.521963824289406</v>
      </c>
      <c r="D63">
        <f t="shared" si="33"/>
        <v>-0.70289267369559338</v>
      </c>
      <c r="E63">
        <f t="shared" si="33"/>
        <v>5.3634037714394012</v>
      </c>
      <c r="F63">
        <f t="shared" si="33"/>
        <v>-1.3793103448275814</v>
      </c>
      <c r="G63">
        <f t="shared" si="33"/>
        <v>-37.209302325581397</v>
      </c>
      <c r="H63">
        <f t="shared" si="33"/>
        <v>-17.98165137614679</v>
      </c>
      <c r="I63">
        <f t="shared" si="33"/>
        <v>11.015490533562824</v>
      </c>
      <c r="J63">
        <f t="shared" si="33"/>
        <v>1.581128061848142</v>
      </c>
      <c r="K63">
        <f t="shared" si="33"/>
        <v>7.8947368421052584</v>
      </c>
      <c r="L63">
        <f t="shared" si="33"/>
        <v>-15.693430656934307</v>
      </c>
      <c r="M63">
        <f t="shared" si="33"/>
        <v>-6.5023374415639612</v>
      </c>
      <c r="N63">
        <f t="shared" si="33"/>
        <v>0.46087668988119623</v>
      </c>
      <c r="O63">
        <f t="shared" si="33"/>
        <v>-0.63750926612305414</v>
      </c>
      <c r="P63">
        <f t="shared" si="33"/>
        <v>25.87412587412587</v>
      </c>
      <c r="Q63">
        <f t="shared" si="33"/>
        <v>-16.666666666666664</v>
      </c>
      <c r="R63">
        <f t="shared" si="33"/>
        <v>13.060278207109738</v>
      </c>
      <c r="S63">
        <f t="shared" si="33"/>
        <v>-10.563607085346217</v>
      </c>
      <c r="T63">
        <f t="shared" si="33"/>
        <v>-2.9635984802059077</v>
      </c>
      <c r="U63">
        <f t="shared" si="33"/>
        <v>10.869565217391305</v>
      </c>
      <c r="V63">
        <f t="shared" si="33"/>
        <v>-5.3050397877984086</v>
      </c>
      <c r="W63">
        <f t="shared" si="33"/>
        <v>-1.5808091974353307</v>
      </c>
      <c r="X63">
        <f t="shared" si="33"/>
        <v>-1.8640567985743786</v>
      </c>
      <c r="Y63">
        <f t="shared" si="33"/>
        <v>2.2966232461334197</v>
      </c>
      <c r="Z63">
        <f t="shared" si="33"/>
        <v>14.960629921259846</v>
      </c>
      <c r="AA63">
        <f t="shared" si="33"/>
        <v>6.4516129032258061</v>
      </c>
      <c r="AB63">
        <f t="shared" si="33"/>
        <v>3.6626506024096388</v>
      </c>
      <c r="AC63">
        <f t="shared" si="33"/>
        <v>-1.6469228546662815</v>
      </c>
      <c r="AD63">
        <f t="shared" si="33"/>
        <v>-0.32384161201157979</v>
      </c>
      <c r="AE63">
        <f t="shared" si="33"/>
        <v>12.244897959183664</v>
      </c>
      <c r="AF63">
        <f t="shared" si="33"/>
        <v>16.814159292035399</v>
      </c>
      <c r="AG63">
        <f t="shared" si="33"/>
        <v>-1.4492753623188406</v>
      </c>
      <c r="AH63">
        <f t="shared" si="33"/>
        <v>-6.0422960725075532</v>
      </c>
      <c r="AI63">
        <f t="shared" si="33"/>
        <v>0.84345426482281216</v>
      </c>
      <c r="AJ63">
        <f t="shared" si="33"/>
        <v>-8.988764044943828</v>
      </c>
      <c r="AK63">
        <f t="shared" si="33"/>
        <v>46.153846153846153</v>
      </c>
      <c r="AL63">
        <f t="shared" si="33"/>
        <v>8.7976539589442826</v>
      </c>
      <c r="AM63">
        <f t="shared" si="33"/>
        <v>4.7646057855927397</v>
      </c>
      <c r="AN63">
        <f t="shared" si="33"/>
        <v>-7.1204821484181791</v>
      </c>
      <c r="AO63">
        <f t="shared" si="33"/>
        <v>3.2258064516128915</v>
      </c>
      <c r="AP63">
        <f t="shared" si="33"/>
        <v>2.7624309392265194</v>
      </c>
      <c r="AQ63">
        <f t="shared" si="33"/>
        <v>-3.125</v>
      </c>
      <c r="AR63">
        <f t="shared" si="33"/>
        <v>3.8686987104337636</v>
      </c>
      <c r="AS63">
        <f t="shared" si="33"/>
        <v>9.4657661028296864</v>
      </c>
      <c r="AT63">
        <f t="shared" si="33"/>
        <v>-8.3333333333333321</v>
      </c>
      <c r="AU63">
        <f t="shared" si="33"/>
        <v>-2.828618968386023</v>
      </c>
      <c r="AV63">
        <f t="shared" si="33"/>
        <v>-2.8785168320052041</v>
      </c>
      <c r="AW63">
        <f t="shared" si="33"/>
        <v>-4.945616564015201</v>
      </c>
      <c r="AX63">
        <f t="shared" si="33"/>
        <v>-2.0461195789841464</v>
      </c>
      <c r="AY63">
        <f t="shared" si="33"/>
        <v>4.7999999999999972</v>
      </c>
      <c r="AZ63">
        <f t="shared" si="33"/>
        <v>-11.111111111111111</v>
      </c>
      <c r="BA63">
        <f t="shared" si="33"/>
        <v>6.1874431301182895</v>
      </c>
      <c r="BB63">
        <f t="shared" si="33"/>
        <v>2.9899947949800474</v>
      </c>
      <c r="BC63">
        <f t="shared" si="33"/>
        <v>-4.9628913879237677</v>
      </c>
      <c r="BD63">
        <f t="shared" si="33"/>
        <v>13.970588235294121</v>
      </c>
      <c r="BE63">
        <f t="shared" si="33"/>
        <v>8.3333333333333321</v>
      </c>
      <c r="BF63">
        <f t="shared" si="33"/>
        <v>-3.7135278514588856</v>
      </c>
      <c r="BG63">
        <f t="shared" si="33"/>
        <v>-3.297682709447415</v>
      </c>
      <c r="BH63">
        <f t="shared" si="33"/>
        <v>-3.9064696510574488</v>
      </c>
      <c r="BI63">
        <f t="shared" si="33"/>
        <v>32.000000000000007</v>
      </c>
      <c r="BJ63">
        <f t="shared" si="33"/>
        <v>-53.061224489795919</v>
      </c>
      <c r="BK63">
        <f t="shared" si="33"/>
        <v>-4.6128500823723231</v>
      </c>
      <c r="BL63">
        <f t="shared" si="33"/>
        <v>-1.6460905349794239</v>
      </c>
      <c r="BM63">
        <f t="shared" si="33"/>
        <v>-3.5865322055953155</v>
      </c>
      <c r="BN63">
        <f t="shared" si="33"/>
        <v>23.232323232323221</v>
      </c>
      <c r="BO63">
        <f t="shared" si="31"/>
        <v>5.0531914893617014</v>
      </c>
      <c r="BP63">
        <f t="shared" si="31"/>
        <v>0.36558615647087495</v>
      </c>
      <c r="BQ63">
        <f t="shared" si="31"/>
        <v>4.1298701298701301</v>
      </c>
      <c r="BR63">
        <f t="shared" si="31"/>
        <v>1.4245990934369406</v>
      </c>
      <c r="BS63">
        <f t="shared" si="31"/>
        <v>23.000000000000007</v>
      </c>
      <c r="BT63">
        <f t="shared" si="31"/>
        <v>-8</v>
      </c>
      <c r="BU63">
        <f t="shared" si="31"/>
        <v>-1.5535097813578826</v>
      </c>
      <c r="BV63">
        <f t="shared" si="31"/>
        <v>-3.3779477374123643</v>
      </c>
      <c r="BW63">
        <f t="shared" si="31"/>
        <v>-1.9661559859229132</v>
      </c>
      <c r="BX63">
        <f t="shared" si="31"/>
        <v>21.1864406779661</v>
      </c>
      <c r="BY63">
        <f t="shared" si="31"/>
        <v>97.435897435897431</v>
      </c>
      <c r="BZ63">
        <f t="shared" si="31"/>
        <v>-3.402061855670103</v>
      </c>
      <c r="CA63">
        <f t="shared" si="31"/>
        <v>-5.9487951807228914</v>
      </c>
      <c r="CB63">
        <f t="shared" si="31"/>
        <v>2.5231046045636707</v>
      </c>
      <c r="CC63">
        <f t="shared" si="31"/>
        <v>6.7415730337078612</v>
      </c>
      <c r="CD63">
        <f t="shared" si="31"/>
        <v>6.6037735849056602</v>
      </c>
      <c r="CE63">
        <f t="shared" si="31"/>
        <v>-4.7397047397047398</v>
      </c>
      <c r="CF63">
        <f t="shared" si="31"/>
        <v>-16.864490603363009</v>
      </c>
      <c r="CG63">
        <f t="shared" si="31"/>
        <v>-1.2784295935831083</v>
      </c>
      <c r="CH63">
        <f t="shared" si="31"/>
        <v>8.5470085470085468</v>
      </c>
      <c r="CI63">
        <f t="shared" si="31"/>
        <v>-2.4271844660194173</v>
      </c>
      <c r="CJ63">
        <f t="shared" si="31"/>
        <v>6.73992673992674</v>
      </c>
      <c r="CK63">
        <f t="shared" si="31"/>
        <v>0.29498525073746312</v>
      </c>
      <c r="CL63">
        <f t="shared" si="31"/>
        <v>4.298894859576194</v>
      </c>
      <c r="CM63">
        <f t="shared" si="31"/>
        <v>10.322580645161301</v>
      </c>
      <c r="CN63">
        <f t="shared" si="31"/>
        <v>-12.959999999999999</v>
      </c>
      <c r="CO63">
        <f t="shared" si="31"/>
        <v>-12.40364400840925</v>
      </c>
      <c r="CP63">
        <f t="shared" si="31"/>
        <v>-1.1874604179860673</v>
      </c>
      <c r="CQ63">
        <f t="shared" si="31"/>
        <v>-4.2359547842083609</v>
      </c>
      <c r="CR63">
        <f t="shared" si="31"/>
        <v>13.04347826086955</v>
      </c>
      <c r="CS63">
        <f t="shared" si="31"/>
        <v>55.000000000000007</v>
      </c>
      <c r="CT63">
        <f t="shared" si="31"/>
        <v>-3.3163265306122449</v>
      </c>
      <c r="CU63">
        <f t="shared" si="31"/>
        <v>-4.5845272206303722</v>
      </c>
      <c r="CV63">
        <f t="shared" si="31"/>
        <v>-1.3905708439470497</v>
      </c>
      <c r="CW63">
        <f t="shared" si="31"/>
        <v>10.091743119266052</v>
      </c>
      <c r="CX63">
        <f t="shared" si="31"/>
        <v>-11.010830324909747</v>
      </c>
      <c r="CY63">
        <f t="shared" si="31"/>
        <v>-4.4105173876166237</v>
      </c>
      <c r="CZ63">
        <f t="shared" si="31"/>
        <v>-0.41484386785337152</v>
      </c>
      <c r="DA63">
        <f t="shared" si="31"/>
        <v>-2.923967697699223</v>
      </c>
      <c r="DB63">
        <f t="shared" si="31"/>
        <v>-1.1363636363636525</v>
      </c>
      <c r="DC63">
        <f t="shared" si="31"/>
        <v>-11.229946524064172</v>
      </c>
      <c r="DD63">
        <f t="shared" si="31"/>
        <v>6.573341448569689</v>
      </c>
      <c r="DE63">
        <f t="shared" si="31"/>
        <v>0.79760717846460616</v>
      </c>
      <c r="DF63">
        <f t="shared" si="31"/>
        <v>3.1763679592220719</v>
      </c>
      <c r="DG63">
        <f t="shared" si="31"/>
        <v>0.89285714285715567</v>
      </c>
      <c r="DH63">
        <f t="shared" si="31"/>
        <v>-16.187594553706504</v>
      </c>
      <c r="DI63">
        <f t="shared" si="31"/>
        <v>-1.8510452961672474</v>
      </c>
      <c r="DJ63">
        <f t="shared" si="31"/>
        <v>-16.187594553706504</v>
      </c>
      <c r="DK63">
        <f t="shared" si="31"/>
        <v>0.8466680170143811</v>
      </c>
      <c r="DL63">
        <f t="shared" si="31"/>
        <v>20.370370370370363</v>
      </c>
      <c r="DM63">
        <f t="shared" si="31"/>
        <v>-5.1724137931034484</v>
      </c>
      <c r="DN63">
        <f t="shared" si="31"/>
        <v>-3.6305392418579814</v>
      </c>
      <c r="DO63">
        <f t="shared" si="31"/>
        <v>-12.389937106918239</v>
      </c>
      <c r="DP63">
        <f t="shared" si="31"/>
        <v>-5.3963278101209138</v>
      </c>
      <c r="DQ63">
        <f t="shared" si="31"/>
        <v>6.4516129032258025</v>
      </c>
      <c r="DR63">
        <f t="shared" si="31"/>
        <v>16.831683168316832</v>
      </c>
      <c r="DS63">
        <f t="shared" si="31"/>
        <v>-7.2604065827686348</v>
      </c>
      <c r="DT63">
        <f t="shared" si="31"/>
        <v>6.319060773480663</v>
      </c>
      <c r="DU63">
        <f t="shared" si="31"/>
        <v>-2.2345019984441645</v>
      </c>
      <c r="DV63">
        <f t="shared" si="31"/>
        <v>-19.911504424778759</v>
      </c>
      <c r="DW63">
        <f t="shared" si="31"/>
        <v>24.250681198910083</v>
      </c>
      <c r="DX63">
        <f t="shared" si="31"/>
        <v>-9.6918767507002812</v>
      </c>
      <c r="DY63">
        <f t="shared" si="31"/>
        <v>-4.3090062111801242</v>
      </c>
      <c r="DZ63">
        <f t="shared" si="29"/>
        <v>7.1731333550701007E-2</v>
      </c>
      <c r="EA63">
        <f t="shared" si="29"/>
        <v>3.90625</v>
      </c>
      <c r="EB63">
        <f t="shared" si="29"/>
        <v>48.148148148148145</v>
      </c>
      <c r="EC63">
        <f t="shared" si="29"/>
        <v>-1.3774104683195594</v>
      </c>
      <c r="ED63">
        <f t="shared" si="29"/>
        <v>-12.446351931330472</v>
      </c>
      <c r="EE63">
        <f t="shared" si="29"/>
        <v>-1.7294697056465469</v>
      </c>
      <c r="EF63">
        <f t="shared" si="29"/>
        <v>-0.7692307692307665</v>
      </c>
      <c r="EG63">
        <f t="shared" si="29"/>
        <v>-2.8169014084507045</v>
      </c>
      <c r="EH63">
        <f t="shared" si="29"/>
        <v>9.2727272727272734</v>
      </c>
      <c r="EI63">
        <f t="shared" si="29"/>
        <v>16.322869955156953</v>
      </c>
      <c r="EJ63">
        <f t="shared" si="29"/>
        <v>3.1602066132509052</v>
      </c>
      <c r="EK63">
        <f t="shared" si="29"/>
        <v>7.0707070707070638</v>
      </c>
      <c r="EL63">
        <f t="shared" si="29"/>
        <v>-14.507772020725387</v>
      </c>
      <c r="EM63">
        <f t="shared" si="29"/>
        <v>0.91240875912408748</v>
      </c>
      <c r="EN63">
        <f t="shared" si="29"/>
        <v>-6.5148457768809456</v>
      </c>
      <c r="EO63">
        <f t="shared" si="29"/>
        <v>1.2690073624625402</v>
      </c>
      <c r="EP63">
        <f t="shared" si="26"/>
        <v>11.340206185567025</v>
      </c>
      <c r="EQ63">
        <f t="shared" si="26"/>
        <v>16.666666666666664</v>
      </c>
      <c r="ER63">
        <f t="shared" si="32"/>
        <v>7.8431372549019605</v>
      </c>
      <c r="ES63">
        <f t="shared" si="32"/>
        <v>-6.651884700665188</v>
      </c>
      <c r="ET63">
        <f t="shared" si="32"/>
        <v>-2.0717414466674562</v>
      </c>
      <c r="EU63">
        <f t="shared" si="32"/>
        <v>20.689655172413797</v>
      </c>
      <c r="EV63">
        <f t="shared" si="32"/>
        <v>-1.3123359580052494</v>
      </c>
      <c r="EW63">
        <f t="shared" si="32"/>
        <v>8.720930232558139</v>
      </c>
      <c r="EX63">
        <f t="shared" si="32"/>
        <v>1.0662847139333176</v>
      </c>
      <c r="EY63">
        <f t="shared" si="32"/>
        <v>7.9295299795068424</v>
      </c>
      <c r="EZ63">
        <f t="shared" si="32"/>
        <v>5.7471264367816097</v>
      </c>
      <c r="FA63">
        <f t="shared" si="32"/>
        <v>-12.021857923497267</v>
      </c>
      <c r="FB63">
        <f t="shared" si="32"/>
        <v>8.7548638132295711</v>
      </c>
      <c r="FC63">
        <f t="shared" si="32"/>
        <v>-7.404218682737838</v>
      </c>
      <c r="FD63">
        <f t="shared" si="32"/>
        <v>-5.0816124086933003</v>
      </c>
      <c r="FE63">
        <f t="shared" si="32"/>
        <v>37.857142857142861</v>
      </c>
      <c r="FF63">
        <f t="shared" si="32"/>
        <v>3.8509316770186333</v>
      </c>
      <c r="FG63">
        <f t="shared" si="32"/>
        <v>-4.4398907103825138</v>
      </c>
      <c r="FH63">
        <f t="shared" si="32"/>
        <v>2.2583239504584207</v>
      </c>
      <c r="FI63">
        <f t="shared" si="32"/>
        <v>3.0994606080418436</v>
      </c>
      <c r="FJ63">
        <f t="shared" si="32"/>
        <v>-2.0689655172413843</v>
      </c>
      <c r="FK63">
        <f t="shared" si="32"/>
        <v>2.5684931506849313</v>
      </c>
      <c r="FL63">
        <f t="shared" si="32"/>
        <v>-3.7720033528918693</v>
      </c>
      <c r="FM63">
        <f t="shared" si="32"/>
        <v>5.8297620806856809</v>
      </c>
      <c r="FN63">
        <f t="shared" si="32"/>
        <v>-1.3398294762484775</v>
      </c>
      <c r="FO63">
        <f t="shared" si="32"/>
        <v>-10.322580645161288</v>
      </c>
      <c r="FP63">
        <f t="shared" si="32"/>
        <v>-35.294117647058826</v>
      </c>
      <c r="FQ63">
        <f t="shared" si="32"/>
        <v>31.349206349206348</v>
      </c>
      <c r="FR63">
        <f t="shared" si="32"/>
        <v>-2.666666666666667</v>
      </c>
      <c r="FS63">
        <f t="shared" si="32"/>
        <v>5.1392860925749391</v>
      </c>
      <c r="FT63">
        <f t="shared" si="32"/>
        <v>26.881720430107524</v>
      </c>
      <c r="FU63">
        <f t="shared" si="32"/>
        <v>3.4026465028355388</v>
      </c>
      <c r="FV63">
        <f t="shared" si="32"/>
        <v>-2.7891010512765502</v>
      </c>
      <c r="FW63">
        <f t="shared" si="32"/>
        <v>1.9344994823170401</v>
      </c>
      <c r="FX63">
        <f t="shared" si="32"/>
        <v>-4.4094584411087805</v>
      </c>
      <c r="FY63">
        <f t="shared" si="32"/>
        <v>7.0312499999999893</v>
      </c>
      <c r="FZ63">
        <f t="shared" si="32"/>
        <v>-4.0178571428571432</v>
      </c>
      <c r="GA63">
        <f t="shared" si="32"/>
        <v>-6.0063897763578273</v>
      </c>
      <c r="GB63">
        <f t="shared" si="32"/>
        <v>9.0212264150943398</v>
      </c>
      <c r="GC63">
        <f t="shared" si="32"/>
        <v>6.6989078119215106</v>
      </c>
      <c r="GD63">
        <f t="shared" si="32"/>
        <v>1.4925373134328304</v>
      </c>
      <c r="GE63">
        <f t="shared" si="32"/>
        <v>14.473684210526317</v>
      </c>
      <c r="GF63">
        <f t="shared" si="32"/>
        <v>-7.2884012539184955</v>
      </c>
      <c r="GG63">
        <f t="shared" si="32"/>
        <v>-7.2625698324022352</v>
      </c>
      <c r="GH63">
        <f t="shared" si="32"/>
        <v>2.9679910820925235</v>
      </c>
      <c r="GI63">
        <f t="shared" si="32"/>
        <v>-17.187500000000007</v>
      </c>
      <c r="GJ63">
        <f t="shared" si="32"/>
        <v>-2.7586206896551726</v>
      </c>
      <c r="GK63">
        <f t="shared" si="32"/>
        <v>1.2198663955852456</v>
      </c>
      <c r="GL63">
        <f t="shared" si="32"/>
        <v>-2.9166666666666665</v>
      </c>
      <c r="GM63">
        <f t="shared" si="32"/>
        <v>6.1213535107459176</v>
      </c>
      <c r="GN63">
        <f t="shared" si="32"/>
        <v>5.7692307692307656</v>
      </c>
      <c r="GO63">
        <f t="shared" si="32"/>
        <v>63.157894736842103</v>
      </c>
      <c r="GP63">
        <f t="shared" si="32"/>
        <v>9.3023255813953494</v>
      </c>
      <c r="GQ63">
        <f t="shared" si="32"/>
        <v>15.789473684210526</v>
      </c>
      <c r="GR63">
        <f t="shared" si="32"/>
        <v>-1.7874930824571114</v>
      </c>
      <c r="GS63">
        <f t="shared" si="32"/>
        <v>33.68421052631578</v>
      </c>
      <c r="GT63">
        <f t="shared" si="32"/>
        <v>-15.659340659340659</v>
      </c>
      <c r="GU63">
        <f t="shared" si="32"/>
        <v>-4.9069373942470387</v>
      </c>
      <c r="GV63">
        <f t="shared" si="32"/>
        <v>3.7928863707900535</v>
      </c>
      <c r="GW63">
        <f t="shared" si="32"/>
        <v>-4.6547395562391154</v>
      </c>
      <c r="GX63">
        <f t="shared" si="32"/>
        <v>-0.70921985815602584</v>
      </c>
      <c r="GY63">
        <f t="shared" si="32"/>
        <v>19.35483870967742</v>
      </c>
      <c r="GZ63">
        <f t="shared" si="32"/>
        <v>29.792147806004621</v>
      </c>
      <c r="HA63">
        <f t="shared" si="32"/>
        <v>13.559322033898304</v>
      </c>
      <c r="HB63">
        <f t="shared" si="32"/>
        <v>11.163772674393554</v>
      </c>
      <c r="HC63">
        <f t="shared" si="32"/>
        <v>39.361702127659562</v>
      </c>
      <c r="HD63">
        <f t="shared" si="30"/>
        <v>1.728395061728395</v>
      </c>
      <c r="HE63">
        <f t="shared" si="30"/>
        <v>-5.58836892321672</v>
      </c>
      <c r="HF63">
        <f t="shared" si="30"/>
        <v>-2.0755914075953954</v>
      </c>
      <c r="HG63">
        <f t="shared" si="30"/>
        <v>-3.624226241048671</v>
      </c>
      <c r="HH63">
        <f t="shared" si="30"/>
        <v>1.3513513513513467</v>
      </c>
      <c r="HI63">
        <f t="shared" si="30"/>
        <v>-3.453136011275546</v>
      </c>
      <c r="HJ63">
        <f t="shared" si="30"/>
        <v>-4.7872340425531918</v>
      </c>
      <c r="HK63">
        <f t="shared" si="30"/>
        <v>-2.6793542730414153</v>
      </c>
      <c r="HL63">
        <f t="shared" si="30"/>
        <v>0.94890669446072995</v>
      </c>
      <c r="HM63">
        <f t="shared" si="30"/>
        <v>-3.636363636363634</v>
      </c>
      <c r="HN63">
        <f t="shared" si="30"/>
        <v>-30.508474576271187</v>
      </c>
      <c r="HO63">
        <f t="shared" si="30"/>
        <v>-2.1390374331550799</v>
      </c>
      <c r="HP63">
        <f t="shared" si="30"/>
        <v>-0.2807017543859649</v>
      </c>
      <c r="HQ63">
        <f t="shared" si="30"/>
        <v>16.828261316295841</v>
      </c>
      <c r="HR63">
        <f t="shared" si="30"/>
        <v>-20.833333333333336</v>
      </c>
      <c r="HS63">
        <f t="shared" si="30"/>
        <v>30.76923076923077</v>
      </c>
      <c r="HT63">
        <f t="shared" si="30"/>
        <v>3.90625</v>
      </c>
      <c r="HU63">
        <f t="shared" si="30"/>
        <v>17.721518987341771</v>
      </c>
      <c r="HV63">
        <f t="shared" si="30"/>
        <v>6.9972568052331718</v>
      </c>
      <c r="HW63">
        <f t="shared" si="30"/>
        <v>-9.0909090909090935</v>
      </c>
      <c r="HX63">
        <f t="shared" si="30"/>
        <v>-10.843373493975903</v>
      </c>
      <c r="HY63">
        <f t="shared" si="30"/>
        <v>5.5772448410485224E-2</v>
      </c>
      <c r="HZ63">
        <f t="shared" si="30"/>
        <v>-2.9365904365904369</v>
      </c>
      <c r="IA63">
        <f t="shared" si="30"/>
        <v>4.7734149186119232</v>
      </c>
      <c r="IB63">
        <f t="shared" si="30"/>
        <v>19.76744186046513</v>
      </c>
      <c r="IC63">
        <f t="shared" si="30"/>
        <v>10.919540229885058</v>
      </c>
      <c r="ID63">
        <f t="shared" si="30"/>
        <v>0</v>
      </c>
      <c r="IE63">
        <f t="shared" si="30"/>
        <v>5.5930251686132593</v>
      </c>
      <c r="IF63">
        <f t="shared" si="30"/>
        <v>-2.4948347107438016</v>
      </c>
      <c r="IG63">
        <f t="shared" si="30"/>
        <v>1.960784313725501</v>
      </c>
      <c r="IH63">
        <f t="shared" si="30"/>
        <v>3.0769230769230771</v>
      </c>
      <c r="II63">
        <f t="shared" si="30"/>
        <v>0.25773195876288657</v>
      </c>
      <c r="IJ63">
        <f t="shared" si="30"/>
        <v>5.785123966942149</v>
      </c>
      <c r="IK63">
        <f t="shared" si="30"/>
        <v>-9.7336722814853527</v>
      </c>
      <c r="IL63">
        <f t="shared" si="30"/>
        <v>-2.0270270270270316</v>
      </c>
      <c r="IM63">
        <f t="shared" si="30"/>
        <v>-21.081081081081081</v>
      </c>
      <c r="IN63">
        <f t="shared" si="30"/>
        <v>-8.0684596577017107</v>
      </c>
      <c r="IO63">
        <f t="shared" si="30"/>
        <v>-5.7846715328467155</v>
      </c>
      <c r="IP63">
        <f t="shared" si="30"/>
        <v>-0.15016479123193635</v>
      </c>
      <c r="IQ63">
        <f t="shared" si="30"/>
        <v>-10.909090909090903</v>
      </c>
      <c r="IR63">
        <f t="shared" si="30"/>
        <v>-42.857142857142854</v>
      </c>
      <c r="IS63">
        <f t="shared" si="30"/>
        <v>7.5581395348837201</v>
      </c>
      <c r="IT63">
        <f t="shared" si="30"/>
        <v>3.5714285714285712</v>
      </c>
      <c r="IU63">
        <f t="shared" si="30"/>
        <v>9.4226981782373205</v>
      </c>
      <c r="IV63">
        <f t="shared" si="30"/>
        <v>-7.3394495412844094</v>
      </c>
    </row>
    <row r="64" spans="1:256" x14ac:dyDescent="0.25">
      <c r="A64">
        <v>2009</v>
      </c>
      <c r="B64">
        <f t="shared" si="9"/>
        <v>-8.2621082621082618</v>
      </c>
      <c r="C64">
        <f t="shared" si="33"/>
        <v>-7.0457354758961683</v>
      </c>
      <c r="D64">
        <f t="shared" si="33"/>
        <v>-14.715491423904165</v>
      </c>
      <c r="E64">
        <f t="shared" si="33"/>
        <v>-10.10882273585754</v>
      </c>
      <c r="F64">
        <f t="shared" si="33"/>
        <v>16.08391608391609</v>
      </c>
      <c r="G64">
        <f t="shared" si="33"/>
        <v>-18.518518518518519</v>
      </c>
      <c r="H64">
        <f t="shared" si="33"/>
        <v>14.76510067114094</v>
      </c>
      <c r="I64">
        <f t="shared" si="33"/>
        <v>1.3953488372093024</v>
      </c>
      <c r="J64">
        <f t="shared" si="33"/>
        <v>-3.7272031130350527</v>
      </c>
      <c r="K64">
        <f t="shared" si="33"/>
        <v>42.682926829268297</v>
      </c>
      <c r="L64">
        <f t="shared" si="33"/>
        <v>-17.748917748917751</v>
      </c>
      <c r="M64">
        <f t="shared" si="33"/>
        <v>3.5909090909090913</v>
      </c>
      <c r="N64">
        <f t="shared" si="33"/>
        <v>-16.413497808135386</v>
      </c>
      <c r="O64">
        <f t="shared" si="33"/>
        <v>-2.5045828537323613</v>
      </c>
      <c r="P64">
        <f t="shared" si="33"/>
        <v>17.777777777777771</v>
      </c>
      <c r="Q64">
        <f t="shared" si="33"/>
        <v>8.4848484848484862</v>
      </c>
      <c r="R64">
        <f t="shared" si="33"/>
        <v>-5.8099794941900207</v>
      </c>
      <c r="S64">
        <f t="shared" si="33"/>
        <v>-7.2380266474612887</v>
      </c>
      <c r="T64">
        <f t="shared" si="33"/>
        <v>-7.699691810235942</v>
      </c>
      <c r="U64">
        <f t="shared" si="33"/>
        <v>23.52941176470587</v>
      </c>
      <c r="V64">
        <f t="shared" si="33"/>
        <v>-7.9365079365079358</v>
      </c>
      <c r="W64">
        <f t="shared" si="33"/>
        <v>-2.1341120970459393</v>
      </c>
      <c r="X64">
        <f t="shared" si="33"/>
        <v>-7.6310024788147803</v>
      </c>
      <c r="Y64">
        <f t="shared" si="33"/>
        <v>-1.5434805486371768</v>
      </c>
      <c r="Z64">
        <f t="shared" si="33"/>
        <v>4.7945205479452131</v>
      </c>
      <c r="AA64">
        <f t="shared" si="33"/>
        <v>-3.6363636363636362</v>
      </c>
      <c r="AB64">
        <f t="shared" si="33"/>
        <v>5.4858205485820548</v>
      </c>
      <c r="AC64">
        <f t="shared" si="33"/>
        <v>-0.96944770857814344</v>
      </c>
      <c r="AD64">
        <f t="shared" si="33"/>
        <v>-8.2257191145824784</v>
      </c>
      <c r="AE64">
        <f t="shared" si="33"/>
        <v>11.818181818181825</v>
      </c>
      <c r="AF64">
        <f t="shared" si="33"/>
        <v>-19.696969696969695</v>
      </c>
      <c r="AG64">
        <f t="shared" si="33"/>
        <v>-3.3823529411764706</v>
      </c>
      <c r="AH64">
        <f t="shared" si="33"/>
        <v>-1.0388325500865694</v>
      </c>
      <c r="AI64">
        <f t="shared" si="33"/>
        <v>0.26127825360996876</v>
      </c>
      <c r="AJ64">
        <f t="shared" si="33"/>
        <v>3.7037037037037126</v>
      </c>
      <c r="AK64">
        <f t="shared" si="33"/>
        <v>-28.07017543859649</v>
      </c>
      <c r="AL64">
        <f t="shared" si="33"/>
        <v>6.4690026954177897</v>
      </c>
      <c r="AM64">
        <f t="shared" si="33"/>
        <v>-9.0416892257715205</v>
      </c>
      <c r="AN64">
        <f t="shared" si="33"/>
        <v>2.7849000039446175</v>
      </c>
      <c r="AO64">
        <f t="shared" si="33"/>
        <v>28.125000000000011</v>
      </c>
      <c r="AP64">
        <f t="shared" si="33"/>
        <v>-22.043010752688172</v>
      </c>
      <c r="AQ64">
        <f t="shared" si="33"/>
        <v>-19.35483870967742</v>
      </c>
      <c r="AR64">
        <f t="shared" si="33"/>
        <v>-0.58690744920993221</v>
      </c>
      <c r="AS64">
        <f t="shared" si="33"/>
        <v>-4.4054686094621331</v>
      </c>
      <c r="AT64">
        <f t="shared" si="33"/>
        <v>8.4848484848484755</v>
      </c>
      <c r="AU64">
        <f t="shared" si="33"/>
        <v>-12.92808219178082</v>
      </c>
      <c r="AV64">
        <f t="shared" si="33"/>
        <v>-7.8868050904219693</v>
      </c>
      <c r="AW64">
        <f t="shared" si="33"/>
        <v>-14.770596669240103</v>
      </c>
      <c r="AX64">
        <f t="shared" si="33"/>
        <v>1.7254832021758031</v>
      </c>
      <c r="AY64">
        <f t="shared" si="33"/>
        <v>11.450381679389313</v>
      </c>
      <c r="AZ64">
        <f t="shared" si="33"/>
        <v>-11.5625</v>
      </c>
      <c r="BA64">
        <f t="shared" si="33"/>
        <v>-0.47129391602399318</v>
      </c>
      <c r="BB64">
        <f t="shared" si="33"/>
        <v>-17.840296495956874</v>
      </c>
      <c r="BC64">
        <f t="shared" si="33"/>
        <v>-6.2452679170181931</v>
      </c>
      <c r="BD64">
        <f t="shared" si="33"/>
        <v>18.709677419354829</v>
      </c>
      <c r="BE64">
        <f t="shared" si="33"/>
        <v>-11.538461538461538</v>
      </c>
      <c r="BF64">
        <f t="shared" si="33"/>
        <v>6.0606060606060606</v>
      </c>
      <c r="BG64">
        <f t="shared" si="33"/>
        <v>-5.0691244239631335</v>
      </c>
      <c r="BH64">
        <f t="shared" si="33"/>
        <v>-9.5447083109832409</v>
      </c>
      <c r="BI64">
        <f t="shared" si="33"/>
        <v>26.262626262626259</v>
      </c>
      <c r="BJ64">
        <f t="shared" si="33"/>
        <v>4.3478260869565215</v>
      </c>
      <c r="BK64">
        <f t="shared" si="33"/>
        <v>-0.69084628670120896</v>
      </c>
      <c r="BL64">
        <f t="shared" si="33"/>
        <v>6.2761506276150625</v>
      </c>
      <c r="BM64">
        <f t="shared" si="33"/>
        <v>-1.3538591311682835</v>
      </c>
      <c r="BN64">
        <f t="shared" si="33"/>
        <v>12.295081967213116</v>
      </c>
      <c r="BO64">
        <f t="shared" si="31"/>
        <v>-2.1518987341772151</v>
      </c>
      <c r="BP64">
        <f t="shared" si="31"/>
        <v>-5.2695483244293344</v>
      </c>
      <c r="BQ64">
        <f t="shared" si="31"/>
        <v>-4.7019206784734351</v>
      </c>
      <c r="BR64">
        <f t="shared" si="31"/>
        <v>-0.72107259548578506</v>
      </c>
      <c r="BS64">
        <f t="shared" si="31"/>
        <v>7.3170731707316961</v>
      </c>
      <c r="BT64">
        <f t="shared" si="31"/>
        <v>-3.1055900621118013</v>
      </c>
      <c r="BU64">
        <f t="shared" si="31"/>
        <v>-5.2600818234950326</v>
      </c>
      <c r="BV64">
        <f t="shared" si="31"/>
        <v>-3.0738786279683379</v>
      </c>
      <c r="BW64">
        <f t="shared" si="31"/>
        <v>-4.7613929492691316</v>
      </c>
      <c r="BX64">
        <f t="shared" si="31"/>
        <v>12.587412587412592</v>
      </c>
      <c r="BY64">
        <f t="shared" si="31"/>
        <v>-50.649350649350644</v>
      </c>
      <c r="BZ64">
        <f t="shared" si="31"/>
        <v>-5.0160085378868731</v>
      </c>
      <c r="CA64">
        <f t="shared" si="31"/>
        <v>-3.8430744595676538</v>
      </c>
      <c r="CB64">
        <f t="shared" si="31"/>
        <v>1.1547205935144191</v>
      </c>
      <c r="CC64">
        <f t="shared" si="31"/>
        <v>12.631578947368412</v>
      </c>
      <c r="CD64">
        <f t="shared" si="31"/>
        <v>10.619469026548673</v>
      </c>
      <c r="CE64">
        <f t="shared" si="31"/>
        <v>-3.8336052202283852</v>
      </c>
      <c r="CF64">
        <f t="shared" si="31"/>
        <v>6.2462819750148721</v>
      </c>
      <c r="CG64">
        <f t="shared" si="31"/>
        <v>-6.6002464648996382</v>
      </c>
      <c r="CH64">
        <f t="shared" si="31"/>
        <v>7.8740157480314963</v>
      </c>
      <c r="CI64">
        <f t="shared" si="31"/>
        <v>-8.4577114427860707</v>
      </c>
      <c r="CJ64">
        <f t="shared" si="31"/>
        <v>5.0789293067947838</v>
      </c>
      <c r="CK64">
        <f t="shared" si="31"/>
        <v>-10.735294117647058</v>
      </c>
      <c r="CL64">
        <f t="shared" si="31"/>
        <v>3.6842616895110334</v>
      </c>
      <c r="CM64">
        <f t="shared" si="31"/>
        <v>-0.58479532163743519</v>
      </c>
      <c r="CN64">
        <f t="shared" si="31"/>
        <v>-2.7573529411764706</v>
      </c>
      <c r="CO64">
        <f t="shared" si="31"/>
        <v>8.08</v>
      </c>
      <c r="CP64">
        <f t="shared" si="31"/>
        <v>-1.4580996635154622</v>
      </c>
      <c r="CQ64">
        <f t="shared" si="31"/>
        <v>14.837095265778633</v>
      </c>
      <c r="CR64">
        <f t="shared" si="31"/>
        <v>-21.428571428571423</v>
      </c>
      <c r="CS64">
        <f t="shared" si="31"/>
        <v>-16.129032258064516</v>
      </c>
      <c r="CT64">
        <f t="shared" si="31"/>
        <v>-1.0554089709762533</v>
      </c>
      <c r="CU64">
        <f t="shared" si="31"/>
        <v>19.81981981981982</v>
      </c>
      <c r="CV64">
        <f t="shared" si="31"/>
        <v>0.58016430930803764</v>
      </c>
      <c r="CW64">
        <f t="shared" si="31"/>
        <v>-4.9999999999999964</v>
      </c>
      <c r="CX64">
        <f t="shared" si="31"/>
        <v>-10.750507099391481</v>
      </c>
      <c r="CY64">
        <f t="shared" si="31"/>
        <v>2.5732031943212066</v>
      </c>
      <c r="CZ64">
        <f t="shared" si="31"/>
        <v>-9.0585472998560927</v>
      </c>
      <c r="DA64">
        <f t="shared" si="31"/>
        <v>0.74555414292665312</v>
      </c>
      <c r="DB64">
        <f t="shared" si="31"/>
        <v>10.344827586206902</v>
      </c>
      <c r="DC64">
        <f t="shared" si="31"/>
        <v>4.2168674698795181</v>
      </c>
      <c r="DD64">
        <f t="shared" si="31"/>
        <v>-0.97087378640776689</v>
      </c>
      <c r="DE64">
        <f t="shared" si="31"/>
        <v>5.5108096651123359</v>
      </c>
      <c r="DF64">
        <f t="shared" si="31"/>
        <v>-1.5699602122015914</v>
      </c>
      <c r="DG64">
        <f t="shared" si="31"/>
        <v>-4.4247787610619467</v>
      </c>
      <c r="DH64">
        <f t="shared" si="31"/>
        <v>12.454873646209386</v>
      </c>
      <c r="DI64">
        <f t="shared" si="31"/>
        <v>0.37719103616596406</v>
      </c>
      <c r="DJ64">
        <f t="shared" si="31"/>
        <v>12.454873646209386</v>
      </c>
      <c r="DK64">
        <f t="shared" si="31"/>
        <v>-7.620310114887122</v>
      </c>
      <c r="DL64">
        <f t="shared" si="31"/>
        <v>7.6923076923076925</v>
      </c>
      <c r="DM64">
        <f t="shared" si="31"/>
        <v>-32.727272727272727</v>
      </c>
      <c r="DN64">
        <f t="shared" si="31"/>
        <v>-0.88642659279778402</v>
      </c>
      <c r="DO64">
        <f t="shared" si="31"/>
        <v>-13.400335008375208</v>
      </c>
      <c r="DP64">
        <f t="shared" si="31"/>
        <v>2.1210741920801093</v>
      </c>
      <c r="DQ64">
        <f t="shared" si="31"/>
        <v>12.121212121212114</v>
      </c>
      <c r="DR64">
        <f t="shared" si="31"/>
        <v>-17.796610169491526</v>
      </c>
      <c r="DS64">
        <f t="shared" si="31"/>
        <v>3.4446764091858038</v>
      </c>
      <c r="DT64">
        <f t="shared" si="31"/>
        <v>-3.5725885027606368</v>
      </c>
      <c r="DU64">
        <f t="shared" si="31"/>
        <v>-3.7534983262909507</v>
      </c>
      <c r="DV64">
        <f t="shared" si="31"/>
        <v>27.624309392265189</v>
      </c>
      <c r="DW64">
        <f t="shared" si="31"/>
        <v>-15.131578947368421</v>
      </c>
      <c r="DX64">
        <f t="shared" si="31"/>
        <v>-0.37220843672456577</v>
      </c>
      <c r="DY64">
        <f t="shared" si="31"/>
        <v>0.56795131845841784</v>
      </c>
      <c r="DZ64">
        <f t="shared" si="29"/>
        <v>5.9320561275468098</v>
      </c>
      <c r="EA64">
        <f t="shared" si="29"/>
        <v>16.541353383458642</v>
      </c>
      <c r="EB64">
        <f t="shared" si="29"/>
        <v>-20</v>
      </c>
      <c r="EC64">
        <f t="shared" si="29"/>
        <v>-0.27932960893854747</v>
      </c>
      <c r="ED64">
        <f t="shared" si="29"/>
        <v>11.76470588235294</v>
      </c>
      <c r="EE64">
        <f t="shared" si="29"/>
        <v>-5.7412587412587408</v>
      </c>
      <c r="EF64">
        <f t="shared" si="29"/>
        <v>4.651162790697672</v>
      </c>
      <c r="EG64">
        <f t="shared" si="29"/>
        <v>-40.579710144927539</v>
      </c>
      <c r="EH64">
        <f t="shared" si="29"/>
        <v>2.6622296173044924</v>
      </c>
      <c r="EI64">
        <f t="shared" si="29"/>
        <v>-5.9367771781033154</v>
      </c>
      <c r="EJ64">
        <f t="shared" si="29"/>
        <v>-2.233480523576723</v>
      </c>
      <c r="EK64">
        <f t="shared" si="29"/>
        <v>-6.6037735849056531</v>
      </c>
      <c r="EL64">
        <f t="shared" si="29"/>
        <v>-5.4545454545454541</v>
      </c>
      <c r="EM64">
        <f t="shared" si="29"/>
        <v>-7.4141048824593128</v>
      </c>
      <c r="EN64">
        <f t="shared" si="29"/>
        <v>-7.0613629355535004</v>
      </c>
      <c r="EO64">
        <f t="shared" ref="EO64:GZ67" si="34">(EO28-EO27)/EO27*100</f>
        <v>-6.046324711383896</v>
      </c>
      <c r="EP64">
        <f t="shared" si="34"/>
        <v>20.370370370370363</v>
      </c>
      <c r="EQ64">
        <f t="shared" si="34"/>
        <v>-21.428571428571427</v>
      </c>
      <c r="ER64">
        <f t="shared" si="34"/>
        <v>3.6363636363636362</v>
      </c>
      <c r="ES64">
        <f t="shared" si="34"/>
        <v>7.8384798099762465</v>
      </c>
      <c r="ET64">
        <f t="shared" si="34"/>
        <v>-3.0902441972920696</v>
      </c>
      <c r="EU64">
        <f t="shared" si="34"/>
        <v>11.428571428571425</v>
      </c>
      <c r="EV64">
        <f t="shared" si="34"/>
        <v>-15.159574468085108</v>
      </c>
      <c r="EW64">
        <f t="shared" si="34"/>
        <v>-7.2192513368983953</v>
      </c>
      <c r="EX64">
        <f t="shared" si="34"/>
        <v>-8.3615463349342569</v>
      </c>
      <c r="EY64">
        <f t="shared" si="34"/>
        <v>-0.81003276881144148</v>
      </c>
      <c r="EZ64">
        <f t="shared" si="34"/>
        <v>1.0869565217391459</v>
      </c>
      <c r="FA64">
        <f t="shared" si="34"/>
        <v>22.981366459627328</v>
      </c>
      <c r="FB64">
        <f t="shared" si="34"/>
        <v>-4.3828264758497317</v>
      </c>
      <c r="FC64">
        <f t="shared" si="34"/>
        <v>-10.181311018131103</v>
      </c>
      <c r="FD64">
        <f t="shared" si="34"/>
        <v>3.4202650705429676</v>
      </c>
      <c r="FE64">
        <f t="shared" si="34"/>
        <v>0</v>
      </c>
      <c r="FF64">
        <f t="shared" si="34"/>
        <v>-6.5789473684210522</v>
      </c>
      <c r="FG64">
        <f t="shared" si="34"/>
        <v>-7.7197998570407433</v>
      </c>
      <c r="FH64">
        <f t="shared" si="34"/>
        <v>-11.470097838739107</v>
      </c>
      <c r="FI64">
        <f t="shared" si="34"/>
        <v>-0.48552347357365089</v>
      </c>
      <c r="FJ64">
        <f t="shared" si="34"/>
        <v>11.267605633802827</v>
      </c>
      <c r="FK64">
        <f t="shared" si="34"/>
        <v>-18.363939899833053</v>
      </c>
      <c r="FL64">
        <f t="shared" si="34"/>
        <v>0.43554006968641112</v>
      </c>
      <c r="FM64">
        <f t="shared" si="34"/>
        <v>-17.440480346296166</v>
      </c>
      <c r="FN64">
        <f t="shared" si="34"/>
        <v>-2.3852783601211276</v>
      </c>
      <c r="FO64">
        <f t="shared" si="34"/>
        <v>21.582733812949627</v>
      </c>
      <c r="FP64">
        <f t="shared" si="34"/>
        <v>9.0909090909090917</v>
      </c>
      <c r="FQ64">
        <f t="shared" si="34"/>
        <v>-10.574018126888216</v>
      </c>
      <c r="FR64">
        <f t="shared" si="34"/>
        <v>46.575342465753423</v>
      </c>
      <c r="FS64">
        <f t="shared" si="34"/>
        <v>0.8946021639700994</v>
      </c>
      <c r="FT64">
        <f t="shared" si="34"/>
        <v>-7.6271186440677985</v>
      </c>
      <c r="FU64">
        <f t="shared" si="34"/>
        <v>-3.6563071297989032</v>
      </c>
      <c r="FV64">
        <f t="shared" si="34"/>
        <v>-9.0929154711984115</v>
      </c>
      <c r="FW64">
        <f t="shared" si="34"/>
        <v>-5.538329947610392</v>
      </c>
      <c r="FX64">
        <f t="shared" si="34"/>
        <v>-2.2478373886734562</v>
      </c>
      <c r="FY64">
        <f t="shared" si="34"/>
        <v>-2.9197080291970701</v>
      </c>
      <c r="FZ64">
        <f t="shared" si="34"/>
        <v>8.8372093023255811</v>
      </c>
      <c r="GA64">
        <f t="shared" si="34"/>
        <v>4.3507817811012917</v>
      </c>
      <c r="GB64">
        <f t="shared" si="34"/>
        <v>-9.1941590048674957</v>
      </c>
      <c r="GC64">
        <f t="shared" si="34"/>
        <v>-0.50530242241547574</v>
      </c>
      <c r="GD64">
        <f t="shared" si="34"/>
        <v>-5.1470588235294068</v>
      </c>
      <c r="GE64">
        <f t="shared" si="34"/>
        <v>1.1494252873563218</v>
      </c>
      <c r="GF64">
        <f t="shared" si="34"/>
        <v>1.6060862214708367</v>
      </c>
      <c r="GG64">
        <f t="shared" si="34"/>
        <v>-5.9111445783132526</v>
      </c>
      <c r="GH64">
        <f t="shared" si="34"/>
        <v>-5.0824521043168946</v>
      </c>
      <c r="GI64">
        <f t="shared" si="34"/>
        <v>26.415094339622648</v>
      </c>
      <c r="GJ64">
        <f t="shared" si="34"/>
        <v>-5.8156028368794326</v>
      </c>
      <c r="GK64">
        <f t="shared" si="34"/>
        <v>4.0459110473457676</v>
      </c>
      <c r="GL64">
        <f t="shared" si="34"/>
        <v>-7.2537487415885131</v>
      </c>
      <c r="GM64">
        <f t="shared" si="34"/>
        <v>-6.2838021866853433</v>
      </c>
      <c r="GN64">
        <f t="shared" si="34"/>
        <v>0.90909090909090595</v>
      </c>
      <c r="GO64">
        <f t="shared" si="34"/>
        <v>3.225806451612903</v>
      </c>
      <c r="GP64">
        <f t="shared" si="34"/>
        <v>4.9645390070921991</v>
      </c>
      <c r="GQ64">
        <f t="shared" si="34"/>
        <v>-10.795454545454545</v>
      </c>
      <c r="GR64">
        <f t="shared" si="34"/>
        <v>-3.0183505193366011</v>
      </c>
      <c r="GS64">
        <f t="shared" si="34"/>
        <v>2.3622047244094548</v>
      </c>
      <c r="GT64">
        <f t="shared" si="34"/>
        <v>-0.65146579804560267</v>
      </c>
      <c r="GU64">
        <f t="shared" si="34"/>
        <v>-1.3641755634638197</v>
      </c>
      <c r="GV64">
        <f t="shared" si="34"/>
        <v>-12.767247915087188</v>
      </c>
      <c r="GW64">
        <f t="shared" si="34"/>
        <v>-2.5002965247301625</v>
      </c>
      <c r="GX64">
        <f t="shared" si="34"/>
        <v>-2.1428571428571481</v>
      </c>
      <c r="GY64">
        <f t="shared" si="34"/>
        <v>-18.918918918918919</v>
      </c>
      <c r="GZ64">
        <f t="shared" si="34"/>
        <v>-10.85409252669039</v>
      </c>
      <c r="HA64">
        <f t="shared" si="32"/>
        <v>-12.686567164179104</v>
      </c>
      <c r="HB64">
        <f t="shared" si="32"/>
        <v>-11.189922480620156</v>
      </c>
      <c r="HC64">
        <f t="shared" si="32"/>
        <v>7.6335877862595423</v>
      </c>
      <c r="HD64">
        <f t="shared" si="30"/>
        <v>13.592233009708737</v>
      </c>
      <c r="HE64">
        <f t="shared" si="30"/>
        <v>-2.8392685274302214</v>
      </c>
      <c r="HF64">
        <f t="shared" si="30"/>
        <v>-10.653461680858941</v>
      </c>
      <c r="HG64">
        <f t="shared" si="30"/>
        <v>2.052793310160697</v>
      </c>
      <c r="HH64">
        <f t="shared" si="30"/>
        <v>10</v>
      </c>
      <c r="HI64">
        <f t="shared" si="30"/>
        <v>-2.9197080291970803</v>
      </c>
      <c r="HJ64">
        <f t="shared" si="30"/>
        <v>3.1781502172563627</v>
      </c>
      <c r="HK64">
        <f t="shared" si="30"/>
        <v>0.7498873844034023</v>
      </c>
      <c r="HL64">
        <f t="shared" si="30"/>
        <v>2.1187352118735214</v>
      </c>
      <c r="HM64">
        <f t="shared" si="30"/>
        <v>8.8050314465408821</v>
      </c>
      <c r="HN64">
        <f t="shared" si="30"/>
        <v>-4.8780487804878048</v>
      </c>
      <c r="HO64">
        <f t="shared" si="30"/>
        <v>2.8415300546448088</v>
      </c>
      <c r="HP64">
        <f t="shared" si="30"/>
        <v>-8.2336382828993671</v>
      </c>
      <c r="HQ64">
        <f t="shared" si="30"/>
        <v>-6.4697698962214378</v>
      </c>
      <c r="HR64">
        <f t="shared" si="30"/>
        <v>27.631578947368418</v>
      </c>
      <c r="HS64">
        <f t="shared" si="30"/>
        <v>-52.941176470588239</v>
      </c>
      <c r="HT64">
        <f t="shared" si="30"/>
        <v>-0.75187969924812026</v>
      </c>
      <c r="HU64">
        <f t="shared" si="30"/>
        <v>19.35483870967742</v>
      </c>
      <c r="HV64">
        <f t="shared" si="30"/>
        <v>3.1791109533388555</v>
      </c>
      <c r="HW64">
        <f t="shared" si="30"/>
        <v>4.4444444444444482</v>
      </c>
      <c r="HX64">
        <f t="shared" si="30"/>
        <v>0</v>
      </c>
      <c r="HY64">
        <f t="shared" si="30"/>
        <v>-12.374581939799331</v>
      </c>
      <c r="HZ64">
        <f t="shared" si="30"/>
        <v>-15.100401606425704</v>
      </c>
      <c r="IA64">
        <f t="shared" si="30"/>
        <v>-2.3941276115189156</v>
      </c>
      <c r="IB64">
        <f t="shared" si="30"/>
        <v>3.8834951456310538</v>
      </c>
      <c r="IC64">
        <f t="shared" si="30"/>
        <v>-1.5544041450777202</v>
      </c>
      <c r="ID64">
        <f t="shared" si="30"/>
        <v>-2.6385224274406331</v>
      </c>
      <c r="IE64">
        <f t="shared" si="30"/>
        <v>4.5489951705873191</v>
      </c>
      <c r="IF64">
        <f t="shared" si="30"/>
        <v>6.6412388974236718</v>
      </c>
      <c r="IG64">
        <f t="shared" si="30"/>
        <v>12.499999999999989</v>
      </c>
      <c r="IH64">
        <f t="shared" si="30"/>
        <v>25.373134328358208</v>
      </c>
      <c r="II64">
        <f t="shared" si="30"/>
        <v>20.822622107969153</v>
      </c>
      <c r="IJ64">
        <f t="shared" si="30"/>
        <v>2.0089285714285716</v>
      </c>
      <c r="IK64">
        <f t="shared" si="30"/>
        <v>6.5694583355266625</v>
      </c>
      <c r="IL64">
        <f t="shared" si="30"/>
        <v>8.9655172413793149</v>
      </c>
      <c r="IM64">
        <f t="shared" si="30"/>
        <v>0</v>
      </c>
      <c r="IN64">
        <f t="shared" si="30"/>
        <v>-0.88652482269503552</v>
      </c>
      <c r="IO64">
        <f t="shared" si="30"/>
        <v>-5.0164632965330229</v>
      </c>
      <c r="IP64">
        <f t="shared" si="30"/>
        <v>7.2265625E-2</v>
      </c>
      <c r="IQ64">
        <f t="shared" si="30"/>
        <v>10.204081632653059</v>
      </c>
      <c r="IR64">
        <f t="shared" si="30"/>
        <v>-8.3333333333333321</v>
      </c>
      <c r="IS64">
        <f t="shared" si="30"/>
        <v>-7.0270270270270272</v>
      </c>
      <c r="IT64">
        <f t="shared" si="30"/>
        <v>-10.344827586206897</v>
      </c>
      <c r="IU64">
        <f t="shared" si="30"/>
        <v>-1.6255132459643398</v>
      </c>
      <c r="IV64">
        <f t="shared" si="30"/>
        <v>-8.9108910891089153</v>
      </c>
    </row>
    <row r="65" spans="1:256" x14ac:dyDescent="0.25">
      <c r="A65" s="12">
        <v>2010</v>
      </c>
      <c r="B65">
        <f t="shared" si="9"/>
        <v>-14.596273291925465</v>
      </c>
      <c r="C65">
        <f t="shared" si="33"/>
        <v>-9.9069148936170208</v>
      </c>
      <c r="D65">
        <f t="shared" si="33"/>
        <v>-22.362330407023144</v>
      </c>
      <c r="E65">
        <f t="shared" si="33"/>
        <v>2.3836918459229617</v>
      </c>
      <c r="F65">
        <f t="shared" si="33"/>
        <v>3.614457831325288</v>
      </c>
      <c r="G65">
        <f t="shared" si="33"/>
        <v>40.909090909090914</v>
      </c>
      <c r="H65">
        <f t="shared" si="33"/>
        <v>3.8986354775828458</v>
      </c>
      <c r="I65">
        <f t="shared" si="33"/>
        <v>-9.1743119266055047</v>
      </c>
      <c r="J65">
        <f t="shared" si="33"/>
        <v>-6.0970066878774105</v>
      </c>
      <c r="K65">
        <f t="shared" si="33"/>
        <v>6.8376068376068435</v>
      </c>
      <c r="L65">
        <f t="shared" si="33"/>
        <v>7.3684210526315779</v>
      </c>
      <c r="M65">
        <f t="shared" si="33"/>
        <v>-3.8613426941641071</v>
      </c>
      <c r="N65">
        <f t="shared" si="33"/>
        <v>-15.196975240883035</v>
      </c>
      <c r="O65">
        <f t="shared" si="33"/>
        <v>2.529569951245108</v>
      </c>
      <c r="P65">
        <f t="shared" si="33"/>
        <v>-11.320754716981126</v>
      </c>
      <c r="Q65">
        <f t="shared" si="33"/>
        <v>-25.139664804469277</v>
      </c>
      <c r="R65">
        <f t="shared" si="33"/>
        <v>-4.1364296081277212</v>
      </c>
      <c r="S65">
        <f t="shared" si="33"/>
        <v>-8.0357142857142865</v>
      </c>
      <c r="T65">
        <f t="shared" si="33"/>
        <v>5.6078603098144404</v>
      </c>
      <c r="U65">
        <f t="shared" si="33"/>
        <v>-19.047619047619037</v>
      </c>
      <c r="V65">
        <f t="shared" si="33"/>
        <v>-8.2657200811359015</v>
      </c>
      <c r="W65">
        <f t="shared" si="33"/>
        <v>-4.3842534144381959</v>
      </c>
      <c r="X65">
        <f t="shared" si="33"/>
        <v>-9.3255113662958511</v>
      </c>
      <c r="Y65">
        <f t="shared" si="33"/>
        <v>-3.2974667759290268</v>
      </c>
      <c r="Z65">
        <f t="shared" si="33"/>
        <v>6.5359477124183014</v>
      </c>
      <c r="AA65">
        <f t="shared" si="33"/>
        <v>-18.867924528301888</v>
      </c>
      <c r="AB65">
        <f t="shared" si="33"/>
        <v>-1.7188188629352137</v>
      </c>
      <c r="AC65">
        <f t="shared" si="33"/>
        <v>-6.1406110946306738</v>
      </c>
      <c r="AD65">
        <f t="shared" si="33"/>
        <v>7.6935455033077051</v>
      </c>
      <c r="AE65">
        <f t="shared" si="33"/>
        <v>0</v>
      </c>
      <c r="AF65">
        <f t="shared" si="33"/>
        <v>25.471698113207548</v>
      </c>
      <c r="AG65">
        <f t="shared" si="33"/>
        <v>-9.43683409436834</v>
      </c>
      <c r="AH65">
        <f t="shared" si="33"/>
        <v>-11.197200699825045</v>
      </c>
      <c r="AI65">
        <f t="shared" si="33"/>
        <v>1.768669719819278</v>
      </c>
      <c r="AJ65">
        <f t="shared" si="33"/>
        <v>2.3809523809523725</v>
      </c>
      <c r="AK65">
        <f t="shared" si="33"/>
        <v>24.390243902439025</v>
      </c>
      <c r="AL65">
        <f t="shared" si="33"/>
        <v>-17.468354430379744</v>
      </c>
      <c r="AM65">
        <f t="shared" si="33"/>
        <v>9.4642857142857135</v>
      </c>
      <c r="AN65">
        <f t="shared" si="33"/>
        <v>5.9484975246574816</v>
      </c>
      <c r="AO65">
        <f t="shared" si="33"/>
        <v>-0.81300813008131234</v>
      </c>
      <c r="AP65">
        <f t="shared" si="33"/>
        <v>-8.9655172413793096</v>
      </c>
      <c r="AQ65">
        <f t="shared" si="33"/>
        <v>24.666666666666668</v>
      </c>
      <c r="AR65">
        <f t="shared" si="33"/>
        <v>-1.7938237965485924</v>
      </c>
      <c r="AS65">
        <f t="shared" si="33"/>
        <v>7.1263243070322346</v>
      </c>
      <c r="AT65">
        <f t="shared" si="33"/>
        <v>8.9385474860335279</v>
      </c>
      <c r="AU65">
        <f t="shared" si="33"/>
        <v>-2.9498525073746311</v>
      </c>
      <c r="AV65">
        <f t="shared" si="33"/>
        <v>-2.3268496636975096</v>
      </c>
      <c r="AW65">
        <f t="shared" si="33"/>
        <v>-15.609330011969849</v>
      </c>
      <c r="AX65">
        <f t="shared" si="33"/>
        <v>-3.4296859591067479</v>
      </c>
      <c r="AY65">
        <f t="shared" si="33"/>
        <v>9.5890410958904138</v>
      </c>
      <c r="AZ65">
        <f t="shared" si="33"/>
        <v>-1.9434628975265018</v>
      </c>
      <c r="BA65">
        <f t="shared" si="33"/>
        <v>-9.2983211364614728</v>
      </c>
      <c r="BB65">
        <f t="shared" si="33"/>
        <v>-15.43981956120566</v>
      </c>
      <c r="BC65">
        <f t="shared" si="33"/>
        <v>1.7928011075219197</v>
      </c>
      <c r="BD65">
        <f t="shared" si="33"/>
        <v>2.1739130434782727</v>
      </c>
      <c r="BE65">
        <f t="shared" si="33"/>
        <v>8.695652173913043</v>
      </c>
      <c r="BF65">
        <f t="shared" si="33"/>
        <v>-2.0779220779220777</v>
      </c>
      <c r="BG65">
        <f t="shared" si="33"/>
        <v>3.3980582524271843</v>
      </c>
      <c r="BH65">
        <f t="shared" si="33"/>
        <v>6.9902424122625746</v>
      </c>
      <c r="BI65">
        <f t="shared" si="33"/>
        <v>-0.79999999999999727</v>
      </c>
      <c r="BJ65">
        <f t="shared" si="33"/>
        <v>-8.3333333333333321</v>
      </c>
      <c r="BK65">
        <f t="shared" si="33"/>
        <v>-7.304347826086957</v>
      </c>
      <c r="BL65">
        <f t="shared" si="33"/>
        <v>-16.141732283464567</v>
      </c>
      <c r="BM65">
        <f t="shared" si="33"/>
        <v>0.58146992175809142</v>
      </c>
      <c r="BN65">
        <f t="shared" ref="BN65:DY68" si="35">(BN29-BN28)/BN28*100</f>
        <v>0.72992700729928051</v>
      </c>
      <c r="BO65">
        <f t="shared" si="35"/>
        <v>-8.9262613195342819</v>
      </c>
      <c r="BP65">
        <f t="shared" si="35"/>
        <v>-21.404768008203025</v>
      </c>
      <c r="BQ65">
        <f t="shared" si="35"/>
        <v>-11.067486803646991</v>
      </c>
      <c r="BR65">
        <f t="shared" si="35"/>
        <v>-4.051446945337621</v>
      </c>
      <c r="BS65">
        <f t="shared" si="35"/>
        <v>6.8181818181818219</v>
      </c>
      <c r="BT65">
        <f t="shared" si="35"/>
        <v>-14.102564102564102</v>
      </c>
      <c r="BU65">
        <f t="shared" si="35"/>
        <v>8.574953732264035</v>
      </c>
      <c r="BV65">
        <f t="shared" si="35"/>
        <v>-10.72546617667075</v>
      </c>
      <c r="BW65">
        <f t="shared" si="35"/>
        <v>4.1394876424782758</v>
      </c>
      <c r="BX65">
        <f t="shared" si="35"/>
        <v>1.242236024844716</v>
      </c>
      <c r="BY65">
        <f t="shared" si="35"/>
        <v>0</v>
      </c>
      <c r="BZ65">
        <f t="shared" si="35"/>
        <v>-0.7865168539325843</v>
      </c>
      <c r="CA65">
        <f t="shared" si="35"/>
        <v>-15.736885928393004</v>
      </c>
      <c r="CB65">
        <f t="shared" si="35"/>
        <v>-3.3615267837779226</v>
      </c>
      <c r="CC65">
        <f t="shared" si="35"/>
        <v>-3.7383177570093329</v>
      </c>
      <c r="CD65">
        <f t="shared" si="35"/>
        <v>-22.400000000000002</v>
      </c>
      <c r="CE65">
        <f t="shared" si="35"/>
        <v>-2.7989821882951653</v>
      </c>
      <c r="CF65">
        <f t="shared" si="35"/>
        <v>-13.885778275475925</v>
      </c>
      <c r="CG65">
        <f t="shared" si="35"/>
        <v>2.9899143502471097</v>
      </c>
      <c r="CH65">
        <f t="shared" si="35"/>
        <v>5.8394160583941659</v>
      </c>
      <c r="CI65">
        <f t="shared" si="35"/>
        <v>2.1739130434782608</v>
      </c>
      <c r="CJ65">
        <f t="shared" si="35"/>
        <v>-6.0744611365120837</v>
      </c>
      <c r="CK65">
        <f t="shared" si="35"/>
        <v>2.9104887424492039</v>
      </c>
      <c r="CL65">
        <f t="shared" si="35"/>
        <v>-3.6564785299081191</v>
      </c>
      <c r="CM65">
        <f t="shared" si="35"/>
        <v>4.1176470588235254</v>
      </c>
      <c r="CN65">
        <f t="shared" si="35"/>
        <v>-5.4820415879017013</v>
      </c>
      <c r="CO65">
        <f t="shared" si="35"/>
        <v>-8.956328645447817</v>
      </c>
      <c r="CP65">
        <f t="shared" si="35"/>
        <v>-13.869918699186993</v>
      </c>
      <c r="CQ65">
        <f t="shared" si="35"/>
        <v>-13.498998525300992</v>
      </c>
      <c r="CR65">
        <f t="shared" si="35"/>
        <v>50.349650349650346</v>
      </c>
      <c r="CS65">
        <f t="shared" si="35"/>
        <v>-7.6923076923076925</v>
      </c>
      <c r="CT65">
        <f t="shared" si="35"/>
        <v>3.7333333333333338</v>
      </c>
      <c r="CU65">
        <f t="shared" si="35"/>
        <v>3.2581453634085209</v>
      </c>
      <c r="CV65">
        <f t="shared" si="35"/>
        <v>0.90311986863710991</v>
      </c>
      <c r="CW65">
        <f t="shared" si="35"/>
        <v>10.526315789473678</v>
      </c>
      <c r="CX65">
        <f t="shared" si="35"/>
        <v>-3.1818181818181817</v>
      </c>
      <c r="CY65">
        <f t="shared" si="35"/>
        <v>6.2283737024221448</v>
      </c>
      <c r="CZ65">
        <f t="shared" si="35"/>
        <v>-7.9370367285749976</v>
      </c>
      <c r="DA65">
        <f t="shared" si="35"/>
        <v>2.3369582151871127E-2</v>
      </c>
      <c r="DB65">
        <f t="shared" si="35"/>
        <v>13.541666666666675</v>
      </c>
      <c r="DC65">
        <f t="shared" si="35"/>
        <v>23.699421965317917</v>
      </c>
      <c r="DD65">
        <f t="shared" si="35"/>
        <v>2.8835063437139561</v>
      </c>
      <c r="DE65">
        <f t="shared" si="35"/>
        <v>-7.6335877862595423</v>
      </c>
      <c r="DF65">
        <f t="shared" si="35"/>
        <v>2.6291411921243664</v>
      </c>
      <c r="DG65">
        <f t="shared" si="35"/>
        <v>0.9259259259259226</v>
      </c>
      <c r="DH65">
        <f t="shared" si="35"/>
        <v>-6.902086677367576</v>
      </c>
      <c r="DI65">
        <f t="shared" si="35"/>
        <v>4.6198054818744474</v>
      </c>
      <c r="DJ65">
        <f t="shared" si="35"/>
        <v>-6.902086677367576</v>
      </c>
      <c r="DK65">
        <f t="shared" si="35"/>
        <v>0.61312345088489806</v>
      </c>
      <c r="DL65">
        <f t="shared" si="35"/>
        <v>12.142857142857137</v>
      </c>
      <c r="DM65">
        <f t="shared" si="35"/>
        <v>29.72972972972973</v>
      </c>
      <c r="DN65">
        <f t="shared" si="35"/>
        <v>0.50307434320849642</v>
      </c>
      <c r="DO65">
        <f t="shared" si="35"/>
        <v>-6.3829787234042552</v>
      </c>
      <c r="DP65">
        <f t="shared" si="35"/>
        <v>-6.719557853449813</v>
      </c>
      <c r="DQ65">
        <f t="shared" si="35"/>
        <v>-2.7027027027026933</v>
      </c>
      <c r="DR65">
        <f t="shared" si="35"/>
        <v>5.1546391752577314</v>
      </c>
      <c r="DS65">
        <f t="shared" si="35"/>
        <v>-6.0544904137235118</v>
      </c>
      <c r="DT65">
        <f t="shared" si="35"/>
        <v>-6.4668238464129333</v>
      </c>
      <c r="DU65">
        <f t="shared" si="35"/>
        <v>8.7861337590512569</v>
      </c>
      <c r="DV65">
        <f t="shared" si="35"/>
        <v>-2.5974025974026036</v>
      </c>
      <c r="DW65">
        <f t="shared" si="35"/>
        <v>8.5271317829457356</v>
      </c>
      <c r="DX65">
        <f t="shared" si="35"/>
        <v>-10.024906600249066</v>
      </c>
      <c r="DY65">
        <f t="shared" si="35"/>
        <v>-16.834745192954149</v>
      </c>
      <c r="DZ65">
        <f t="shared" ref="DZ65:GK68" si="36">(DZ29-DZ28)/DZ28*100</f>
        <v>-6.0530254875023068</v>
      </c>
      <c r="EA65">
        <f t="shared" si="36"/>
        <v>-3.225806451612903</v>
      </c>
      <c r="EB65">
        <f t="shared" si="36"/>
        <v>-21.875</v>
      </c>
      <c r="EC65">
        <f t="shared" si="36"/>
        <v>-7.0028011204481793</v>
      </c>
      <c r="ED65">
        <f t="shared" si="36"/>
        <v>-32.456140350877192</v>
      </c>
      <c r="EE65">
        <f t="shared" si="36"/>
        <v>2.0847243860820535</v>
      </c>
      <c r="EF65">
        <f t="shared" si="36"/>
        <v>7.4074074074074066</v>
      </c>
      <c r="EG65">
        <f t="shared" si="36"/>
        <v>31.707317073170731</v>
      </c>
      <c r="EH65">
        <f t="shared" si="36"/>
        <v>9.238249594813615</v>
      </c>
      <c r="EI65">
        <f t="shared" si="36"/>
        <v>-16.393442622950818</v>
      </c>
      <c r="EJ65">
        <f t="shared" si="36"/>
        <v>5.8655106361528384</v>
      </c>
      <c r="EK65">
        <f t="shared" si="36"/>
        <v>3.0303030303030192</v>
      </c>
      <c r="EL65">
        <f t="shared" si="36"/>
        <v>1.2820512820512819</v>
      </c>
      <c r="EM65">
        <f t="shared" si="36"/>
        <v>-5.76171875</v>
      </c>
      <c r="EN65">
        <f t="shared" si="36"/>
        <v>-12.110152621101527</v>
      </c>
      <c r="EO65">
        <f t="shared" si="36"/>
        <v>-0.45495197729128589</v>
      </c>
      <c r="EP65">
        <f t="shared" si="36"/>
        <v>27.692307692307704</v>
      </c>
      <c r="EQ65">
        <f t="shared" si="36"/>
        <v>18.181818181818183</v>
      </c>
      <c r="ER65">
        <f t="shared" si="36"/>
        <v>3.007518796992481</v>
      </c>
      <c r="ES65">
        <f t="shared" si="36"/>
        <v>-0.88105726872246704</v>
      </c>
      <c r="ET65">
        <f t="shared" si="36"/>
        <v>3.9013893436871401</v>
      </c>
      <c r="EU65">
        <f t="shared" si="36"/>
        <v>-16.666666666666664</v>
      </c>
      <c r="EV65">
        <f t="shared" si="36"/>
        <v>16.300940438871471</v>
      </c>
      <c r="EW65">
        <f t="shared" si="36"/>
        <v>-5.7636887608069163</v>
      </c>
      <c r="EX65">
        <f t="shared" si="36"/>
        <v>1.5379328120972593</v>
      </c>
      <c r="EY65">
        <f t="shared" si="36"/>
        <v>-2.7926578878305572</v>
      </c>
      <c r="EZ65">
        <f t="shared" si="36"/>
        <v>19.354838709677409</v>
      </c>
      <c r="FA65">
        <f t="shared" si="36"/>
        <v>-29.292929292929294</v>
      </c>
      <c r="FB65">
        <f t="shared" si="36"/>
        <v>-10.28999064546305</v>
      </c>
      <c r="FC65">
        <f t="shared" si="36"/>
        <v>-16.356107660455489</v>
      </c>
      <c r="FD65">
        <f t="shared" si="36"/>
        <v>3.6562399522300311</v>
      </c>
      <c r="FE65">
        <f t="shared" si="36"/>
        <v>-5.1813471502590671</v>
      </c>
      <c r="FF65">
        <f t="shared" si="36"/>
        <v>11.139564660691422</v>
      </c>
      <c r="FG65">
        <f t="shared" si="36"/>
        <v>8.3268783888458557</v>
      </c>
      <c r="FH65">
        <f t="shared" si="36"/>
        <v>1.7376781208912264</v>
      </c>
      <c r="FI65">
        <f t="shared" si="36"/>
        <v>-0.86625776644894059</v>
      </c>
      <c r="FJ65">
        <f t="shared" si="36"/>
        <v>1.265822784810122</v>
      </c>
      <c r="FK65">
        <f t="shared" si="36"/>
        <v>-3.0674846625766872</v>
      </c>
      <c r="FL65">
        <f t="shared" si="36"/>
        <v>-13.183000867302688</v>
      </c>
      <c r="FM65">
        <f t="shared" si="36"/>
        <v>-18.646934460887948</v>
      </c>
      <c r="FN65">
        <f t="shared" si="36"/>
        <v>4.5912279864458547</v>
      </c>
      <c r="FO65">
        <f t="shared" si="36"/>
        <v>2.9585798816568047</v>
      </c>
      <c r="FP65">
        <f t="shared" si="36"/>
        <v>-16.666666666666664</v>
      </c>
      <c r="FQ65">
        <f t="shared" si="36"/>
        <v>-17.22972972972973</v>
      </c>
      <c r="FR65">
        <f t="shared" si="36"/>
        <v>-15.887850467289718</v>
      </c>
      <c r="FS65">
        <f t="shared" si="36"/>
        <v>1.8592111832251623</v>
      </c>
      <c r="FT65">
        <f t="shared" si="36"/>
        <v>15.59633027522935</v>
      </c>
      <c r="FU65">
        <f t="shared" si="36"/>
        <v>-9.1081593927893731</v>
      </c>
      <c r="FV65">
        <f t="shared" si="36"/>
        <v>-9.4440398154891962</v>
      </c>
      <c r="FW65">
        <f t="shared" si="36"/>
        <v>-6.7006225240520658</v>
      </c>
      <c r="FX65">
        <f t="shared" si="36"/>
        <v>1.5257525229407789E-2</v>
      </c>
      <c r="FY65">
        <f t="shared" si="36"/>
        <v>15.789473684210522</v>
      </c>
      <c r="FZ65">
        <f t="shared" si="36"/>
        <v>-16.666666666666664</v>
      </c>
      <c r="GA65">
        <f t="shared" si="36"/>
        <v>-4.2996742671009773</v>
      </c>
      <c r="GB65">
        <f t="shared" si="36"/>
        <v>-0.38713519952352593</v>
      </c>
      <c r="GC65">
        <f t="shared" si="36"/>
        <v>-6.0486507694319718</v>
      </c>
      <c r="GD65">
        <f t="shared" si="36"/>
        <v>26.356589147286826</v>
      </c>
      <c r="GE65">
        <f t="shared" si="36"/>
        <v>9.0909090909090917</v>
      </c>
      <c r="GF65">
        <f t="shared" si="36"/>
        <v>3.0782029950083194</v>
      </c>
      <c r="GG65">
        <f t="shared" si="36"/>
        <v>-3.1212484993997598</v>
      </c>
      <c r="GH65">
        <f t="shared" si="36"/>
        <v>3.0632612326367674</v>
      </c>
      <c r="GI65">
        <f t="shared" si="36"/>
        <v>6.7164179104477642</v>
      </c>
      <c r="GJ65">
        <f t="shared" si="36"/>
        <v>-1.6566265060240966</v>
      </c>
      <c r="GK65">
        <f t="shared" si="36"/>
        <v>-4.2471042471042466</v>
      </c>
      <c r="GL65">
        <f t="shared" si="34"/>
        <v>-6.4499542961608771</v>
      </c>
      <c r="GM65">
        <f t="shared" si="34"/>
        <v>0.29477704890807938</v>
      </c>
      <c r="GN65">
        <f t="shared" si="34"/>
        <v>9.9099099099099064</v>
      </c>
      <c r="GO65">
        <f t="shared" si="34"/>
        <v>-9.375</v>
      </c>
      <c r="GP65">
        <f t="shared" si="34"/>
        <v>0.67567567567567566</v>
      </c>
      <c r="GQ65">
        <f t="shared" si="34"/>
        <v>-0.38216560509554143</v>
      </c>
      <c r="GR65">
        <f t="shared" si="34"/>
        <v>-2.1303792074989347E-2</v>
      </c>
      <c r="GS65">
        <f t="shared" si="34"/>
        <v>7.6923076923076925</v>
      </c>
      <c r="GT65">
        <f t="shared" si="34"/>
        <v>-13.114754098360656</v>
      </c>
      <c r="GU65">
        <f t="shared" si="34"/>
        <v>-6.7348165965123279</v>
      </c>
      <c r="GV65">
        <f t="shared" si="34"/>
        <v>-12.793325221623499</v>
      </c>
      <c r="GW65">
        <f t="shared" si="34"/>
        <v>1.4525194034208413</v>
      </c>
      <c r="GX65">
        <f t="shared" si="34"/>
        <v>23.357664233576639</v>
      </c>
      <c r="GY65">
        <f t="shared" si="34"/>
        <v>-23.333333333333332</v>
      </c>
      <c r="GZ65">
        <f t="shared" si="34"/>
        <v>-23.15369261477046</v>
      </c>
      <c r="HA65">
        <f t="shared" si="32"/>
        <v>31.623931623931622</v>
      </c>
      <c r="HB65">
        <f t="shared" si="32"/>
        <v>-1.0343473137520185</v>
      </c>
      <c r="HC65">
        <f t="shared" si="32"/>
        <v>-3.5460992907801421</v>
      </c>
      <c r="HD65">
        <f t="shared" si="30"/>
        <v>-23.29059829059829</v>
      </c>
      <c r="HE65">
        <f t="shared" si="30"/>
        <v>7.6275383853392773</v>
      </c>
      <c r="HF65">
        <f t="shared" si="30"/>
        <v>-13.384440070444423</v>
      </c>
      <c r="HG65">
        <f t="shared" si="30"/>
        <v>-4.753560233975862</v>
      </c>
      <c r="HH65">
        <f t="shared" si="30"/>
        <v>1.2121212121212077</v>
      </c>
      <c r="HI65">
        <f t="shared" si="30"/>
        <v>-6.0902255639097742</v>
      </c>
      <c r="HJ65">
        <f t="shared" si="30"/>
        <v>-8.2902177836602089</v>
      </c>
      <c r="HK65">
        <f t="shared" si="30"/>
        <v>-13.621061490715903</v>
      </c>
      <c r="HL65">
        <f t="shared" si="30"/>
        <v>-0.44023170089520797</v>
      </c>
      <c r="HM65">
        <f t="shared" si="30"/>
        <v>6.3583815028901602</v>
      </c>
      <c r="HN65">
        <f t="shared" si="30"/>
        <v>35.897435897435898</v>
      </c>
      <c r="HO65">
        <f t="shared" si="30"/>
        <v>4.4633368756641874</v>
      </c>
      <c r="HP65">
        <f t="shared" si="30"/>
        <v>-2.6840490797546015</v>
      </c>
      <c r="HQ65">
        <f t="shared" si="30"/>
        <v>-3.0602998751944743</v>
      </c>
      <c r="HR65">
        <f t="shared" si="30"/>
        <v>3.0927835051546464</v>
      </c>
      <c r="HS65">
        <f t="shared" si="30"/>
        <v>-12.5</v>
      </c>
      <c r="HT65">
        <f t="shared" si="30"/>
        <v>6.8181818181818175</v>
      </c>
      <c r="HU65">
        <f t="shared" si="30"/>
        <v>-31.531531531531531</v>
      </c>
      <c r="HV65">
        <f t="shared" si="30"/>
        <v>6.9001108605069001</v>
      </c>
      <c r="HW65">
        <f t="shared" si="30"/>
        <v>14.893617021276597</v>
      </c>
      <c r="HX65">
        <f t="shared" si="30"/>
        <v>1.6216216216216217</v>
      </c>
      <c r="HY65">
        <f t="shared" si="30"/>
        <v>0.5089058524173028</v>
      </c>
      <c r="HZ65">
        <f t="shared" si="30"/>
        <v>-10.469883317565436</v>
      </c>
      <c r="IA65">
        <f t="shared" si="30"/>
        <v>-0.22148394241417496</v>
      </c>
      <c r="IB65">
        <f t="shared" si="30"/>
        <v>0</v>
      </c>
      <c r="IC65">
        <f t="shared" si="30"/>
        <v>-18.947368421052634</v>
      </c>
      <c r="ID65">
        <f t="shared" si="30"/>
        <v>-0.15485869144405728</v>
      </c>
      <c r="IE65">
        <f t="shared" si="30"/>
        <v>-11.652510803158993</v>
      </c>
      <c r="IF65">
        <f t="shared" si="30"/>
        <v>-7.0025831235925287</v>
      </c>
      <c r="IG65">
        <f t="shared" ref="IG65:IV65" si="37">(IG29-IG28)/IG28*100</f>
        <v>-0.85470085470085166</v>
      </c>
      <c r="IH65">
        <f t="shared" si="37"/>
        <v>-30.952380952380953</v>
      </c>
      <c r="II65">
        <f t="shared" si="37"/>
        <v>-22.978723404255319</v>
      </c>
      <c r="IJ65">
        <f t="shared" si="37"/>
        <v>-15.098468271334792</v>
      </c>
      <c r="IK65">
        <f t="shared" si="37"/>
        <v>5.6483082242529026</v>
      </c>
      <c r="IL65">
        <f t="shared" si="37"/>
        <v>6.329113924050632</v>
      </c>
      <c r="IM65">
        <f t="shared" si="37"/>
        <v>6.1643835616438354</v>
      </c>
      <c r="IN65">
        <f t="shared" si="37"/>
        <v>6.5295169946332736</v>
      </c>
      <c r="IO65">
        <f t="shared" si="37"/>
        <v>-7.9119086460032628</v>
      </c>
      <c r="IP65">
        <f t="shared" si="37"/>
        <v>-1.729219118996038</v>
      </c>
      <c r="IQ65">
        <f t="shared" si="37"/>
        <v>-6.4814814814814907</v>
      </c>
      <c r="IR65">
        <f t="shared" si="37"/>
        <v>-27.27272727272727</v>
      </c>
      <c r="IS65">
        <f t="shared" si="37"/>
        <v>-5.8139534883720927</v>
      </c>
      <c r="IT65">
        <f t="shared" si="37"/>
        <v>-1.2820512820512819</v>
      </c>
      <c r="IU65">
        <f t="shared" si="37"/>
        <v>-0.51267390890032394</v>
      </c>
      <c r="IV65">
        <f t="shared" si="37"/>
        <v>4.3478260869565259</v>
      </c>
    </row>
    <row r="66" spans="1:256" x14ac:dyDescent="0.25">
      <c r="A66">
        <v>2011</v>
      </c>
      <c r="B66">
        <f t="shared" si="9"/>
        <v>8.7272727272727284</v>
      </c>
      <c r="C66">
        <f t="shared" ref="C66:BN69" si="38">(C30-C29)/C29*100</f>
        <v>1.107011070110701</v>
      </c>
      <c r="D66">
        <f t="shared" si="38"/>
        <v>0.86348684210526327</v>
      </c>
      <c r="E66">
        <f t="shared" si="38"/>
        <v>4.0480785674150441</v>
      </c>
      <c r="F66">
        <f t="shared" si="38"/>
        <v>-10.465116279069761</v>
      </c>
      <c r="G66">
        <f t="shared" si="38"/>
        <v>-3.225806451612903</v>
      </c>
      <c r="H66">
        <f t="shared" si="38"/>
        <v>-18.198874296435271</v>
      </c>
      <c r="I66">
        <f t="shared" si="38"/>
        <v>-3.0303030303030303</v>
      </c>
      <c r="J66">
        <f t="shared" si="38"/>
        <v>-0.72085465357488587</v>
      </c>
      <c r="K66">
        <f t="shared" si="38"/>
        <v>-6.4000000000000057</v>
      </c>
      <c r="L66">
        <f t="shared" si="38"/>
        <v>-2.6960784313725492</v>
      </c>
      <c r="M66">
        <f t="shared" si="38"/>
        <v>14.057507987220447</v>
      </c>
      <c r="N66">
        <f t="shared" si="38"/>
        <v>2.7613979577160936</v>
      </c>
      <c r="O66">
        <f t="shared" si="38"/>
        <v>3.6783520982599791</v>
      </c>
      <c r="P66">
        <f t="shared" si="38"/>
        <v>-8.5106382978723474</v>
      </c>
      <c r="Q66">
        <f t="shared" si="38"/>
        <v>19.402985074626866</v>
      </c>
      <c r="R66">
        <f t="shared" si="38"/>
        <v>-6.8887206661619986</v>
      </c>
      <c r="S66">
        <f t="shared" si="38"/>
        <v>-0.50654284508231318</v>
      </c>
      <c r="T66">
        <f t="shared" si="38"/>
        <v>7.0360484100862983</v>
      </c>
      <c r="U66">
        <f t="shared" si="38"/>
        <v>22.222222222222214</v>
      </c>
      <c r="V66">
        <f t="shared" si="38"/>
        <v>-0.9397457158651189</v>
      </c>
      <c r="W66">
        <f t="shared" si="38"/>
        <v>-7.9942383867482896</v>
      </c>
      <c r="X66">
        <f t="shared" si="38"/>
        <v>-6.5816642576915134</v>
      </c>
      <c r="Y66">
        <f t="shared" si="38"/>
        <v>-1.687452793692316</v>
      </c>
      <c r="Z66">
        <f t="shared" si="38"/>
        <v>3.6809815950920117</v>
      </c>
      <c r="AA66">
        <f t="shared" si="38"/>
        <v>20.155038759689923</v>
      </c>
      <c r="AB66">
        <f t="shared" si="38"/>
        <v>2.4663677130044843</v>
      </c>
      <c r="AC66">
        <f t="shared" si="38"/>
        <v>4.2667509481668775</v>
      </c>
      <c r="AD66">
        <f t="shared" si="38"/>
        <v>-2.6629920475486859</v>
      </c>
      <c r="AE66">
        <f t="shared" si="38"/>
        <v>7.3170731707316961</v>
      </c>
      <c r="AF66">
        <f t="shared" si="38"/>
        <v>-3.007518796992481</v>
      </c>
      <c r="AG66">
        <f t="shared" si="38"/>
        <v>15.798319327731091</v>
      </c>
      <c r="AH66">
        <f t="shared" si="38"/>
        <v>3.8277511961722488</v>
      </c>
      <c r="AI66">
        <f t="shared" si="38"/>
        <v>-0.88336010182126723</v>
      </c>
      <c r="AJ66">
        <f t="shared" si="38"/>
        <v>17.441860465116278</v>
      </c>
      <c r="AK66">
        <f t="shared" si="38"/>
        <v>-5.8823529411764701</v>
      </c>
      <c r="AL66">
        <f t="shared" si="38"/>
        <v>-5.8282208588957047</v>
      </c>
      <c r="AM66">
        <f t="shared" si="38"/>
        <v>-15.28004350190321</v>
      </c>
      <c r="AN66">
        <f t="shared" si="38"/>
        <v>-1.0033687108342086</v>
      </c>
      <c r="AO66">
        <f t="shared" si="38"/>
        <v>12.295081967213116</v>
      </c>
      <c r="AP66">
        <f t="shared" si="38"/>
        <v>-18.181818181818183</v>
      </c>
      <c r="AQ66">
        <f t="shared" si="38"/>
        <v>-7.4866310160427805</v>
      </c>
      <c r="AR66">
        <f t="shared" si="38"/>
        <v>-5.3410404624277454</v>
      </c>
      <c r="AS66">
        <f t="shared" si="38"/>
        <v>-2.9458263069139967</v>
      </c>
      <c r="AT66">
        <f t="shared" si="38"/>
        <v>2.051282051282044</v>
      </c>
      <c r="AU66">
        <f t="shared" si="38"/>
        <v>-0.303951367781155</v>
      </c>
      <c r="AV66">
        <f t="shared" si="38"/>
        <v>-1.8611576400521124</v>
      </c>
      <c r="AW66">
        <f t="shared" si="38"/>
        <v>-1.7787318868358506</v>
      </c>
      <c r="AX66">
        <f t="shared" si="38"/>
        <v>2.3578268960196067</v>
      </c>
      <c r="AY66">
        <f t="shared" si="38"/>
        <v>-6.8749999999999982</v>
      </c>
      <c r="AZ66">
        <f t="shared" si="38"/>
        <v>-1.0810810810810811</v>
      </c>
      <c r="BA66">
        <f t="shared" si="38"/>
        <v>-1.9458946369245371</v>
      </c>
      <c r="BB66">
        <f t="shared" si="38"/>
        <v>-0.85677335919818953</v>
      </c>
      <c r="BC66">
        <f t="shared" si="38"/>
        <v>4.2069950359271937</v>
      </c>
      <c r="BD66">
        <f t="shared" si="38"/>
        <v>-2.1276595744680966</v>
      </c>
      <c r="BE66">
        <f t="shared" si="38"/>
        <v>-20</v>
      </c>
      <c r="BF66">
        <f t="shared" si="38"/>
        <v>-6.3660477453580899</v>
      </c>
      <c r="BG66">
        <f t="shared" si="38"/>
        <v>-6.666666666666667</v>
      </c>
      <c r="BH66">
        <f t="shared" si="38"/>
        <v>-0.82634911570567193</v>
      </c>
      <c r="BI66">
        <f t="shared" si="38"/>
        <v>-2.4193548387096833</v>
      </c>
      <c r="BJ66">
        <f t="shared" si="38"/>
        <v>59.090909090909093</v>
      </c>
      <c r="BK66">
        <f t="shared" si="38"/>
        <v>-16.697936210131331</v>
      </c>
      <c r="BL66">
        <f t="shared" si="38"/>
        <v>-11.737089201877934</v>
      </c>
      <c r="BM66">
        <f t="shared" si="38"/>
        <v>0.86928799149840597</v>
      </c>
      <c r="BN66">
        <f t="shared" si="38"/>
        <v>13.768115942028974</v>
      </c>
      <c r="BO66">
        <f t="shared" si="35"/>
        <v>10.9375</v>
      </c>
      <c r="BP66">
        <f t="shared" si="35"/>
        <v>-1.1741682974559686</v>
      </c>
      <c r="BQ66">
        <f t="shared" si="35"/>
        <v>-0.82900029431963107</v>
      </c>
      <c r="BR66">
        <f t="shared" si="35"/>
        <v>-0.17938810913105188</v>
      </c>
      <c r="BS66">
        <f t="shared" si="35"/>
        <v>0.70921985815602584</v>
      </c>
      <c r="BT66">
        <f t="shared" si="35"/>
        <v>14.17910447761194</v>
      </c>
      <c r="BU66">
        <f t="shared" si="35"/>
        <v>-0.11363636363636363</v>
      </c>
      <c r="BV66">
        <f t="shared" si="35"/>
        <v>6.3729227016313468</v>
      </c>
      <c r="BW66">
        <f t="shared" si="35"/>
        <v>-3.6715143371117711</v>
      </c>
      <c r="BX66">
        <f t="shared" si="35"/>
        <v>-4.2944785276073683</v>
      </c>
      <c r="BY66">
        <f t="shared" si="35"/>
        <v>15.789473684210526</v>
      </c>
      <c r="BZ66">
        <f t="shared" si="35"/>
        <v>-1.9252548131370328</v>
      </c>
      <c r="CA66">
        <f t="shared" si="35"/>
        <v>-18.57707509881423</v>
      </c>
      <c r="CB66">
        <f t="shared" si="35"/>
        <v>2.4543006365268485</v>
      </c>
      <c r="CC66">
        <f t="shared" si="35"/>
        <v>0.97087378640776345</v>
      </c>
      <c r="CD66">
        <f t="shared" si="35"/>
        <v>14.432989690721648</v>
      </c>
      <c r="CE66">
        <f t="shared" si="35"/>
        <v>-2.0942408376963351</v>
      </c>
      <c r="CF66">
        <f t="shared" si="35"/>
        <v>-5.851755526657997</v>
      </c>
      <c r="CG66">
        <f t="shared" si="35"/>
        <v>0.20193685673339992</v>
      </c>
      <c r="CH66">
        <f t="shared" si="35"/>
        <v>-1.3793103448275814</v>
      </c>
      <c r="CI66">
        <f t="shared" si="35"/>
        <v>-19.680851063829788</v>
      </c>
      <c r="CJ66">
        <f t="shared" si="35"/>
        <v>4.2420027816411681</v>
      </c>
      <c r="CK66">
        <f t="shared" si="35"/>
        <v>-1.1472785485592316</v>
      </c>
      <c r="CL66">
        <f t="shared" si="35"/>
        <v>-3.0362008563643439</v>
      </c>
      <c r="CM66">
        <f t="shared" si="35"/>
        <v>-9.6045197740112958</v>
      </c>
      <c r="CN66">
        <f t="shared" si="35"/>
        <v>1.2</v>
      </c>
      <c r="CO66">
        <f t="shared" si="35"/>
        <v>2.6016260162601625</v>
      </c>
      <c r="CP66">
        <f t="shared" si="35"/>
        <v>-1.1704738531244101</v>
      </c>
      <c r="CQ66">
        <f t="shared" si="35"/>
        <v>3.4554707379134859</v>
      </c>
      <c r="CR66">
        <f t="shared" si="35"/>
        <v>-1.8604651162790631</v>
      </c>
      <c r="CS66">
        <f t="shared" si="35"/>
        <v>8.3333333333333321</v>
      </c>
      <c r="CT66">
        <f t="shared" si="35"/>
        <v>1.2853470437017995</v>
      </c>
      <c r="CU66">
        <f t="shared" si="35"/>
        <v>-10.194174757281553</v>
      </c>
      <c r="CV66">
        <f t="shared" si="35"/>
        <v>3.6761177526026998</v>
      </c>
      <c r="CW66">
        <f t="shared" si="35"/>
        <v>6.3492063492063542</v>
      </c>
      <c r="CX66">
        <f t="shared" si="35"/>
        <v>-6.3380281690140841</v>
      </c>
      <c r="CY66">
        <f t="shared" si="35"/>
        <v>-2.2801302931596092</v>
      </c>
      <c r="CZ66">
        <f t="shared" si="35"/>
        <v>-6.4411072914781986</v>
      </c>
      <c r="DA66">
        <f t="shared" si="35"/>
        <v>7.2818180402174413</v>
      </c>
      <c r="DB66">
        <f t="shared" si="35"/>
        <v>-14.678899082568803</v>
      </c>
      <c r="DC66">
        <f t="shared" si="35"/>
        <v>-14.018691588785046</v>
      </c>
      <c r="DD66">
        <f t="shared" si="35"/>
        <v>-7.2869955156950672</v>
      </c>
      <c r="DE66">
        <f t="shared" si="35"/>
        <v>-1.8703784254023488</v>
      </c>
      <c r="DF66">
        <f t="shared" si="35"/>
        <v>3.9042242426231657</v>
      </c>
      <c r="DG66">
        <f t="shared" si="35"/>
        <v>-2.752293577981658</v>
      </c>
      <c r="DH66">
        <f t="shared" si="35"/>
        <v>6.3793103448275863</v>
      </c>
      <c r="DI66">
        <f t="shared" si="35"/>
        <v>-8.2188886541305717</v>
      </c>
      <c r="DJ66">
        <f t="shared" si="35"/>
        <v>6.3793103448275863</v>
      </c>
      <c r="DK66">
        <f t="shared" si="35"/>
        <v>5.6249459763160168</v>
      </c>
      <c r="DL66">
        <f t="shared" si="35"/>
        <v>-4.4585987261146451</v>
      </c>
      <c r="DM66">
        <f t="shared" si="35"/>
        <v>-21.875</v>
      </c>
      <c r="DN66">
        <f t="shared" si="35"/>
        <v>17.519466073414904</v>
      </c>
      <c r="DO66">
        <f t="shared" si="35"/>
        <v>-8.8547815820543094E-2</v>
      </c>
      <c r="DP66">
        <f t="shared" si="35"/>
        <v>10.510120219414766</v>
      </c>
      <c r="DQ66">
        <f t="shared" si="35"/>
        <v>-7.4074074074074137</v>
      </c>
      <c r="DR66">
        <f t="shared" si="35"/>
        <v>13.725490196078432</v>
      </c>
      <c r="DS66">
        <f t="shared" si="35"/>
        <v>-7.3039742212674552</v>
      </c>
      <c r="DT66">
        <f t="shared" si="35"/>
        <v>-10.118833273316529</v>
      </c>
      <c r="DU66">
        <f t="shared" si="35"/>
        <v>7.6781970649895186</v>
      </c>
      <c r="DV66">
        <f t="shared" si="35"/>
        <v>-22.666666666666675</v>
      </c>
      <c r="DW66">
        <f t="shared" si="35"/>
        <v>-12.857142857142856</v>
      </c>
      <c r="DX66">
        <f t="shared" si="35"/>
        <v>1.6608996539792389</v>
      </c>
      <c r="DY66">
        <f t="shared" si="35"/>
        <v>1.4551333872271623</v>
      </c>
      <c r="DZ66">
        <f t="shared" si="36"/>
        <v>-9.3851627125302831E-2</v>
      </c>
      <c r="EA66">
        <f t="shared" si="36"/>
        <v>2.6666666666666687</v>
      </c>
      <c r="EB66">
        <f t="shared" si="36"/>
        <v>16</v>
      </c>
      <c r="EC66">
        <f t="shared" si="36"/>
        <v>10.240963855421686</v>
      </c>
      <c r="ED66">
        <f t="shared" si="36"/>
        <v>11.038961038961039</v>
      </c>
      <c r="EE66">
        <f t="shared" si="36"/>
        <v>-2.4297480620155039</v>
      </c>
      <c r="EF66">
        <f t="shared" si="36"/>
        <v>13.793103448275861</v>
      </c>
      <c r="EG66">
        <f t="shared" si="36"/>
        <v>25.925925925925924</v>
      </c>
      <c r="EH66">
        <f t="shared" si="36"/>
        <v>3.7091988130563793</v>
      </c>
      <c r="EI66">
        <f t="shared" si="36"/>
        <v>-2.6470588235294117</v>
      </c>
      <c r="EJ66">
        <f t="shared" si="36"/>
        <v>5.9271674539082735</v>
      </c>
      <c r="EK66">
        <f t="shared" si="36"/>
        <v>0</v>
      </c>
      <c r="EL66">
        <f t="shared" si="36"/>
        <v>-12.025316455696203</v>
      </c>
      <c r="EM66">
        <f t="shared" si="36"/>
        <v>-5.3886010362694305</v>
      </c>
      <c r="EN66">
        <f t="shared" si="36"/>
        <v>-18.68629671574179</v>
      </c>
      <c r="EO66">
        <f t="shared" si="36"/>
        <v>-8.119140625</v>
      </c>
      <c r="EP66">
        <f t="shared" si="36"/>
        <v>-6.6265060240963933</v>
      </c>
      <c r="EQ66">
        <f t="shared" si="36"/>
        <v>23.076923076923077</v>
      </c>
      <c r="ER66">
        <f t="shared" si="36"/>
        <v>41.362530413625301</v>
      </c>
      <c r="ES66">
        <f t="shared" si="36"/>
        <v>13.111111111111112</v>
      </c>
      <c r="ET66">
        <f t="shared" si="36"/>
        <v>-1.1300706856962768</v>
      </c>
      <c r="EU66">
        <f t="shared" si="36"/>
        <v>16.92307692307692</v>
      </c>
      <c r="EV66">
        <f t="shared" si="36"/>
        <v>2.4258760107816713</v>
      </c>
      <c r="EW66">
        <f t="shared" si="36"/>
        <v>2.5484199796126399</v>
      </c>
      <c r="EX66">
        <f t="shared" si="36"/>
        <v>3.3085124386529023</v>
      </c>
      <c r="EY66">
        <f t="shared" si="36"/>
        <v>-1.0005081946385466</v>
      </c>
      <c r="EZ66">
        <f t="shared" si="36"/>
        <v>2.7027027027027093</v>
      </c>
      <c r="FA66">
        <f t="shared" si="36"/>
        <v>12.857142857142856</v>
      </c>
      <c r="FB66">
        <f t="shared" si="36"/>
        <v>-10.740354535974973</v>
      </c>
      <c r="FC66">
        <f t="shared" si="36"/>
        <v>6.435643564356436</v>
      </c>
      <c r="FD66">
        <f t="shared" si="36"/>
        <v>-6.9836486905658708</v>
      </c>
      <c r="FE66">
        <f t="shared" si="36"/>
        <v>21.311475409836056</v>
      </c>
      <c r="FF66">
        <f t="shared" si="36"/>
        <v>-11.405529953917052</v>
      </c>
      <c r="FG66">
        <f t="shared" si="36"/>
        <v>-1.6446192348945299</v>
      </c>
      <c r="FH66">
        <f t="shared" si="36"/>
        <v>-0.78588892769821861</v>
      </c>
      <c r="FI66">
        <f t="shared" si="36"/>
        <v>1.7175227496434382</v>
      </c>
      <c r="FJ66">
        <f t="shared" si="36"/>
        <v>0</v>
      </c>
      <c r="FK66">
        <f t="shared" si="36"/>
        <v>5.0632911392405067</v>
      </c>
      <c r="FL66">
        <f t="shared" si="36"/>
        <v>-2.1478521478521482</v>
      </c>
      <c r="FM66">
        <f t="shared" si="36"/>
        <v>-1.787941787941788</v>
      </c>
      <c r="FN66">
        <f t="shared" si="36"/>
        <v>3.1394022359114757</v>
      </c>
      <c r="FO66">
        <f t="shared" si="36"/>
        <v>-11.494252873563209</v>
      </c>
      <c r="FP66">
        <f t="shared" si="36"/>
        <v>140</v>
      </c>
      <c r="FQ66">
        <f t="shared" si="36"/>
        <v>8.5714285714285712</v>
      </c>
      <c r="FR66">
        <f t="shared" si="36"/>
        <v>1.1111111111111112</v>
      </c>
      <c r="FS66">
        <f t="shared" si="36"/>
        <v>10.498764851193977</v>
      </c>
      <c r="FT66">
        <f t="shared" si="36"/>
        <v>-21.428571428571423</v>
      </c>
      <c r="FU66">
        <f t="shared" si="36"/>
        <v>4.3841336116910234</v>
      </c>
      <c r="FV66">
        <f t="shared" si="36"/>
        <v>-1.3672922252010724</v>
      </c>
      <c r="FW66">
        <f t="shared" si="36"/>
        <v>-3.0025476161591653</v>
      </c>
      <c r="FX66">
        <f t="shared" si="36"/>
        <v>-2.6979906725362857</v>
      </c>
      <c r="FY66">
        <f t="shared" si="36"/>
        <v>-1.9480519480519525</v>
      </c>
      <c r="FZ66">
        <f t="shared" si="36"/>
        <v>8.7179487179487172</v>
      </c>
      <c r="GA66">
        <f t="shared" si="36"/>
        <v>-4.0163376446562289</v>
      </c>
      <c r="GB66">
        <f t="shared" si="36"/>
        <v>-1.7040358744394617</v>
      </c>
      <c r="GC66">
        <f t="shared" si="36"/>
        <v>12.416769134398997</v>
      </c>
      <c r="GD66">
        <f t="shared" si="36"/>
        <v>-14.723926380368098</v>
      </c>
      <c r="GE66">
        <f t="shared" si="36"/>
        <v>-12.5</v>
      </c>
      <c r="GF66">
        <f t="shared" si="36"/>
        <v>0</v>
      </c>
      <c r="GG66">
        <f t="shared" si="36"/>
        <v>-7.6001652209830644</v>
      </c>
      <c r="GH66">
        <f t="shared" si="36"/>
        <v>1.8260147820244259</v>
      </c>
      <c r="GI66">
        <f t="shared" si="36"/>
        <v>0.69930069930069683</v>
      </c>
      <c r="GJ66">
        <f t="shared" si="36"/>
        <v>-2.1439509954058193</v>
      </c>
      <c r="GK66">
        <f t="shared" si="36"/>
        <v>-3.8306451612903225</v>
      </c>
      <c r="GL66">
        <f t="shared" si="34"/>
        <v>-1.282442748091603</v>
      </c>
      <c r="GM66">
        <f t="shared" si="34"/>
        <v>3.3033903216459</v>
      </c>
      <c r="GN66">
        <f t="shared" si="34"/>
        <v>3.2786885245901667</v>
      </c>
      <c r="GO66">
        <f t="shared" si="34"/>
        <v>-31.03448275862069</v>
      </c>
      <c r="GP66">
        <f t="shared" si="34"/>
        <v>7.0469798657718119</v>
      </c>
      <c r="GQ66">
        <f t="shared" si="34"/>
        <v>-4.859335038363171</v>
      </c>
      <c r="GR66">
        <f t="shared" si="34"/>
        <v>-5.0171435212986459</v>
      </c>
      <c r="GS66">
        <f t="shared" si="34"/>
        <v>-4.2857142857142829</v>
      </c>
      <c r="GT66">
        <f t="shared" si="34"/>
        <v>20.754716981132077</v>
      </c>
      <c r="GU66">
        <f t="shared" si="34"/>
        <v>8.1882656350741456</v>
      </c>
      <c r="GV66">
        <f t="shared" si="34"/>
        <v>-7.6938409408012758</v>
      </c>
      <c r="GW66">
        <f t="shared" si="34"/>
        <v>-3.8706892416902492</v>
      </c>
      <c r="GX66">
        <f t="shared" si="34"/>
        <v>12.426035502958589</v>
      </c>
      <c r="GY66">
        <f t="shared" si="34"/>
        <v>-13.043478260869565</v>
      </c>
      <c r="GZ66">
        <f t="shared" si="34"/>
        <v>30.649350649350648</v>
      </c>
      <c r="HA66">
        <f t="shared" si="32"/>
        <v>8.4415584415584419</v>
      </c>
      <c r="HB66">
        <f t="shared" si="32"/>
        <v>4.1255071441171287</v>
      </c>
      <c r="HC66">
        <f t="shared" si="32"/>
        <v>6.6176470588235325</v>
      </c>
      <c r="HD66">
        <f t="shared" ref="HD66:IV67" si="39">(HD30-HD29)/HD29*100</f>
        <v>5.8495821727019495</v>
      </c>
      <c r="HE66">
        <f t="shared" si="39"/>
        <v>-3.5895075931891398</v>
      </c>
      <c r="HF66">
        <f t="shared" si="39"/>
        <v>-3.3369214208826694</v>
      </c>
      <c r="HG66">
        <f t="shared" si="39"/>
        <v>9.5566323754243214</v>
      </c>
      <c r="HH66">
        <f t="shared" si="39"/>
        <v>-2.3952095808383147</v>
      </c>
      <c r="HI66">
        <f t="shared" si="39"/>
        <v>-9.5276220976781421</v>
      </c>
      <c r="HJ66">
        <f t="shared" si="39"/>
        <v>-1.7843085804250851</v>
      </c>
      <c r="HK66">
        <f t="shared" si="39"/>
        <v>-12.858143287762994</v>
      </c>
      <c r="HL66">
        <f t="shared" si="39"/>
        <v>3.7680362205390767</v>
      </c>
      <c r="HM66">
        <f t="shared" si="39"/>
        <v>-5.4347826086956523</v>
      </c>
      <c r="HN66">
        <f t="shared" si="39"/>
        <v>-5.6603773584905666</v>
      </c>
      <c r="HO66">
        <f t="shared" si="39"/>
        <v>-8.3418107833163777</v>
      </c>
      <c r="HP66">
        <f t="shared" si="39"/>
        <v>-14.972419227738376</v>
      </c>
      <c r="HQ66">
        <f t="shared" si="39"/>
        <v>-2.1304738893493944</v>
      </c>
      <c r="HR66">
        <f t="shared" si="39"/>
        <v>10</v>
      </c>
      <c r="HS66">
        <f t="shared" si="39"/>
        <v>57.142857142857139</v>
      </c>
      <c r="HT66">
        <f t="shared" si="39"/>
        <v>3.5460992907801421</v>
      </c>
      <c r="HU66">
        <f t="shared" si="39"/>
        <v>30.263157894736842</v>
      </c>
      <c r="HV66">
        <f t="shared" si="39"/>
        <v>-7.270061507652696</v>
      </c>
      <c r="HW66">
        <f t="shared" si="39"/>
        <v>7.4074074074073977</v>
      </c>
      <c r="HX66">
        <f t="shared" si="39"/>
        <v>-19.148936170212767</v>
      </c>
      <c r="HY66">
        <f t="shared" si="39"/>
        <v>0.69620253164556956</v>
      </c>
      <c r="HZ66">
        <f t="shared" si="39"/>
        <v>-4.4557942937654103</v>
      </c>
      <c r="IA66">
        <f t="shared" si="39"/>
        <v>3.7255454138850697</v>
      </c>
      <c r="IB66">
        <f t="shared" si="39"/>
        <v>6.5420560747663652</v>
      </c>
      <c r="IC66">
        <f t="shared" si="39"/>
        <v>5.8441558441558437</v>
      </c>
      <c r="ID66">
        <f t="shared" si="39"/>
        <v>-10.042652190771618</v>
      </c>
      <c r="IE66">
        <f t="shared" si="39"/>
        <v>-5.0936076910102885</v>
      </c>
      <c r="IF66">
        <f t="shared" si="39"/>
        <v>1.2232252550611613</v>
      </c>
      <c r="IG66">
        <f t="shared" si="39"/>
        <v>7.7586206896551753</v>
      </c>
      <c r="IH66">
        <f t="shared" si="39"/>
        <v>50</v>
      </c>
      <c r="II66">
        <f t="shared" si="39"/>
        <v>2.7624309392265194</v>
      </c>
      <c r="IJ66">
        <f t="shared" si="39"/>
        <v>3.3505154639175259</v>
      </c>
      <c r="IK66">
        <f t="shared" si="39"/>
        <v>-2.2348458283657107</v>
      </c>
      <c r="IL66">
        <f t="shared" si="39"/>
        <v>4.1666666666666625</v>
      </c>
      <c r="IM66">
        <f t="shared" si="39"/>
        <v>-10.967741935483872</v>
      </c>
      <c r="IN66">
        <f t="shared" si="39"/>
        <v>-8.3963056255247692E-2</v>
      </c>
      <c r="IO66">
        <f t="shared" si="39"/>
        <v>1.8600531443755535</v>
      </c>
      <c r="IP66">
        <f t="shared" si="39"/>
        <v>3.3902007904510341</v>
      </c>
      <c r="IQ66">
        <f t="shared" si="39"/>
        <v>29.702970297029701</v>
      </c>
      <c r="IR66">
        <f t="shared" si="39"/>
        <v>125</v>
      </c>
      <c r="IS66">
        <f t="shared" si="39"/>
        <v>-9.8765432098765427</v>
      </c>
      <c r="IT66">
        <f t="shared" si="39"/>
        <v>-7.7922077922077921</v>
      </c>
      <c r="IU66">
        <f t="shared" si="39"/>
        <v>4.421371238098887</v>
      </c>
      <c r="IV66">
        <f t="shared" si="39"/>
        <v>11.45833333333333</v>
      </c>
    </row>
    <row r="67" spans="1:256" x14ac:dyDescent="0.25">
      <c r="A67">
        <v>2012</v>
      </c>
      <c r="B67">
        <f t="shared" si="9"/>
        <v>14.381270903010032</v>
      </c>
      <c r="C67">
        <f t="shared" si="38"/>
        <v>-5.4014598540145986</v>
      </c>
      <c r="D67">
        <f t="shared" si="38"/>
        <v>2.3236852833265389</v>
      </c>
      <c r="E67">
        <f t="shared" si="38"/>
        <v>2.0521249119511622</v>
      </c>
      <c r="F67">
        <f t="shared" si="38"/>
        <v>5.1948051948051877</v>
      </c>
      <c r="G67">
        <f t="shared" si="38"/>
        <v>0</v>
      </c>
      <c r="H67">
        <f t="shared" si="38"/>
        <v>33.715596330275226</v>
      </c>
      <c r="I67">
        <f t="shared" si="38"/>
        <v>9.375</v>
      </c>
      <c r="J67">
        <f t="shared" si="38"/>
        <v>10.82516410997545</v>
      </c>
      <c r="K67">
        <f t="shared" si="38"/>
        <v>-14.529914529914526</v>
      </c>
      <c r="L67">
        <f t="shared" si="38"/>
        <v>-9.8236775818639792</v>
      </c>
      <c r="M67">
        <f t="shared" si="38"/>
        <v>-8.6834733893557416</v>
      </c>
      <c r="N67">
        <f t="shared" si="38"/>
        <v>3.3310006997900627</v>
      </c>
      <c r="O67">
        <f t="shared" si="38"/>
        <v>-3.2434544744040643</v>
      </c>
      <c r="P67">
        <f t="shared" si="38"/>
        <v>10.465116279069772</v>
      </c>
      <c r="Q67">
        <f t="shared" si="38"/>
        <v>8.75</v>
      </c>
      <c r="R67">
        <f t="shared" si="38"/>
        <v>0.24390243902439024</v>
      </c>
      <c r="S67">
        <f t="shared" si="38"/>
        <v>-1.9940602460755197</v>
      </c>
      <c r="T67">
        <f t="shared" si="38"/>
        <v>-5.5299985472858459</v>
      </c>
      <c r="U67">
        <f t="shared" si="38"/>
        <v>7.4866310160427929</v>
      </c>
      <c r="V67">
        <f t="shared" si="38"/>
        <v>5.1339285714285712</v>
      </c>
      <c r="W67">
        <f t="shared" si="38"/>
        <v>2.2439660795825178</v>
      </c>
      <c r="X67">
        <f t="shared" si="38"/>
        <v>4.1074947965592825</v>
      </c>
      <c r="Y67">
        <f t="shared" si="38"/>
        <v>6.8450540596248626</v>
      </c>
      <c r="Z67">
        <f t="shared" si="38"/>
        <v>-5.9171597633135997</v>
      </c>
      <c r="AA67">
        <f t="shared" si="38"/>
        <v>-1.935483870967742</v>
      </c>
      <c r="AB67">
        <f t="shared" si="38"/>
        <v>-7.1334792122538291</v>
      </c>
      <c r="AC67">
        <f t="shared" si="38"/>
        <v>2.8190360715368294</v>
      </c>
      <c r="AD67">
        <f t="shared" si="38"/>
        <v>-2.343550120247659</v>
      </c>
      <c r="AE67">
        <f t="shared" si="38"/>
        <v>-9.8484848484848406</v>
      </c>
      <c r="AF67">
        <f t="shared" si="38"/>
        <v>-9.3023255813953494</v>
      </c>
      <c r="AG67">
        <f t="shared" si="38"/>
        <v>35.413642960812773</v>
      </c>
      <c r="AH67">
        <f t="shared" si="38"/>
        <v>0.5421523448088913</v>
      </c>
      <c r="AI67">
        <f t="shared" si="38"/>
        <v>-1.7855231980432622</v>
      </c>
      <c r="AJ67">
        <f t="shared" si="38"/>
        <v>1.9801980198019911</v>
      </c>
      <c r="AK67">
        <f t="shared" si="38"/>
        <v>16.666666666666664</v>
      </c>
      <c r="AL67">
        <f t="shared" si="38"/>
        <v>-18.892508143322477</v>
      </c>
      <c r="AM67">
        <f t="shared" si="38"/>
        <v>-3.8510911424903727</v>
      </c>
      <c r="AN67">
        <f t="shared" si="38"/>
        <v>-10.406147091108672</v>
      </c>
      <c r="AO67">
        <f t="shared" si="38"/>
        <v>-1.459854014598535</v>
      </c>
      <c r="AP67">
        <f t="shared" si="38"/>
        <v>-18.518518518518519</v>
      </c>
      <c r="AQ67">
        <f t="shared" si="38"/>
        <v>36.416184971098261</v>
      </c>
      <c r="AR67">
        <f t="shared" si="38"/>
        <v>-1.3922813873961895</v>
      </c>
      <c r="AS67">
        <f t="shared" si="38"/>
        <v>18.090170313659481</v>
      </c>
      <c r="AT67">
        <f t="shared" si="38"/>
        <v>-7.5376884422110564</v>
      </c>
      <c r="AU67">
        <f t="shared" si="38"/>
        <v>2.5406504065040649</v>
      </c>
      <c r="AV67">
        <f t="shared" si="38"/>
        <v>-0.24653897212213163</v>
      </c>
      <c r="AW67">
        <f t="shared" si="38"/>
        <v>-6.7637186792600108</v>
      </c>
      <c r="AX67">
        <f t="shared" si="38"/>
        <v>2.1416694379780514</v>
      </c>
      <c r="AY67">
        <f t="shared" si="38"/>
        <v>2.6845637583892641</v>
      </c>
      <c r="AZ67">
        <f t="shared" si="38"/>
        <v>6.1930783242258656</v>
      </c>
      <c r="BA67">
        <f t="shared" si="38"/>
        <v>3.7270087124878994</v>
      </c>
      <c r="BB67">
        <f t="shared" si="38"/>
        <v>1.9240176096526986</v>
      </c>
      <c r="BC67">
        <f t="shared" si="38"/>
        <v>4.6723076588432342</v>
      </c>
      <c r="BD67">
        <f t="shared" si="38"/>
        <v>-1.6304347826086802</v>
      </c>
      <c r="BE67">
        <f t="shared" si="38"/>
        <v>5</v>
      </c>
      <c r="BF67">
        <f t="shared" si="38"/>
        <v>-20.963172804532579</v>
      </c>
      <c r="BG67">
        <f t="shared" si="38"/>
        <v>13.179074446680081</v>
      </c>
      <c r="BH67">
        <f t="shared" si="38"/>
        <v>-4.7148881399563063</v>
      </c>
      <c r="BI67">
        <f t="shared" si="38"/>
        <v>14.049586776859513</v>
      </c>
      <c r="BJ67">
        <f t="shared" si="38"/>
        <v>-14.285714285714285</v>
      </c>
      <c r="BK67">
        <f t="shared" si="38"/>
        <v>11.486486486486488</v>
      </c>
      <c r="BL67">
        <f t="shared" si="38"/>
        <v>29.25531914893617</v>
      </c>
      <c r="BM67">
        <f t="shared" si="38"/>
        <v>0.97557892075264974</v>
      </c>
      <c r="BN67">
        <f t="shared" si="38"/>
        <v>-8.2802547770700574</v>
      </c>
      <c r="BO67">
        <f t="shared" si="35"/>
        <v>-1.4084507042253522</v>
      </c>
      <c r="BP67">
        <f t="shared" si="35"/>
        <v>18.184818481848186</v>
      </c>
      <c r="BQ67">
        <f t="shared" si="35"/>
        <v>-3.6454469011228174</v>
      </c>
      <c r="BR67">
        <f t="shared" si="35"/>
        <v>2.1742994253214052</v>
      </c>
      <c r="BS67">
        <f t="shared" si="35"/>
        <v>-11.267605633802814</v>
      </c>
      <c r="BT67">
        <f t="shared" si="35"/>
        <v>0.32679738562091504</v>
      </c>
      <c r="BU67">
        <f t="shared" si="35"/>
        <v>-5.5176336746302619</v>
      </c>
      <c r="BV67">
        <f t="shared" si="35"/>
        <v>-5.3891357316898381</v>
      </c>
      <c r="BW67">
        <f t="shared" si="35"/>
        <v>3.854201822477219</v>
      </c>
      <c r="BX67">
        <f t="shared" si="35"/>
        <v>-2.5641025641025665</v>
      </c>
      <c r="BY67">
        <f t="shared" si="35"/>
        <v>11.363636363636363</v>
      </c>
      <c r="BZ67">
        <f t="shared" si="35"/>
        <v>4.0415704387990763</v>
      </c>
      <c r="CA67">
        <f t="shared" si="35"/>
        <v>16.747572815533982</v>
      </c>
      <c r="CB67">
        <f t="shared" si="35"/>
        <v>6.4178896433620736</v>
      </c>
      <c r="CC67">
        <f t="shared" si="35"/>
        <v>-0.96153846153845812</v>
      </c>
      <c r="CD67">
        <f t="shared" si="35"/>
        <v>-23.423423423423422</v>
      </c>
      <c r="CE67">
        <f t="shared" si="35"/>
        <v>-1.5151515151515151</v>
      </c>
      <c r="CF67">
        <f t="shared" si="35"/>
        <v>3.1077348066298343</v>
      </c>
      <c r="CG67">
        <f t="shared" si="35"/>
        <v>8.355906126075368</v>
      </c>
      <c r="CH67">
        <f t="shared" si="35"/>
        <v>-2.0979020979021028</v>
      </c>
      <c r="CI67">
        <f t="shared" si="35"/>
        <v>33.112582781456958</v>
      </c>
      <c r="CJ67">
        <f t="shared" si="35"/>
        <v>-12.474983322214809</v>
      </c>
      <c r="CK67">
        <f t="shared" si="35"/>
        <v>-4.2645074224021595</v>
      </c>
      <c r="CL67">
        <f t="shared" si="35"/>
        <v>3.0861099959855478</v>
      </c>
      <c r="CM67">
        <f t="shared" si="35"/>
        <v>11.874999999999991</v>
      </c>
      <c r="CN67">
        <f t="shared" si="35"/>
        <v>-3.3596837944664033</v>
      </c>
      <c r="CO67">
        <f t="shared" si="35"/>
        <v>-8.4786053882725838</v>
      </c>
      <c r="CP67">
        <f t="shared" si="35"/>
        <v>4.2597898758357209</v>
      </c>
      <c r="CQ67">
        <f t="shared" si="35"/>
        <v>-3.8688572974568354</v>
      </c>
      <c r="CR67">
        <f t="shared" si="35"/>
        <v>0</v>
      </c>
      <c r="CS67">
        <f t="shared" si="35"/>
        <v>0</v>
      </c>
      <c r="CT67">
        <f t="shared" si="35"/>
        <v>-5.5837563451776653</v>
      </c>
      <c r="CU67">
        <f t="shared" si="35"/>
        <v>13.513513513513514</v>
      </c>
      <c r="CV67">
        <f t="shared" si="35"/>
        <v>-1.0766103877809752</v>
      </c>
      <c r="CW67">
        <f t="shared" si="35"/>
        <v>-4.4776119402985044</v>
      </c>
      <c r="CX67">
        <f t="shared" si="35"/>
        <v>-6.5162907268170418</v>
      </c>
      <c r="CY67">
        <f t="shared" si="35"/>
        <v>3.0833333333333335</v>
      </c>
      <c r="CZ67">
        <f t="shared" si="35"/>
        <v>-1.6341133243086443</v>
      </c>
      <c r="DA67">
        <f t="shared" si="35"/>
        <v>4.2975782565770375</v>
      </c>
      <c r="DB67">
        <f t="shared" si="35"/>
        <v>6.4516129032258025</v>
      </c>
      <c r="DC67">
        <f t="shared" si="35"/>
        <v>-34.239130434782609</v>
      </c>
      <c r="DD67">
        <f t="shared" si="35"/>
        <v>-0.24183796856106407</v>
      </c>
      <c r="DE67">
        <f t="shared" si="35"/>
        <v>-3.1471631205673756</v>
      </c>
      <c r="DF67">
        <f t="shared" si="35"/>
        <v>0.54175287855574683</v>
      </c>
      <c r="DG67">
        <f t="shared" si="35"/>
        <v>6.60377358490567</v>
      </c>
      <c r="DH67">
        <f t="shared" si="35"/>
        <v>13.614262560777956</v>
      </c>
      <c r="DI67">
        <f t="shared" si="35"/>
        <v>6.6988950276243093</v>
      </c>
      <c r="DJ67">
        <f t="shared" si="35"/>
        <v>13.614262560777956</v>
      </c>
      <c r="DK67">
        <f t="shared" si="35"/>
        <v>2.3241064669899139</v>
      </c>
      <c r="DL67">
        <f t="shared" si="35"/>
        <v>-8.6666666666666714</v>
      </c>
      <c r="DM67">
        <f t="shared" si="35"/>
        <v>32</v>
      </c>
      <c r="DN67">
        <f t="shared" si="35"/>
        <v>-22.479886417415994</v>
      </c>
      <c r="DO67">
        <f t="shared" si="35"/>
        <v>2.6587887740029541</v>
      </c>
      <c r="DP67">
        <f t="shared" si="35"/>
        <v>6.8747838118298166</v>
      </c>
      <c r="DQ67">
        <f t="shared" si="35"/>
        <v>0</v>
      </c>
      <c r="DR67">
        <f t="shared" si="35"/>
        <v>-8.1896551724137936</v>
      </c>
      <c r="DS67">
        <f t="shared" si="35"/>
        <v>-5.0984936268829664</v>
      </c>
      <c r="DT67">
        <f t="shared" si="35"/>
        <v>-8.7740384615384617</v>
      </c>
      <c r="DU67">
        <f t="shared" si="35"/>
        <v>-10.827451934777319</v>
      </c>
      <c r="DV67">
        <f t="shared" si="35"/>
        <v>26.436781609195414</v>
      </c>
      <c r="DW67">
        <f t="shared" si="35"/>
        <v>6.557377049180328</v>
      </c>
      <c r="DX67">
        <f t="shared" si="35"/>
        <v>3.9482641252552755</v>
      </c>
      <c r="DY67">
        <f t="shared" si="35"/>
        <v>-7.856573705179283</v>
      </c>
      <c r="DZ67">
        <f t="shared" si="36"/>
        <v>8.7167387599947563</v>
      </c>
      <c r="EA67">
        <f t="shared" si="36"/>
        <v>-1.2987012987013056</v>
      </c>
      <c r="EB67">
        <f t="shared" si="36"/>
        <v>0</v>
      </c>
      <c r="EC67">
        <f t="shared" si="36"/>
        <v>7.1038251366120218</v>
      </c>
      <c r="ED67">
        <f t="shared" si="36"/>
        <v>18.128654970760234</v>
      </c>
      <c r="EE67">
        <f t="shared" si="36"/>
        <v>11.944782382004618</v>
      </c>
      <c r="EF67">
        <f t="shared" si="36"/>
        <v>-18.787878787878785</v>
      </c>
      <c r="EG67">
        <f t="shared" si="36"/>
        <v>-23.52941176470588</v>
      </c>
      <c r="EH67">
        <f t="shared" si="36"/>
        <v>1.5736766809728182</v>
      </c>
      <c r="EI67">
        <f t="shared" si="36"/>
        <v>13.595166163141995</v>
      </c>
      <c r="EJ67">
        <f t="shared" si="36"/>
        <v>-6.1493095512082849</v>
      </c>
      <c r="EK67">
        <f t="shared" si="36"/>
        <v>19.607843137254903</v>
      </c>
      <c r="EL67">
        <f t="shared" si="36"/>
        <v>-10.791366906474821</v>
      </c>
      <c r="EM67">
        <f t="shared" si="36"/>
        <v>1.9715224534501645</v>
      </c>
      <c r="EN67">
        <f t="shared" si="36"/>
        <v>14.159702878365831</v>
      </c>
      <c r="EO67">
        <f t="shared" si="36"/>
        <v>0.61645728376166486</v>
      </c>
      <c r="EP67">
        <f t="shared" si="36"/>
        <v>1.9354838709677464</v>
      </c>
      <c r="EQ67">
        <f t="shared" si="36"/>
        <v>-6.25</v>
      </c>
      <c r="ER67">
        <f t="shared" si="36"/>
        <v>-16.351118760757316</v>
      </c>
      <c r="ES67">
        <f t="shared" si="36"/>
        <v>-7.4656188605108058</v>
      </c>
      <c r="ET67">
        <f t="shared" si="36"/>
        <v>2.943230115361263</v>
      </c>
      <c r="EU67">
        <f t="shared" si="36"/>
        <v>6.5789473684210522</v>
      </c>
      <c r="EV67">
        <f t="shared" si="36"/>
        <v>2.1052631578947367</v>
      </c>
      <c r="EW67">
        <f t="shared" si="36"/>
        <v>2.8827037773359843</v>
      </c>
      <c r="EX67">
        <f t="shared" si="36"/>
        <v>-6.7491195020067156</v>
      </c>
      <c r="EY67">
        <f t="shared" si="36"/>
        <v>6.9845038339375662</v>
      </c>
      <c r="EZ67">
        <f t="shared" si="36"/>
        <v>-18.421052631578945</v>
      </c>
      <c r="FA67">
        <f t="shared" si="36"/>
        <v>-26.582278481012654</v>
      </c>
      <c r="FB67">
        <f t="shared" si="36"/>
        <v>11.799065420560748</v>
      </c>
      <c r="FC67">
        <f t="shared" si="36"/>
        <v>7.3837209302325579</v>
      </c>
      <c r="FD67">
        <f t="shared" si="36"/>
        <v>3.4348053927873852</v>
      </c>
      <c r="FE67">
        <f t="shared" si="36"/>
        <v>-8.1081081081081106</v>
      </c>
      <c r="FF67">
        <f t="shared" si="36"/>
        <v>-11.183355006501952</v>
      </c>
      <c r="FG67">
        <f t="shared" si="36"/>
        <v>3.1261359505634316</v>
      </c>
      <c r="FH67">
        <f t="shared" si="36"/>
        <v>0.80267558528428085</v>
      </c>
      <c r="FI67">
        <f t="shared" si="36"/>
        <v>-5.8377438976222455</v>
      </c>
      <c r="FJ67">
        <f t="shared" si="36"/>
        <v>7.4999999999999956</v>
      </c>
      <c r="FK67">
        <f t="shared" si="36"/>
        <v>-3.8152610441767072</v>
      </c>
      <c r="FL67">
        <f t="shared" si="36"/>
        <v>1.2761613067891782</v>
      </c>
      <c r="FM67">
        <f t="shared" si="36"/>
        <v>-0.59271803556308211</v>
      </c>
      <c r="FN67">
        <f t="shared" si="36"/>
        <v>-8.0807857364066713</v>
      </c>
      <c r="FO67">
        <f t="shared" si="36"/>
        <v>11.688311688311682</v>
      </c>
      <c r="FP67">
        <f t="shared" si="36"/>
        <v>4.1666666666666661</v>
      </c>
      <c r="FQ67">
        <f t="shared" si="36"/>
        <v>4.8872180451127818</v>
      </c>
      <c r="FR67">
        <f t="shared" si="36"/>
        <v>39.560439560439562</v>
      </c>
      <c r="FS67">
        <f t="shared" si="36"/>
        <v>-1.0556945405510902</v>
      </c>
      <c r="FT67">
        <f t="shared" si="36"/>
        <v>15.151515151515152</v>
      </c>
      <c r="FU67">
        <f t="shared" si="36"/>
        <v>-4.3999999999999995</v>
      </c>
      <c r="FV67">
        <f t="shared" si="36"/>
        <v>3.642294101658059</v>
      </c>
      <c r="FW67">
        <f t="shared" si="36"/>
        <v>-3.7208429741729718</v>
      </c>
      <c r="FX67">
        <f t="shared" si="36"/>
        <v>-0.61144956101057157</v>
      </c>
      <c r="FY67">
        <f t="shared" si="36"/>
        <v>1.9867549668874218</v>
      </c>
      <c r="FZ67">
        <f t="shared" si="36"/>
        <v>3.7735849056603774</v>
      </c>
      <c r="GA67">
        <f t="shared" si="36"/>
        <v>15.035460992907801</v>
      </c>
      <c r="GB67">
        <f t="shared" si="36"/>
        <v>-1.2165450121654502</v>
      </c>
      <c r="GC67">
        <f t="shared" si="36"/>
        <v>-9.9060984418532658E-2</v>
      </c>
      <c r="GD67">
        <f t="shared" si="36"/>
        <v>29.496402877697836</v>
      </c>
      <c r="GE67">
        <f t="shared" si="36"/>
        <v>8.3333333333333321</v>
      </c>
      <c r="GF67">
        <f t="shared" si="36"/>
        <v>-6.456820016142049</v>
      </c>
      <c r="GG67">
        <f t="shared" si="36"/>
        <v>8.1358962896736706</v>
      </c>
      <c r="GH67">
        <f t="shared" si="36"/>
        <v>0.48325117416449948</v>
      </c>
      <c r="GI67">
        <f t="shared" si="36"/>
        <v>-6.2500000000000027</v>
      </c>
      <c r="GJ67">
        <f t="shared" si="36"/>
        <v>10.641627543035993</v>
      </c>
      <c r="GK67">
        <f t="shared" si="36"/>
        <v>0.95837076969152446</v>
      </c>
      <c r="GL67">
        <f t="shared" si="34"/>
        <v>-2.6600680482523971</v>
      </c>
      <c r="GM67">
        <f t="shared" si="34"/>
        <v>3.9951913444199558</v>
      </c>
      <c r="GN67">
        <f t="shared" si="34"/>
        <v>10.317460317460323</v>
      </c>
      <c r="GO67">
        <f t="shared" si="34"/>
        <v>80</v>
      </c>
      <c r="GP67">
        <f t="shared" si="34"/>
        <v>-8.4639498432601883</v>
      </c>
      <c r="GQ67">
        <f t="shared" si="34"/>
        <v>-3.8978494623655915</v>
      </c>
      <c r="GR67">
        <f t="shared" si="34"/>
        <v>14.341361939918015</v>
      </c>
      <c r="GS67">
        <f t="shared" si="34"/>
        <v>1.4925373134328304</v>
      </c>
      <c r="GT67">
        <f t="shared" si="34"/>
        <v>3.75</v>
      </c>
      <c r="GU67">
        <f t="shared" si="34"/>
        <v>2.026221692491061</v>
      </c>
      <c r="GV67">
        <f t="shared" si="34"/>
        <v>-2.59123299503347</v>
      </c>
      <c r="GW67">
        <f t="shared" si="34"/>
        <v>10.769883245185111</v>
      </c>
      <c r="GX67">
        <f t="shared" si="34"/>
        <v>-12.105263157894742</v>
      </c>
      <c r="GY67">
        <f t="shared" si="34"/>
        <v>15</v>
      </c>
      <c r="GZ67">
        <f t="shared" si="34"/>
        <v>19.284294234592444</v>
      </c>
      <c r="HA67">
        <f t="shared" si="32"/>
        <v>-5.9880239520958085</v>
      </c>
      <c r="HB67">
        <f t="shared" si="32"/>
        <v>4.6418058996675349</v>
      </c>
      <c r="HC67">
        <f t="shared" si="32"/>
        <v>-11.724137931034479</v>
      </c>
      <c r="HD67">
        <f t="shared" si="39"/>
        <v>5.2631578947368416</v>
      </c>
      <c r="HE67">
        <f t="shared" si="39"/>
        <v>-2.2911694510739857</v>
      </c>
      <c r="HF67">
        <f t="shared" si="39"/>
        <v>0.85374907201187822</v>
      </c>
      <c r="HG67">
        <f t="shared" si="39"/>
        <v>1.6935121455095909</v>
      </c>
      <c r="HH67">
        <f t="shared" si="39"/>
        <v>14.110429447852765</v>
      </c>
      <c r="HI67">
        <f t="shared" si="39"/>
        <v>1.5929203539823009</v>
      </c>
      <c r="HJ67">
        <f t="shared" si="39"/>
        <v>3.0590435479561848</v>
      </c>
      <c r="HK67">
        <f t="shared" si="39"/>
        <v>6.16701607267645</v>
      </c>
      <c r="HL67">
        <f t="shared" si="39"/>
        <v>5.8698799111056745</v>
      </c>
      <c r="HM67">
        <f t="shared" si="39"/>
        <v>-2.2988505747126355</v>
      </c>
      <c r="HN67">
        <f t="shared" si="39"/>
        <v>4</v>
      </c>
      <c r="HO67">
        <f t="shared" si="39"/>
        <v>8.2130965593784691</v>
      </c>
      <c r="HP67">
        <f t="shared" si="39"/>
        <v>2.4096385542168677</v>
      </c>
      <c r="HQ67">
        <f t="shared" si="39"/>
        <v>5.1321788333663712</v>
      </c>
      <c r="HR67">
        <f t="shared" si="39"/>
        <v>0</v>
      </c>
      <c r="HS67">
        <f t="shared" si="39"/>
        <v>-27.27272727272727</v>
      </c>
      <c r="HT67">
        <f t="shared" si="39"/>
        <v>-10.273972602739725</v>
      </c>
      <c r="HU67">
        <f t="shared" si="39"/>
        <v>15.151515151515152</v>
      </c>
      <c r="HV67">
        <f t="shared" si="39"/>
        <v>7.1728818788322855</v>
      </c>
      <c r="HW67">
        <f t="shared" si="39"/>
        <v>-3.4482758620689689</v>
      </c>
      <c r="HX67">
        <f t="shared" si="39"/>
        <v>5.9210526315789469</v>
      </c>
      <c r="HY67">
        <f t="shared" si="39"/>
        <v>-5.4054054054054053</v>
      </c>
      <c r="HZ67">
        <f t="shared" si="39"/>
        <v>-13.032258064516128</v>
      </c>
      <c r="IA67">
        <f t="shared" si="39"/>
        <v>3.219624377155998</v>
      </c>
      <c r="IB67">
        <f t="shared" si="39"/>
        <v>-7.0175438596491295</v>
      </c>
      <c r="IC67">
        <f t="shared" si="39"/>
        <v>33.128834355828218</v>
      </c>
      <c r="ID67">
        <f t="shared" si="39"/>
        <v>-3.0172413793103448</v>
      </c>
      <c r="IE67">
        <f t="shared" si="39"/>
        <v>3.0922338724009242</v>
      </c>
      <c r="IF67">
        <f t="shared" si="39"/>
        <v>9.3878627968337742</v>
      </c>
      <c r="IG67">
        <f t="shared" si="39"/>
        <v>-7.200000000000002</v>
      </c>
      <c r="IH67">
        <f t="shared" si="39"/>
        <v>-19.540229885057471</v>
      </c>
      <c r="II67">
        <f t="shared" si="39"/>
        <v>11.559139784946236</v>
      </c>
      <c r="IJ67">
        <f t="shared" si="39"/>
        <v>4.1147132169576057</v>
      </c>
      <c r="IK67">
        <f t="shared" si="39"/>
        <v>4.1414600320413193</v>
      </c>
      <c r="IL67">
        <f t="shared" si="39"/>
        <v>-4.5714285714285756</v>
      </c>
      <c r="IM67">
        <f t="shared" si="39"/>
        <v>22.463768115942027</v>
      </c>
      <c r="IN67">
        <f t="shared" si="39"/>
        <v>3.1932773109243695</v>
      </c>
      <c r="IO67">
        <f t="shared" si="39"/>
        <v>2</v>
      </c>
      <c r="IP67">
        <f t="shared" si="39"/>
        <v>1.9612739636559222</v>
      </c>
      <c r="IQ67">
        <f t="shared" si="39"/>
        <v>-12.977099236641216</v>
      </c>
      <c r="IR67">
        <f t="shared" si="39"/>
        <v>-22.222222222222221</v>
      </c>
      <c r="IS67">
        <f t="shared" si="39"/>
        <v>5.4794520547945202</v>
      </c>
      <c r="IT67">
        <f t="shared" si="39"/>
        <v>-14.084507042253522</v>
      </c>
      <c r="IU67">
        <f t="shared" si="39"/>
        <v>5.5091819699499167</v>
      </c>
      <c r="IV67">
        <f t="shared" si="39"/>
        <v>-10.280373831775698</v>
      </c>
    </row>
    <row r="68" spans="1:256" x14ac:dyDescent="0.25">
      <c r="A68">
        <v>2013</v>
      </c>
      <c r="B68">
        <f t="shared" si="9"/>
        <v>1.1695906432748537</v>
      </c>
      <c r="C68">
        <f t="shared" si="38"/>
        <v>11.805555555555555</v>
      </c>
      <c r="D68">
        <f t="shared" si="38"/>
        <v>-7.4701195219123511</v>
      </c>
      <c r="E68">
        <f t="shared" si="38"/>
        <v>8.8717099208540393</v>
      </c>
      <c r="F68">
        <f t="shared" si="38"/>
        <v>14.197530864197535</v>
      </c>
      <c r="G68">
        <f t="shared" si="38"/>
        <v>13.333333333333334</v>
      </c>
      <c r="H68">
        <f t="shared" si="38"/>
        <v>12.69296740994854</v>
      </c>
      <c r="I68">
        <f t="shared" si="38"/>
        <v>-1.1111111111111112</v>
      </c>
      <c r="J68">
        <f t="shared" si="38"/>
        <v>13.863750628456511</v>
      </c>
      <c r="K68">
        <f t="shared" si="38"/>
        <v>-3.0000000000000071</v>
      </c>
      <c r="L68">
        <f t="shared" si="38"/>
        <v>-0.83798882681564246</v>
      </c>
      <c r="M68">
        <f t="shared" si="38"/>
        <v>2.7169149868536371</v>
      </c>
      <c r="N68">
        <f t="shared" si="38"/>
        <v>-9.846945686035486</v>
      </c>
      <c r="O68">
        <f t="shared" si="38"/>
        <v>11.833602584814216</v>
      </c>
      <c r="P68">
        <f t="shared" si="38"/>
        <v>-6.3157894736842062</v>
      </c>
      <c r="Q68">
        <f t="shared" si="38"/>
        <v>-9.1954022988505741</v>
      </c>
      <c r="R68">
        <f t="shared" si="38"/>
        <v>-7.9480940794809412</v>
      </c>
      <c r="S68">
        <f t="shared" si="38"/>
        <v>-2.1212121212121215</v>
      </c>
      <c r="T68">
        <f t="shared" si="38"/>
        <v>0.91752524475882924</v>
      </c>
      <c r="U68">
        <f t="shared" si="38"/>
        <v>-30.845771144278611</v>
      </c>
      <c r="V68">
        <f t="shared" si="38"/>
        <v>-7.3248407643312099</v>
      </c>
      <c r="W68">
        <f t="shared" si="38"/>
        <v>-4.7594742886308534</v>
      </c>
      <c r="X68">
        <f t="shared" si="38"/>
        <v>-5.0972205021142587</v>
      </c>
      <c r="Y68">
        <f t="shared" si="38"/>
        <v>6.6187302700806736</v>
      </c>
      <c r="Z68">
        <f t="shared" si="38"/>
        <v>-5.0314465408805074</v>
      </c>
      <c r="AA68">
        <f t="shared" si="38"/>
        <v>14.473684210526317</v>
      </c>
      <c r="AB68">
        <f t="shared" si="38"/>
        <v>3.581526861451461</v>
      </c>
      <c r="AC68">
        <f t="shared" si="38"/>
        <v>-7.5471698113207548</v>
      </c>
      <c r="AD68">
        <f t="shared" si="38"/>
        <v>18.613221552702822</v>
      </c>
      <c r="AE68">
        <f t="shared" si="38"/>
        <v>-10.084033613445387</v>
      </c>
      <c r="AF68">
        <f t="shared" si="38"/>
        <v>-22.222222222222221</v>
      </c>
      <c r="AG68">
        <f t="shared" si="38"/>
        <v>-30.653804930332264</v>
      </c>
      <c r="AH68">
        <f t="shared" si="38"/>
        <v>-4.259908331086546</v>
      </c>
      <c r="AI68">
        <f t="shared" si="38"/>
        <v>7.8509502389216612</v>
      </c>
      <c r="AJ68">
        <f t="shared" si="38"/>
        <v>5.8252427184465976</v>
      </c>
      <c r="AK68">
        <f t="shared" si="38"/>
        <v>-26.785714285714285</v>
      </c>
      <c r="AL68">
        <f t="shared" si="38"/>
        <v>11.646586345381527</v>
      </c>
      <c r="AM68">
        <f t="shared" si="38"/>
        <v>-17.690253671562083</v>
      </c>
      <c r="AN68">
        <f t="shared" si="38"/>
        <v>10.452911868006208</v>
      </c>
      <c r="AO68">
        <f t="shared" si="38"/>
        <v>-17.037037037037042</v>
      </c>
      <c r="AP68">
        <f t="shared" si="38"/>
        <v>17.045454545454543</v>
      </c>
      <c r="AQ68">
        <f t="shared" si="38"/>
        <v>25.847457627118644</v>
      </c>
      <c r="AR68">
        <f t="shared" si="38"/>
        <v>1.114689125588308</v>
      </c>
      <c r="AS68">
        <f t="shared" si="38"/>
        <v>-7.9529779603347324</v>
      </c>
      <c r="AT68">
        <f t="shared" si="38"/>
        <v>26.086956521739136</v>
      </c>
      <c r="AU68">
        <f t="shared" si="38"/>
        <v>-3.6669970267591676</v>
      </c>
      <c r="AV68">
        <f t="shared" si="38"/>
        <v>-9.4106463878326991</v>
      </c>
      <c r="AW68">
        <f t="shared" si="38"/>
        <v>-2.884172631755201</v>
      </c>
      <c r="AX68">
        <f t="shared" si="38"/>
        <v>5.3417551171018642</v>
      </c>
      <c r="AY68">
        <f t="shared" si="38"/>
        <v>-3.2679738562091507</v>
      </c>
      <c r="AZ68">
        <f t="shared" si="38"/>
        <v>-3.4305317324185252</v>
      </c>
      <c r="BA68">
        <f t="shared" si="38"/>
        <v>-5.6462902473168457</v>
      </c>
      <c r="BB68">
        <f t="shared" si="38"/>
        <v>1.6157414813629818</v>
      </c>
      <c r="BC68">
        <f t="shared" si="38"/>
        <v>-2.3461690322312503</v>
      </c>
      <c r="BD68">
        <f t="shared" si="38"/>
        <v>2.2099447513812076</v>
      </c>
      <c r="BE68">
        <f t="shared" si="38"/>
        <v>52.380952380952387</v>
      </c>
      <c r="BF68">
        <f t="shared" si="38"/>
        <v>31.182795698924732</v>
      </c>
      <c r="BG68">
        <f t="shared" si="38"/>
        <v>-16.977777777777778</v>
      </c>
      <c r="BH68">
        <f t="shared" si="38"/>
        <v>14.169169791870322</v>
      </c>
      <c r="BI68">
        <f t="shared" si="38"/>
        <v>-23.188405797101456</v>
      </c>
      <c r="BJ68">
        <f t="shared" si="38"/>
        <v>-3.3333333333333335</v>
      </c>
      <c r="BK68">
        <f t="shared" si="38"/>
        <v>4.2424242424242431</v>
      </c>
      <c r="BL68">
        <f t="shared" si="38"/>
        <v>-9.4650205761316872</v>
      </c>
      <c r="BM68">
        <f t="shared" si="38"/>
        <v>1.1372647218396561</v>
      </c>
      <c r="BN68">
        <f t="shared" si="38"/>
        <v>-13.888888888888889</v>
      </c>
      <c r="BO68">
        <f t="shared" si="35"/>
        <v>-6.2337662337662341</v>
      </c>
      <c r="BP68">
        <f t="shared" si="35"/>
        <v>8.7685004188774087</v>
      </c>
      <c r="BQ68">
        <f t="shared" si="35"/>
        <v>-8.968172484599588</v>
      </c>
      <c r="BR68">
        <f t="shared" si="35"/>
        <v>4.2502609300707404</v>
      </c>
      <c r="BS68">
        <f t="shared" si="35"/>
        <v>7.9365079365079358</v>
      </c>
      <c r="BT68">
        <f t="shared" si="35"/>
        <v>16.286644951140065</v>
      </c>
      <c r="BU68">
        <f t="shared" si="35"/>
        <v>-2.2877784467188444</v>
      </c>
      <c r="BV68">
        <f t="shared" si="35"/>
        <v>7.7715497651870926</v>
      </c>
      <c r="BW68">
        <f t="shared" si="35"/>
        <v>7.1428571428571423</v>
      </c>
      <c r="BX68">
        <f t="shared" si="35"/>
        <v>8.5526315789473735</v>
      </c>
      <c r="BY68">
        <f t="shared" si="35"/>
        <v>-16.326530612244898</v>
      </c>
      <c r="BZ68">
        <f t="shared" si="35"/>
        <v>-3.1076581576026641</v>
      </c>
      <c r="CA68">
        <f t="shared" si="35"/>
        <v>-2.5987525987525988</v>
      </c>
      <c r="CB68">
        <f t="shared" si="35"/>
        <v>12.563152576625125</v>
      </c>
      <c r="CC68">
        <f t="shared" si="35"/>
        <v>28.155339805825225</v>
      </c>
      <c r="CD68">
        <f t="shared" si="35"/>
        <v>37.647058823529413</v>
      </c>
      <c r="CE68">
        <f t="shared" si="35"/>
        <v>-9.2307692307692317</v>
      </c>
      <c r="CF68">
        <f t="shared" si="35"/>
        <v>-10.314802411252511</v>
      </c>
      <c r="CG68">
        <f t="shared" si="35"/>
        <v>-4.3657380557166574</v>
      </c>
      <c r="CH68">
        <f t="shared" si="35"/>
        <v>-18.571428571428569</v>
      </c>
      <c r="CI68">
        <f t="shared" si="35"/>
        <v>-14.427860696517413</v>
      </c>
      <c r="CJ68">
        <f t="shared" si="35"/>
        <v>-27.515243902439025</v>
      </c>
      <c r="CK68">
        <f t="shared" si="35"/>
        <v>-8.4578517056667604</v>
      </c>
      <c r="CL68">
        <f t="shared" si="35"/>
        <v>9.2318551331353742</v>
      </c>
      <c r="CM68">
        <f t="shared" si="35"/>
        <v>22.905027932960902</v>
      </c>
      <c r="CN68">
        <f t="shared" si="35"/>
        <v>1.0224948875255624</v>
      </c>
      <c r="CO68">
        <f t="shared" si="35"/>
        <v>8.0519480519480524</v>
      </c>
      <c r="CP68">
        <f t="shared" si="35"/>
        <v>1.4840600952729937</v>
      </c>
      <c r="CQ68">
        <f t="shared" si="35"/>
        <v>18.779582960214917</v>
      </c>
      <c r="CR68">
        <f t="shared" si="35"/>
        <v>0.47393364928908943</v>
      </c>
      <c r="CS68">
        <f t="shared" si="35"/>
        <v>-7.6923076923076925</v>
      </c>
      <c r="CT68">
        <f t="shared" si="35"/>
        <v>-1.6129032258064515</v>
      </c>
      <c r="CU68">
        <f t="shared" si="35"/>
        <v>-20.238095238095237</v>
      </c>
      <c r="CV68">
        <f t="shared" si="35"/>
        <v>11.796655681679482</v>
      </c>
      <c r="CW68">
        <f t="shared" si="35"/>
        <v>-10.937500000000004</v>
      </c>
      <c r="CX68">
        <f t="shared" si="35"/>
        <v>2.9490616621983912</v>
      </c>
      <c r="CY68">
        <f t="shared" si="35"/>
        <v>-4.6887631366208566</v>
      </c>
      <c r="CZ68">
        <f t="shared" si="35"/>
        <v>-1.2287427504177726</v>
      </c>
      <c r="DA68">
        <f t="shared" si="35"/>
        <v>-3.4564842140430985</v>
      </c>
      <c r="DB68">
        <f t="shared" si="35"/>
        <v>6.060606060606057</v>
      </c>
      <c r="DC68">
        <f t="shared" si="35"/>
        <v>14.049586776859504</v>
      </c>
      <c r="DD68">
        <f t="shared" si="35"/>
        <v>4.3636363636363642</v>
      </c>
      <c r="DE68">
        <f t="shared" si="35"/>
        <v>2.2883295194508007</v>
      </c>
      <c r="DF68">
        <f t="shared" si="35"/>
        <v>-1.7704536885760964</v>
      </c>
      <c r="DG68">
        <f t="shared" si="35"/>
        <v>7.0796460176991056</v>
      </c>
      <c r="DH68">
        <f t="shared" si="35"/>
        <v>-10.841654778887303</v>
      </c>
      <c r="DI68">
        <f t="shared" si="35"/>
        <v>-2.7831715210355985</v>
      </c>
      <c r="DJ68">
        <f t="shared" si="35"/>
        <v>-10.841654778887303</v>
      </c>
      <c r="DK68">
        <f t="shared" si="35"/>
        <v>13.100069979006298</v>
      </c>
      <c r="DL68">
        <f t="shared" si="35"/>
        <v>-7.2992700729927016</v>
      </c>
      <c r="DM68">
        <f t="shared" si="35"/>
        <v>15.151515151515152</v>
      </c>
      <c r="DN68">
        <f t="shared" si="35"/>
        <v>-11.294261294261295</v>
      </c>
      <c r="DO68">
        <f t="shared" si="35"/>
        <v>5.7266187050359711</v>
      </c>
      <c r="DP68">
        <f t="shared" si="35"/>
        <v>4.0925641233109475</v>
      </c>
      <c r="DQ68">
        <f t="shared" si="35"/>
        <v>10</v>
      </c>
      <c r="DR68">
        <f t="shared" si="35"/>
        <v>1.8779342723004695</v>
      </c>
      <c r="DS68">
        <f t="shared" si="35"/>
        <v>-11.355311355311356</v>
      </c>
      <c r="DT68">
        <f t="shared" si="35"/>
        <v>5.9727711901624945</v>
      </c>
      <c r="DU68">
        <f t="shared" si="35"/>
        <v>-11.743675118037171</v>
      </c>
      <c r="DV68">
        <f t="shared" si="35"/>
        <v>-13.181818181818175</v>
      </c>
      <c r="DW68">
        <f t="shared" si="35"/>
        <v>-5.384615384615385</v>
      </c>
      <c r="DX68">
        <f t="shared" si="35"/>
        <v>9.954158480681075</v>
      </c>
      <c r="DY68">
        <f t="shared" si="35"/>
        <v>-5.1193358699411968</v>
      </c>
      <c r="DZ68">
        <f t="shared" si="36"/>
        <v>-6.9548267824129884</v>
      </c>
      <c r="EA68">
        <f t="shared" si="36"/>
        <v>15.131578947368427</v>
      </c>
      <c r="EB68">
        <f t="shared" si="36"/>
        <v>-20.689655172413794</v>
      </c>
      <c r="EC68">
        <f t="shared" si="36"/>
        <v>-2.5510204081632653</v>
      </c>
      <c r="ED68">
        <f t="shared" si="36"/>
        <v>7.4257425742574252</v>
      </c>
      <c r="EE68">
        <f t="shared" si="36"/>
        <v>-4.185149041873669</v>
      </c>
      <c r="EF68">
        <f t="shared" si="36"/>
        <v>-21.64179104477612</v>
      </c>
      <c r="EG68">
        <f t="shared" si="36"/>
        <v>7.6923076923076925</v>
      </c>
      <c r="EH68">
        <f t="shared" si="36"/>
        <v>-12.535211267605634</v>
      </c>
      <c r="EI68">
        <f t="shared" si="36"/>
        <v>-8.2446808510638299</v>
      </c>
      <c r="EJ68">
        <f t="shared" si="36"/>
        <v>10.397348455820369</v>
      </c>
      <c r="EK68">
        <f t="shared" si="36"/>
        <v>-13.934426229508192</v>
      </c>
      <c r="EL68">
        <f t="shared" si="36"/>
        <v>31.451612903225808</v>
      </c>
      <c r="EM68">
        <f t="shared" si="36"/>
        <v>17.078410311493016</v>
      </c>
      <c r="EN68">
        <f t="shared" si="36"/>
        <v>5.3883692557950384</v>
      </c>
      <c r="EO68">
        <f t="shared" si="36"/>
        <v>9.5345741871421623</v>
      </c>
      <c r="EP68">
        <f t="shared" si="36"/>
        <v>-8.2278481012658258</v>
      </c>
      <c r="EQ68">
        <f t="shared" si="36"/>
        <v>40</v>
      </c>
      <c r="ER68">
        <f t="shared" si="36"/>
        <v>7.4074074074074066</v>
      </c>
      <c r="ES68">
        <f t="shared" si="36"/>
        <v>37.367303609341825</v>
      </c>
      <c r="ET68">
        <f t="shared" si="36"/>
        <v>1.887376693846857</v>
      </c>
      <c r="EU68">
        <f t="shared" si="36"/>
        <v>-32.098765432098766</v>
      </c>
      <c r="EV68">
        <f t="shared" si="36"/>
        <v>4.1237113402061851</v>
      </c>
      <c r="EW68">
        <f t="shared" si="36"/>
        <v>-16.811594202898551</v>
      </c>
      <c r="EX68">
        <f t="shared" si="36"/>
        <v>6.1396574440052696</v>
      </c>
      <c r="EY68">
        <f t="shared" si="36"/>
        <v>-4.4053259761290704</v>
      </c>
      <c r="EZ68">
        <f t="shared" si="36"/>
        <v>6.4516129032258025</v>
      </c>
      <c r="FA68">
        <f t="shared" si="36"/>
        <v>6.0344827586206895</v>
      </c>
      <c r="FB68">
        <f t="shared" si="36"/>
        <v>18.599791013584117</v>
      </c>
      <c r="FC68">
        <f t="shared" si="36"/>
        <v>-0.81212777476989717</v>
      </c>
      <c r="FD68">
        <f t="shared" si="36"/>
        <v>-7.5027634487840817</v>
      </c>
      <c r="FE68">
        <f t="shared" si="36"/>
        <v>26.47058823529413</v>
      </c>
      <c r="FF68">
        <f t="shared" si="36"/>
        <v>-5.7101024890190342</v>
      </c>
      <c r="FG68">
        <f t="shared" si="36"/>
        <v>-9.2351075079309126</v>
      </c>
      <c r="FH68">
        <f t="shared" si="36"/>
        <v>-4.8615234170362873</v>
      </c>
      <c r="FI68">
        <f t="shared" si="36"/>
        <v>4.7944630872483218</v>
      </c>
      <c r="FJ68">
        <f t="shared" si="36"/>
        <v>0.58139534883721766</v>
      </c>
      <c r="FK68">
        <f t="shared" si="36"/>
        <v>-3.3402922755741122</v>
      </c>
      <c r="FL68">
        <f t="shared" si="36"/>
        <v>-9.7782258064516121</v>
      </c>
      <c r="FM68">
        <f t="shared" si="36"/>
        <v>-1.2457410562180578</v>
      </c>
      <c r="FN68">
        <f t="shared" si="36"/>
        <v>11.513007484417491</v>
      </c>
      <c r="FO68">
        <f t="shared" si="36"/>
        <v>-14.534883720930234</v>
      </c>
      <c r="FP68">
        <f t="shared" si="36"/>
        <v>-36</v>
      </c>
      <c r="FQ68">
        <f t="shared" si="36"/>
        <v>3.225806451612903</v>
      </c>
      <c r="FR68">
        <f t="shared" si="36"/>
        <v>26.771653543307089</v>
      </c>
      <c r="FS68">
        <f t="shared" si="36"/>
        <v>6.071800021518488</v>
      </c>
      <c r="FT68">
        <f t="shared" si="36"/>
        <v>15.789473684210517</v>
      </c>
      <c r="FU68">
        <f t="shared" si="36"/>
        <v>0</v>
      </c>
      <c r="FV68">
        <f t="shared" si="36"/>
        <v>-5.7435090479937054</v>
      </c>
      <c r="FW68">
        <f t="shared" si="36"/>
        <v>-5.9301117173291766</v>
      </c>
      <c r="FX68">
        <f t="shared" si="36"/>
        <v>14.36169014084507</v>
      </c>
      <c r="FY68">
        <f t="shared" si="36"/>
        <v>-3.2467532467532463</v>
      </c>
      <c r="FZ68">
        <f t="shared" si="36"/>
        <v>-10</v>
      </c>
      <c r="GA68">
        <f t="shared" si="36"/>
        <v>5.733662145499383</v>
      </c>
      <c r="GB68">
        <f t="shared" si="36"/>
        <v>-6.9273399014778327</v>
      </c>
      <c r="GC68">
        <f t="shared" si="36"/>
        <v>-4.637759001797261</v>
      </c>
      <c r="GD68">
        <f t="shared" si="36"/>
        <v>17.777777777777771</v>
      </c>
      <c r="GE68">
        <f t="shared" si="36"/>
        <v>-9.8901098901098905</v>
      </c>
      <c r="GF68">
        <f t="shared" si="36"/>
        <v>-13.718723037100949</v>
      </c>
      <c r="GG68">
        <f t="shared" si="36"/>
        <v>-1.0334849111202975</v>
      </c>
      <c r="GH68">
        <f t="shared" si="36"/>
        <v>-5.3616610333172376</v>
      </c>
      <c r="GI68">
        <f t="shared" si="36"/>
        <v>3.7037037037037033</v>
      </c>
      <c r="GJ68">
        <f t="shared" si="36"/>
        <v>-13.578500707213578</v>
      </c>
      <c r="GK68">
        <f t="shared" ref="GK68:IV69" si="40">(GK32-GK31)/GK31*100</f>
        <v>-19.074458617620884</v>
      </c>
      <c r="GL68">
        <f t="shared" si="40"/>
        <v>-6.3298379408960912</v>
      </c>
      <c r="GM68">
        <f t="shared" si="40"/>
        <v>6.2654130702836</v>
      </c>
      <c r="GN68">
        <f t="shared" si="40"/>
        <v>-19.424460431654683</v>
      </c>
      <c r="GO68">
        <f t="shared" si="40"/>
        <v>-13.888888888888889</v>
      </c>
      <c r="GP68">
        <f t="shared" si="40"/>
        <v>14.04109589041096</v>
      </c>
      <c r="GQ68">
        <f t="shared" si="40"/>
        <v>-4.4755244755244759</v>
      </c>
      <c r="GR68">
        <f t="shared" si="40"/>
        <v>0.46018014804245072</v>
      </c>
      <c r="GS68">
        <f t="shared" si="40"/>
        <v>-31.617647058823522</v>
      </c>
      <c r="GT68">
        <f t="shared" si="40"/>
        <v>-8.1325301204819276</v>
      </c>
      <c r="GU68">
        <f t="shared" si="40"/>
        <v>1.5771028037383177</v>
      </c>
      <c r="GV68">
        <f t="shared" si="40"/>
        <v>-12.103746397694524</v>
      </c>
      <c r="GW68">
        <f t="shared" si="40"/>
        <v>-1.8873448796198284</v>
      </c>
      <c r="GX68">
        <f t="shared" si="40"/>
        <v>15.56886227544911</v>
      </c>
      <c r="GY68">
        <f t="shared" si="40"/>
        <v>-21.739130434782609</v>
      </c>
      <c r="GZ68">
        <f t="shared" si="40"/>
        <v>-24.333333333333336</v>
      </c>
      <c r="HA68">
        <f t="shared" si="40"/>
        <v>-0.63694267515923575</v>
      </c>
      <c r="HB68">
        <f t="shared" si="40"/>
        <v>8.0906607305474036</v>
      </c>
      <c r="HC68">
        <f t="shared" si="40"/>
        <v>3.90625</v>
      </c>
      <c r="HD68">
        <f t="shared" si="40"/>
        <v>-16.25</v>
      </c>
      <c r="HE68">
        <f t="shared" si="40"/>
        <v>-6.9858329262335124</v>
      </c>
      <c r="HF68">
        <f t="shared" si="40"/>
        <v>-10.035578456631088</v>
      </c>
      <c r="HG68">
        <f t="shared" si="40"/>
        <v>0.85126177462495645</v>
      </c>
      <c r="HH68">
        <f t="shared" si="40"/>
        <v>-16.666666666666675</v>
      </c>
      <c r="HI68">
        <f t="shared" si="40"/>
        <v>-0.69686411149825789</v>
      </c>
      <c r="HJ68">
        <f t="shared" si="40"/>
        <v>-1.3609850939727801</v>
      </c>
      <c r="HK68">
        <f t="shared" si="40"/>
        <v>4.6898140529866712</v>
      </c>
      <c r="HL68">
        <f t="shared" si="40"/>
        <v>-1.0014251049570542</v>
      </c>
      <c r="HM68">
        <f t="shared" si="40"/>
        <v>-0.58823529411765541</v>
      </c>
      <c r="HN68">
        <f t="shared" si="40"/>
        <v>-1.9230769230769231</v>
      </c>
      <c r="HO68">
        <f t="shared" si="40"/>
        <v>-5.0256410256410255</v>
      </c>
      <c r="HP68">
        <f t="shared" si="40"/>
        <v>12.850678733031673</v>
      </c>
      <c r="HQ68">
        <f t="shared" si="40"/>
        <v>4.638247544608423</v>
      </c>
      <c r="HR68">
        <f t="shared" si="40"/>
        <v>10.909090909090903</v>
      </c>
      <c r="HS68">
        <f t="shared" si="40"/>
        <v>25</v>
      </c>
      <c r="HT68">
        <f t="shared" si="40"/>
        <v>-13.740458015267176</v>
      </c>
      <c r="HU68">
        <f t="shared" si="40"/>
        <v>-34.210526315789473</v>
      </c>
      <c r="HV68">
        <f t="shared" si="40"/>
        <v>17.86729516750027</v>
      </c>
      <c r="HW68">
        <f t="shared" si="40"/>
        <v>-39.285714285714285</v>
      </c>
      <c r="HX68">
        <f t="shared" si="40"/>
        <v>-0.6211180124223602</v>
      </c>
      <c r="HY68">
        <f t="shared" si="40"/>
        <v>-1.9269102990033222</v>
      </c>
      <c r="HZ68">
        <f t="shared" si="40"/>
        <v>-3.0521407376006779</v>
      </c>
      <c r="IA68">
        <f t="shared" si="40"/>
        <v>1.9727070181953212</v>
      </c>
      <c r="IB68">
        <f t="shared" si="40"/>
        <v>-7.547169811320745</v>
      </c>
      <c r="IC68">
        <f t="shared" si="40"/>
        <v>-23.041474654377879</v>
      </c>
      <c r="ID68">
        <f t="shared" si="40"/>
        <v>-7.9111111111111105</v>
      </c>
      <c r="IE68">
        <f t="shared" si="40"/>
        <v>0.48267540079296672</v>
      </c>
      <c r="IF68">
        <f t="shared" si="40"/>
        <v>2.7899721806808495</v>
      </c>
      <c r="IG68">
        <f t="shared" si="40"/>
        <v>5.1724137931034457</v>
      </c>
      <c r="IH68">
        <f t="shared" si="40"/>
        <v>-11.428571428571429</v>
      </c>
      <c r="II68">
        <f t="shared" si="40"/>
        <v>-11.566265060240964</v>
      </c>
      <c r="IJ68">
        <f t="shared" si="40"/>
        <v>-21.796407185628741</v>
      </c>
      <c r="IK68">
        <f t="shared" si="40"/>
        <v>-1.1112896930177025</v>
      </c>
      <c r="IL68">
        <f t="shared" si="40"/>
        <v>18.562874251497018</v>
      </c>
      <c r="IM68">
        <f t="shared" si="40"/>
        <v>-3.5502958579881656</v>
      </c>
      <c r="IN68">
        <f t="shared" si="40"/>
        <v>6.5146579804560263</v>
      </c>
      <c r="IO68">
        <f t="shared" si="40"/>
        <v>3.0264279624893438</v>
      </c>
      <c r="IP68">
        <f t="shared" si="40"/>
        <v>-2.5490306901034305</v>
      </c>
      <c r="IQ68">
        <f t="shared" si="40"/>
        <v>18.421052631578945</v>
      </c>
      <c r="IR68">
        <f t="shared" si="40"/>
        <v>21.428571428571427</v>
      </c>
      <c r="IS68">
        <f t="shared" si="40"/>
        <v>-6.4935064935064926</v>
      </c>
      <c r="IT68">
        <f t="shared" si="40"/>
        <v>21.311475409836063</v>
      </c>
      <c r="IU68">
        <f t="shared" si="40"/>
        <v>17.264223118653497</v>
      </c>
      <c r="IV68">
        <f t="shared" si="40"/>
        <v>18.750000000000007</v>
      </c>
    </row>
    <row r="69" spans="1:256" x14ac:dyDescent="0.25">
      <c r="A69">
        <v>2014</v>
      </c>
      <c r="B69">
        <f t="shared" si="9"/>
        <v>-20.23121387283237</v>
      </c>
      <c r="C69">
        <f t="shared" si="38"/>
        <v>-0.89717046238785358</v>
      </c>
      <c r="D69">
        <f t="shared" si="38"/>
        <v>1.2055974165769645</v>
      </c>
      <c r="E69">
        <f t="shared" si="38"/>
        <v>-10.655114116652578</v>
      </c>
      <c r="F69">
        <f t="shared" si="38"/>
        <v>-3.7837837837837798</v>
      </c>
      <c r="G69">
        <f t="shared" si="38"/>
        <v>20.588235294117645</v>
      </c>
      <c r="H69">
        <f t="shared" si="38"/>
        <v>-15.52511415525114</v>
      </c>
      <c r="I69">
        <f t="shared" si="38"/>
        <v>0.96308186195826639</v>
      </c>
      <c r="J69">
        <f t="shared" si="38"/>
        <v>-6.682580858814438</v>
      </c>
      <c r="K69">
        <f t="shared" si="38"/>
        <v>22.680412371134036</v>
      </c>
      <c r="L69">
        <f t="shared" si="38"/>
        <v>-10.140845070422536</v>
      </c>
      <c r="M69">
        <f t="shared" si="38"/>
        <v>5.1194539249146755</v>
      </c>
      <c r="N69">
        <f t="shared" si="38"/>
        <v>-6.1147836538461533</v>
      </c>
      <c r="O69">
        <f t="shared" si="38"/>
        <v>-6.3807948908023038</v>
      </c>
      <c r="P69">
        <f t="shared" si="38"/>
        <v>19.101123595505609</v>
      </c>
      <c r="Q69">
        <f t="shared" si="38"/>
        <v>4.4303797468354427</v>
      </c>
      <c r="R69">
        <f t="shared" si="38"/>
        <v>4.1409691629955949</v>
      </c>
      <c r="S69">
        <f t="shared" si="38"/>
        <v>-9.3321539141972583</v>
      </c>
      <c r="T69">
        <f t="shared" si="38"/>
        <v>14.084721657862659</v>
      </c>
      <c r="U69">
        <f t="shared" si="38"/>
        <v>32.374100719424447</v>
      </c>
      <c r="V69">
        <f t="shared" si="38"/>
        <v>-2.6918671248568158</v>
      </c>
      <c r="W69">
        <f t="shared" si="38"/>
        <v>12.513397642015006</v>
      </c>
      <c r="X69">
        <f t="shared" si="38"/>
        <v>-9.2468307233407909</v>
      </c>
      <c r="Y69">
        <f t="shared" si="38"/>
        <v>-0.50498404447807343</v>
      </c>
      <c r="Z69">
        <f t="shared" si="38"/>
        <v>4.6357615894039803</v>
      </c>
      <c r="AA69">
        <f t="shared" si="38"/>
        <v>-13.218390804597702</v>
      </c>
      <c r="AB69">
        <f t="shared" si="38"/>
        <v>-3.5031847133757963</v>
      </c>
      <c r="AC69">
        <f t="shared" si="38"/>
        <v>-3.0931122448979593</v>
      </c>
      <c r="AD69">
        <f t="shared" si="38"/>
        <v>-10.266226881847096</v>
      </c>
      <c r="AE69">
        <f t="shared" si="38"/>
        <v>14.953271028037399</v>
      </c>
      <c r="AF69">
        <f t="shared" si="38"/>
        <v>-5.4945054945054945</v>
      </c>
      <c r="AG69">
        <f t="shared" si="38"/>
        <v>-11.746522411128284</v>
      </c>
      <c r="AH69">
        <f t="shared" si="38"/>
        <v>-11.039143903125879</v>
      </c>
      <c r="AI69">
        <f t="shared" si="38"/>
        <v>1.2555743170108671</v>
      </c>
      <c r="AJ69">
        <f t="shared" si="38"/>
        <v>-21.100917431192666</v>
      </c>
      <c r="AK69">
        <f t="shared" si="38"/>
        <v>31.707317073170731</v>
      </c>
      <c r="AL69">
        <f t="shared" si="38"/>
        <v>-10.431654676258994</v>
      </c>
      <c r="AM69">
        <f t="shared" si="38"/>
        <v>2.9197080291970803</v>
      </c>
      <c r="AN69">
        <f t="shared" si="38"/>
        <v>6.3430145495553782</v>
      </c>
      <c r="AO69">
        <f t="shared" si="38"/>
        <v>-1.7857142857142794</v>
      </c>
      <c r="AP69">
        <f t="shared" si="38"/>
        <v>1.9417475728155338</v>
      </c>
      <c r="AQ69">
        <f t="shared" si="38"/>
        <v>18.518518518518519</v>
      </c>
      <c r="AR69">
        <f t="shared" si="38"/>
        <v>-14.331210191082802</v>
      </c>
      <c r="AS69">
        <f t="shared" si="38"/>
        <v>13.68699735251511</v>
      </c>
      <c r="AT69">
        <f t="shared" si="38"/>
        <v>-18.103448275862068</v>
      </c>
      <c r="AU69">
        <f t="shared" si="38"/>
        <v>18.209876543209877</v>
      </c>
      <c r="AV69">
        <f t="shared" si="38"/>
        <v>26.988457502623298</v>
      </c>
      <c r="AW69">
        <f t="shared" si="38"/>
        <v>7.3879310344827589</v>
      </c>
      <c r="AX69">
        <f t="shared" si="38"/>
        <v>-4.9287068326052914</v>
      </c>
      <c r="AY69">
        <f t="shared" si="38"/>
        <v>12.837837837837828</v>
      </c>
      <c r="AZ69">
        <f t="shared" si="38"/>
        <v>3.0195381882770871</v>
      </c>
      <c r="BA69">
        <f t="shared" si="38"/>
        <v>6.7754698318496533</v>
      </c>
      <c r="BB69">
        <f t="shared" si="38"/>
        <v>-2.2591309823677581</v>
      </c>
      <c r="BC69">
        <f t="shared" si="38"/>
        <v>5.4541198501872659</v>
      </c>
      <c r="BD69">
        <f t="shared" si="38"/>
        <v>-9.1891891891891859</v>
      </c>
      <c r="BE69">
        <f t="shared" si="38"/>
        <v>-18.75</v>
      </c>
      <c r="BF69">
        <f t="shared" si="38"/>
        <v>-14.207650273224044</v>
      </c>
      <c r="BG69">
        <f t="shared" si="38"/>
        <v>18.522483940042829</v>
      </c>
      <c r="BH69">
        <f t="shared" si="38"/>
        <v>10.878804390129991</v>
      </c>
      <c r="BI69">
        <f t="shared" si="38"/>
        <v>1.8867924528301987</v>
      </c>
      <c r="BJ69">
        <f t="shared" si="38"/>
        <v>10.344827586206897</v>
      </c>
      <c r="BK69">
        <f t="shared" si="38"/>
        <v>-9.3023255813953494</v>
      </c>
      <c r="BL69">
        <f t="shared" si="38"/>
        <v>-7.2727272727272725</v>
      </c>
      <c r="BM69">
        <f t="shared" si="38"/>
        <v>10.256463160500958</v>
      </c>
      <c r="BN69">
        <f t="shared" ref="BN69:DY69" si="41">(BN33-BN32)/BN32*100</f>
        <v>0</v>
      </c>
      <c r="BO69">
        <f t="shared" si="41"/>
        <v>-5.1246537396121887</v>
      </c>
      <c r="BP69">
        <f t="shared" si="41"/>
        <v>-20.898587933247754</v>
      </c>
      <c r="BQ69">
        <f t="shared" si="41"/>
        <v>-13.725821913945751</v>
      </c>
      <c r="BR69">
        <f t="shared" si="41"/>
        <v>1.8150805569460668</v>
      </c>
      <c r="BS69">
        <f t="shared" si="41"/>
        <v>0.73529411764705621</v>
      </c>
      <c r="BT69">
        <f t="shared" si="41"/>
        <v>-7.5630252100840334</v>
      </c>
      <c r="BU69">
        <f t="shared" si="41"/>
        <v>-0.49291435613062234</v>
      </c>
      <c r="BV69">
        <f t="shared" si="41"/>
        <v>-3.0503233061568737</v>
      </c>
      <c r="BW69">
        <f t="shared" si="41"/>
        <v>-2.8207461328480439</v>
      </c>
      <c r="BX69">
        <f t="shared" si="41"/>
        <v>-11.515151515151517</v>
      </c>
      <c r="BY69">
        <f t="shared" si="41"/>
        <v>46.341463414634148</v>
      </c>
      <c r="BZ69">
        <f t="shared" si="41"/>
        <v>-5.1546391752577314</v>
      </c>
      <c r="CA69">
        <f t="shared" si="41"/>
        <v>11.52614727854856</v>
      </c>
      <c r="CB69">
        <f t="shared" si="41"/>
        <v>-3.899860363056054</v>
      </c>
      <c r="CC69">
        <f t="shared" si="41"/>
        <v>-21.969696969696962</v>
      </c>
      <c r="CD69">
        <f t="shared" si="41"/>
        <v>-22.222222222222221</v>
      </c>
      <c r="CE69">
        <f t="shared" si="41"/>
        <v>7.1784646061814561</v>
      </c>
      <c r="CF69">
        <f t="shared" si="41"/>
        <v>1.7176997759522032</v>
      </c>
      <c r="CG69">
        <f t="shared" si="41"/>
        <v>11.760769552488497</v>
      </c>
      <c r="CH69">
        <f t="shared" si="41"/>
        <v>6.1403508771929758</v>
      </c>
      <c r="CI69">
        <f t="shared" si="41"/>
        <v>-6.9767441860465116</v>
      </c>
      <c r="CJ69">
        <f t="shared" si="41"/>
        <v>-7.1503680336487907</v>
      </c>
      <c r="CK69">
        <f t="shared" si="41"/>
        <v>2.7409916846319682</v>
      </c>
      <c r="CL69">
        <f t="shared" si="41"/>
        <v>-4.6636511508723455</v>
      </c>
      <c r="CM69">
        <f t="shared" si="41"/>
        <v>-9.0909090909090917</v>
      </c>
      <c r="CN69">
        <f t="shared" si="41"/>
        <v>-3.4412955465587043</v>
      </c>
      <c r="CO69">
        <f t="shared" si="41"/>
        <v>-20.512820512820511</v>
      </c>
      <c r="CP69">
        <f t="shared" si="41"/>
        <v>2.8163928506950713</v>
      </c>
      <c r="CQ69">
        <f t="shared" si="41"/>
        <v>-8.6569736133548734</v>
      </c>
      <c r="CR69">
        <f t="shared" si="41"/>
        <v>8.9622641509434064</v>
      </c>
      <c r="CS69">
        <f t="shared" si="41"/>
        <v>-12.5</v>
      </c>
      <c r="CT69">
        <f t="shared" si="41"/>
        <v>-1.639344262295082</v>
      </c>
      <c r="CU69">
        <f t="shared" si="41"/>
        <v>-9.2537313432835813</v>
      </c>
      <c r="CV69">
        <f t="shared" si="41"/>
        <v>-5.9082555452444643</v>
      </c>
      <c r="CW69">
        <f t="shared" si="41"/>
        <v>28.070175438596483</v>
      </c>
      <c r="CX69">
        <f t="shared" si="41"/>
        <v>-4.9479166666666661</v>
      </c>
      <c r="CY69">
        <f t="shared" si="41"/>
        <v>-2.9686174724342664</v>
      </c>
      <c r="CZ69">
        <f t="shared" si="41"/>
        <v>-5.015923566878981</v>
      </c>
      <c r="DA69">
        <f t="shared" si="41"/>
        <v>9.8222138912519998</v>
      </c>
      <c r="DB69">
        <f t="shared" si="41"/>
        <v>-6.6666666666666599</v>
      </c>
      <c r="DC69">
        <f t="shared" si="41"/>
        <v>-4.3478260869565215</v>
      </c>
      <c r="DD69">
        <f t="shared" si="41"/>
        <v>-5.4006968641114987</v>
      </c>
      <c r="DE69">
        <f t="shared" si="41"/>
        <v>-9.9776286353467558</v>
      </c>
      <c r="DF69">
        <f t="shared" si="41"/>
        <v>0.99473844136320744</v>
      </c>
      <c r="DG69">
        <f t="shared" si="41"/>
        <v>12.396694214876034</v>
      </c>
      <c r="DH69">
        <f t="shared" si="41"/>
        <v>-14.399999999999999</v>
      </c>
      <c r="DI69">
        <f t="shared" si="41"/>
        <v>-10.142032845095429</v>
      </c>
      <c r="DJ69">
        <f t="shared" si="41"/>
        <v>-14.399999999999999</v>
      </c>
      <c r="DK69">
        <f t="shared" si="41"/>
        <v>-8.0647727473615358</v>
      </c>
      <c r="DL69">
        <f t="shared" si="41"/>
        <v>16.535433070866155</v>
      </c>
      <c r="DM69">
        <f t="shared" si="41"/>
        <v>-22.807017543859647</v>
      </c>
      <c r="DN69">
        <f t="shared" si="41"/>
        <v>-6.8823124569855468E-2</v>
      </c>
      <c r="DO69">
        <f t="shared" si="41"/>
        <v>0.35383777898747959</v>
      </c>
      <c r="DP69">
        <f t="shared" si="41"/>
        <v>4.5395186866488402</v>
      </c>
      <c r="DQ69">
        <f t="shared" si="41"/>
        <v>-24.54545454545454</v>
      </c>
      <c r="DR69">
        <f t="shared" si="41"/>
        <v>18.894009216589861</v>
      </c>
      <c r="DS69">
        <f t="shared" si="41"/>
        <v>5.2341597796143251</v>
      </c>
      <c r="DT69">
        <f t="shared" si="41"/>
        <v>0.70451719850808125</v>
      </c>
      <c r="DU69">
        <f t="shared" si="41"/>
        <v>9.8429092708268904</v>
      </c>
      <c r="DV69">
        <f t="shared" si="41"/>
        <v>15.706806282722512</v>
      </c>
      <c r="DW69">
        <f t="shared" si="41"/>
        <v>9.2140921409214087</v>
      </c>
      <c r="DX69">
        <f t="shared" si="41"/>
        <v>1.6081000595592614</v>
      </c>
      <c r="DY69">
        <f t="shared" si="41"/>
        <v>1.9321910317170983</v>
      </c>
      <c r="DZ69">
        <f t="shared" ref="DZ69:GK69" si="42">(DZ33-DZ32)/DZ32*100</f>
        <v>22.303090512493792</v>
      </c>
      <c r="EA69">
        <f t="shared" si="42"/>
        <v>-40.571428571428569</v>
      </c>
      <c r="EB69">
        <f t="shared" si="42"/>
        <v>60.869565217391312</v>
      </c>
      <c r="EC69">
        <f t="shared" si="42"/>
        <v>12.56544502617801</v>
      </c>
      <c r="ED69">
        <f t="shared" si="42"/>
        <v>-6.4516129032258061</v>
      </c>
      <c r="EE69">
        <f t="shared" si="42"/>
        <v>18.28892849702553</v>
      </c>
      <c r="EF69">
        <f t="shared" si="42"/>
        <v>14.285714285714285</v>
      </c>
      <c r="EG69">
        <f t="shared" si="42"/>
        <v>-3.5714285714285712</v>
      </c>
      <c r="EH69">
        <f t="shared" si="42"/>
        <v>-0.1610305958132045</v>
      </c>
      <c r="EI69">
        <f t="shared" si="42"/>
        <v>0.77294685990338163</v>
      </c>
      <c r="EJ69">
        <f t="shared" si="42"/>
        <v>-1.3067698661992608</v>
      </c>
      <c r="EK69">
        <f t="shared" si="42"/>
        <v>12.380952380952388</v>
      </c>
      <c r="EL69">
        <f t="shared" si="42"/>
        <v>4.294478527607362</v>
      </c>
      <c r="EM69">
        <f t="shared" si="42"/>
        <v>-8.7155963302752291</v>
      </c>
      <c r="EN69">
        <f t="shared" si="42"/>
        <v>14.875554698051321</v>
      </c>
      <c r="EO69">
        <f t="shared" si="42"/>
        <v>-3.8016433283184816</v>
      </c>
      <c r="EP69">
        <f t="shared" si="42"/>
        <v>17.241379310344829</v>
      </c>
      <c r="EQ69">
        <f t="shared" si="42"/>
        <v>-42.857142857142854</v>
      </c>
      <c r="ER69">
        <f t="shared" si="42"/>
        <v>-12.260536398467432</v>
      </c>
      <c r="ES69">
        <f t="shared" si="42"/>
        <v>-17.001545595054097</v>
      </c>
      <c r="ET69">
        <f t="shared" si="42"/>
        <v>6.2200610717955396</v>
      </c>
      <c r="EU69">
        <f t="shared" si="42"/>
        <v>30.909090909090914</v>
      </c>
      <c r="EV69">
        <f t="shared" si="42"/>
        <v>-13.613861386138614</v>
      </c>
      <c r="EW69">
        <f t="shared" si="42"/>
        <v>10.685249709639953</v>
      </c>
      <c r="EX69">
        <f t="shared" si="42"/>
        <v>-13.124793114862628</v>
      </c>
      <c r="EY69">
        <f t="shared" si="42"/>
        <v>2.3355397308404178</v>
      </c>
      <c r="EZ69">
        <f t="shared" si="42"/>
        <v>14.141414141414144</v>
      </c>
      <c r="FA69">
        <f t="shared" si="42"/>
        <v>-17.886178861788618</v>
      </c>
      <c r="FB69">
        <f t="shared" si="42"/>
        <v>-5.6387665198237888</v>
      </c>
      <c r="FC69">
        <f t="shared" si="42"/>
        <v>13.864628820960698</v>
      </c>
      <c r="FD69">
        <f t="shared" si="42"/>
        <v>16.232634566548825</v>
      </c>
      <c r="FE69">
        <f t="shared" si="42"/>
        <v>-22.480620155038761</v>
      </c>
      <c r="FF69">
        <f t="shared" si="42"/>
        <v>-4.1925465838509322</v>
      </c>
      <c r="FG69">
        <f t="shared" si="42"/>
        <v>52.155339805825243</v>
      </c>
      <c r="FH69">
        <f t="shared" si="42"/>
        <v>-11.732315260085899</v>
      </c>
      <c r="FI69">
        <f t="shared" si="42"/>
        <v>8.6939118600648442</v>
      </c>
      <c r="FJ69">
        <f t="shared" si="42"/>
        <v>-19.075144508670526</v>
      </c>
      <c r="FK69">
        <f t="shared" si="42"/>
        <v>10.151187904967603</v>
      </c>
      <c r="FL69">
        <f t="shared" si="42"/>
        <v>-2.7932960893854748</v>
      </c>
      <c r="FM69">
        <f t="shared" si="42"/>
        <v>-9.2614555256064683</v>
      </c>
      <c r="FN69">
        <f t="shared" si="42"/>
        <v>0.96467186050024822</v>
      </c>
      <c r="FO69">
        <f t="shared" si="42"/>
        <v>16.326530612244913</v>
      </c>
      <c r="FP69">
        <f t="shared" si="42"/>
        <v>37.5</v>
      </c>
      <c r="FQ69">
        <f t="shared" si="42"/>
        <v>-4.1666666666666661</v>
      </c>
      <c r="FR69">
        <f t="shared" si="42"/>
        <v>7.4534161490683228</v>
      </c>
      <c r="FS69">
        <f t="shared" si="42"/>
        <v>2.6677035434135785</v>
      </c>
      <c r="FT69">
        <f t="shared" si="42"/>
        <v>-26.515151515151516</v>
      </c>
      <c r="FU69">
        <f t="shared" si="42"/>
        <v>-2.9288702928870292</v>
      </c>
      <c r="FV69">
        <f t="shared" si="42"/>
        <v>13.995548135781858</v>
      </c>
      <c r="FW69">
        <f t="shared" si="42"/>
        <v>-11.945039011254574</v>
      </c>
      <c r="FX69">
        <f t="shared" si="42"/>
        <v>-2.1754551903523289</v>
      </c>
      <c r="FY69">
        <f t="shared" si="42"/>
        <v>4.6979865771812035</v>
      </c>
      <c r="FZ69">
        <f t="shared" si="42"/>
        <v>-11.616161616161616</v>
      </c>
      <c r="GA69">
        <f t="shared" si="42"/>
        <v>-25.539358600583089</v>
      </c>
      <c r="GB69">
        <f t="shared" si="42"/>
        <v>0.8269930532583526</v>
      </c>
      <c r="GC69">
        <f t="shared" si="42"/>
        <v>2.2464364628915559</v>
      </c>
      <c r="GD69">
        <f t="shared" si="42"/>
        <v>-18.396226415094333</v>
      </c>
      <c r="GE69">
        <f t="shared" si="42"/>
        <v>-1.2195121951219512</v>
      </c>
      <c r="GF69">
        <f t="shared" si="42"/>
        <v>5.2</v>
      </c>
      <c r="GG69">
        <f t="shared" si="42"/>
        <v>-12.573099415204677</v>
      </c>
      <c r="GH69">
        <f t="shared" si="42"/>
        <v>20.155513377824036</v>
      </c>
      <c r="GI69">
        <f t="shared" si="42"/>
        <v>2.8571428571428599</v>
      </c>
      <c r="GJ69">
        <f t="shared" si="42"/>
        <v>0.49099836333878888</v>
      </c>
      <c r="GK69">
        <f t="shared" si="42"/>
        <v>2.1627565982404695</v>
      </c>
      <c r="GL69">
        <f t="shared" si="40"/>
        <v>-8.175588574530158</v>
      </c>
      <c r="GM69">
        <f t="shared" si="40"/>
        <v>3.0821669446660378E-2</v>
      </c>
      <c r="GN69">
        <f t="shared" si="40"/>
        <v>11.607142857142865</v>
      </c>
      <c r="GO69">
        <f t="shared" si="40"/>
        <v>-19.35483870967742</v>
      </c>
      <c r="GP69">
        <f t="shared" si="40"/>
        <v>-24.024024024024023</v>
      </c>
      <c r="GQ69">
        <f t="shared" si="40"/>
        <v>-22.547584187408493</v>
      </c>
      <c r="GR69">
        <f t="shared" si="40"/>
        <v>4.1013440335209417</v>
      </c>
      <c r="GS69">
        <f t="shared" si="40"/>
        <v>21.50537634408602</v>
      </c>
      <c r="GT69">
        <f t="shared" si="40"/>
        <v>1.9672131147540985</v>
      </c>
      <c r="GU69">
        <f t="shared" si="40"/>
        <v>-14.893617021276595</v>
      </c>
      <c r="GV69">
        <f t="shared" si="40"/>
        <v>0.80706179066834804</v>
      </c>
      <c r="GW69">
        <f t="shared" si="40"/>
        <v>3.1356885430296355</v>
      </c>
      <c r="GX69">
        <f t="shared" si="40"/>
        <v>-14.507772020725392</v>
      </c>
      <c r="GY69">
        <f t="shared" si="40"/>
        <v>11.111111111111111</v>
      </c>
      <c r="GZ69">
        <f t="shared" si="40"/>
        <v>-9.030837004405285</v>
      </c>
      <c r="HA69">
        <f t="shared" si="40"/>
        <v>28.205128205128204</v>
      </c>
      <c r="HB69">
        <f t="shared" si="40"/>
        <v>-0.67399322262370587</v>
      </c>
      <c r="HC69">
        <f t="shared" si="40"/>
        <v>-3.7593984962406015</v>
      </c>
      <c r="HD69">
        <f t="shared" si="40"/>
        <v>10.746268656716417</v>
      </c>
      <c r="HE69">
        <f t="shared" si="40"/>
        <v>-2.2584033613445378</v>
      </c>
      <c r="HF69">
        <f t="shared" si="40"/>
        <v>-0.92731487794899758</v>
      </c>
      <c r="HG69">
        <f t="shared" si="40"/>
        <v>0.81870805562602333</v>
      </c>
      <c r="HH69">
        <f t="shared" si="40"/>
        <v>11.612903225806456</v>
      </c>
      <c r="HI69">
        <f t="shared" si="40"/>
        <v>3.8596491228070176</v>
      </c>
      <c r="HJ69">
        <f t="shared" si="40"/>
        <v>8.2260183968462552</v>
      </c>
      <c r="HK69">
        <f t="shared" si="40"/>
        <v>-1.977365608299277</v>
      </c>
      <c r="HL69">
        <f t="shared" si="40"/>
        <v>4.802941290899895</v>
      </c>
      <c r="HM69">
        <f t="shared" si="40"/>
        <v>-2.9585798816568047</v>
      </c>
      <c r="HN69">
        <f t="shared" si="40"/>
        <v>31.372549019607842</v>
      </c>
      <c r="HO69">
        <f t="shared" si="40"/>
        <v>2.0518358531317493</v>
      </c>
      <c r="HP69">
        <f t="shared" si="40"/>
        <v>5.2125100240577389</v>
      </c>
      <c r="HQ69">
        <f t="shared" si="40"/>
        <v>3.8265598637115663</v>
      </c>
      <c r="HR69">
        <f t="shared" si="40"/>
        <v>-16.393442622950822</v>
      </c>
      <c r="HS69">
        <f t="shared" si="40"/>
        <v>0</v>
      </c>
      <c r="HT69">
        <f t="shared" si="40"/>
        <v>-12.389380530973451</v>
      </c>
      <c r="HU69">
        <f t="shared" si="40"/>
        <v>-6.666666666666667</v>
      </c>
      <c r="HV69">
        <f t="shared" si="40"/>
        <v>-7.3344221757513779</v>
      </c>
      <c r="HW69">
        <f t="shared" si="40"/>
        <v>36.764705882352956</v>
      </c>
      <c r="HX69">
        <f t="shared" si="40"/>
        <v>5.625</v>
      </c>
      <c r="HY69">
        <f t="shared" si="40"/>
        <v>-2.9810298102981028</v>
      </c>
      <c r="HZ69">
        <f t="shared" si="40"/>
        <v>-6.1652820288587673</v>
      </c>
      <c r="IA69">
        <f t="shared" si="40"/>
        <v>0.37628779947501784</v>
      </c>
      <c r="IB69">
        <f t="shared" si="40"/>
        <v>4.0816326530612095</v>
      </c>
      <c r="IC69">
        <f t="shared" si="40"/>
        <v>4.1916167664670656</v>
      </c>
      <c r="ID69">
        <f t="shared" si="40"/>
        <v>4.7779922779922783</v>
      </c>
      <c r="IE69">
        <f t="shared" si="40"/>
        <v>-3.242408646423057</v>
      </c>
      <c r="IF69">
        <f t="shared" si="40"/>
        <v>-7.5936297362410432</v>
      </c>
      <c r="IG69">
        <f t="shared" si="40"/>
        <v>-1.6393442622950762</v>
      </c>
      <c r="IH69">
        <f t="shared" si="40"/>
        <v>19.35483870967742</v>
      </c>
      <c r="II69">
        <f t="shared" si="40"/>
        <v>-22.343324250681199</v>
      </c>
      <c r="IJ69">
        <f t="shared" si="40"/>
        <v>-0.30627871362940279</v>
      </c>
      <c r="IK69">
        <f t="shared" si="40"/>
        <v>-8.1659662402191824</v>
      </c>
      <c r="IL69">
        <f t="shared" si="40"/>
        <v>4.0404040404040433</v>
      </c>
      <c r="IM69">
        <f t="shared" si="40"/>
        <v>1.2269938650306749</v>
      </c>
      <c r="IN69">
        <f t="shared" si="40"/>
        <v>-10.703363914373089</v>
      </c>
      <c r="IO69">
        <f t="shared" si="40"/>
        <v>4.7993380223417459</v>
      </c>
      <c r="IP69">
        <f t="shared" si="40"/>
        <v>12.283957777520008</v>
      </c>
      <c r="IQ69">
        <f t="shared" si="40"/>
        <v>-19.259259259259256</v>
      </c>
      <c r="IR69">
        <f t="shared" si="40"/>
        <v>-5.8823529411764701</v>
      </c>
      <c r="IS69">
        <f t="shared" si="40"/>
        <v>-12.5</v>
      </c>
      <c r="IT69">
        <f t="shared" si="40"/>
        <v>-28.378378378378379</v>
      </c>
      <c r="IU69">
        <f t="shared" si="40"/>
        <v>-17.424118859447518</v>
      </c>
      <c r="IV69">
        <f t="shared" si="40"/>
        <v>-14.912280701754394</v>
      </c>
    </row>
  </sheetData>
  <mergeCells count="102">
    <mergeCell ref="AA1:AE1"/>
    <mergeCell ref="AF1:AJ1"/>
    <mergeCell ref="AK1:AO1"/>
    <mergeCell ref="B1:F1"/>
    <mergeCell ref="G1:K1"/>
    <mergeCell ref="L1:P1"/>
    <mergeCell ref="Q1:U1"/>
    <mergeCell ref="V1:Z1"/>
    <mergeCell ref="BO1:BS1"/>
    <mergeCell ref="BT1:BX1"/>
    <mergeCell ref="BY1:CC1"/>
    <mergeCell ref="CD1:CH1"/>
    <mergeCell ref="CI1:CM1"/>
    <mergeCell ref="AP1:AT1"/>
    <mergeCell ref="AU1:AY1"/>
    <mergeCell ref="AZ1:BD1"/>
    <mergeCell ref="BE1:BI1"/>
    <mergeCell ref="BJ1:BN1"/>
    <mergeCell ref="DM1:DQ1"/>
    <mergeCell ref="DR1:DV1"/>
    <mergeCell ref="DW1:EA1"/>
    <mergeCell ref="EB1:EF1"/>
    <mergeCell ref="EG1:EK1"/>
    <mergeCell ref="CN1:CR1"/>
    <mergeCell ref="CS1:CW1"/>
    <mergeCell ref="CX1:DB1"/>
    <mergeCell ref="DC1:DG1"/>
    <mergeCell ref="DH1:DL1"/>
    <mergeCell ref="FK1:FO1"/>
    <mergeCell ref="FP1:FT1"/>
    <mergeCell ref="FU1:FY1"/>
    <mergeCell ref="FZ1:GD1"/>
    <mergeCell ref="GE1:GI1"/>
    <mergeCell ref="EL1:EP1"/>
    <mergeCell ref="EQ1:EU1"/>
    <mergeCell ref="EV1:EZ1"/>
    <mergeCell ref="FA1:FE1"/>
    <mergeCell ref="FF1:FJ1"/>
    <mergeCell ref="IH1:IL1"/>
    <mergeCell ref="IM1:IQ1"/>
    <mergeCell ref="IR1:IV1"/>
    <mergeCell ref="HI1:HM1"/>
    <mergeCell ref="HN1:HR1"/>
    <mergeCell ref="HS1:HW1"/>
    <mergeCell ref="HX1:IB1"/>
    <mergeCell ref="IC1:IG1"/>
    <mergeCell ref="GJ1:GN1"/>
    <mergeCell ref="GO1:GS1"/>
    <mergeCell ref="GT1:GX1"/>
    <mergeCell ref="GY1:HC1"/>
    <mergeCell ref="HD1:HH1"/>
    <mergeCell ref="AA37:AE37"/>
    <mergeCell ref="AF37:AJ37"/>
    <mergeCell ref="AK37:AO37"/>
    <mergeCell ref="AP37:AT37"/>
    <mergeCell ref="AU37:AY37"/>
    <mergeCell ref="B37:F37"/>
    <mergeCell ref="G37:K37"/>
    <mergeCell ref="L37:P37"/>
    <mergeCell ref="Q37:U37"/>
    <mergeCell ref="V37:Z37"/>
    <mergeCell ref="BY37:CC37"/>
    <mergeCell ref="CD37:CH37"/>
    <mergeCell ref="CI37:CM37"/>
    <mergeCell ref="CN37:CR37"/>
    <mergeCell ref="CS37:CW37"/>
    <mergeCell ref="AZ37:BD37"/>
    <mergeCell ref="BE37:BI37"/>
    <mergeCell ref="BJ37:BN37"/>
    <mergeCell ref="BO37:BS37"/>
    <mergeCell ref="BT37:BX37"/>
    <mergeCell ref="DW37:EA37"/>
    <mergeCell ref="EB37:EF37"/>
    <mergeCell ref="EG37:EK37"/>
    <mergeCell ref="EL37:EP37"/>
    <mergeCell ref="EQ37:EU37"/>
    <mergeCell ref="CX37:DB37"/>
    <mergeCell ref="DC37:DG37"/>
    <mergeCell ref="DH37:DL37"/>
    <mergeCell ref="DM37:DQ37"/>
    <mergeCell ref="DR37:DV37"/>
    <mergeCell ref="FU37:FY37"/>
    <mergeCell ref="FZ37:GD37"/>
    <mergeCell ref="GE37:GI37"/>
    <mergeCell ref="GJ37:GN37"/>
    <mergeCell ref="GO37:GS37"/>
    <mergeCell ref="EV37:EZ37"/>
    <mergeCell ref="FA37:FE37"/>
    <mergeCell ref="FF37:FJ37"/>
    <mergeCell ref="FK37:FO37"/>
    <mergeCell ref="FP37:FT37"/>
    <mergeCell ref="IR37:IV37"/>
    <mergeCell ref="HS37:HW37"/>
    <mergeCell ref="HX37:IB37"/>
    <mergeCell ref="IC37:IG37"/>
    <mergeCell ref="IH37:IL37"/>
    <mergeCell ref="IM37:IQ37"/>
    <mergeCell ref="GT37:GX37"/>
    <mergeCell ref="GY37:HC37"/>
    <mergeCell ref="HD37:HH37"/>
    <mergeCell ref="HI37:HM37"/>
    <mergeCell ref="HN37:HR3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835F1-7064-4722-8EC0-EE5B82A6416F}">
  <dimension ref="A1:T79"/>
  <sheetViews>
    <sheetView topLeftCell="A10" zoomScaleNormal="100" workbookViewId="0">
      <selection activeCell="S55" sqref="S55:T67"/>
    </sheetView>
  </sheetViews>
  <sheetFormatPr defaultRowHeight="15" x14ac:dyDescent="0.25"/>
  <cols>
    <col min="1" max="1" width="15.28515625" bestFit="1" customWidth="1"/>
    <col min="2" max="2" width="12.5703125" bestFit="1" customWidth="1"/>
    <col min="6" max="6" width="13.7109375" bestFit="1" customWidth="1"/>
    <col min="7" max="7" width="14.85546875" bestFit="1" customWidth="1"/>
    <col min="8" max="8" width="12.5703125" bestFit="1" customWidth="1"/>
    <col min="11" max="11" width="14.85546875" bestFit="1" customWidth="1"/>
    <col min="16" max="16" width="12.5703125" bestFit="1" customWidth="1"/>
    <col min="18" max="18" width="11" bestFit="1" customWidth="1"/>
  </cols>
  <sheetData>
    <row r="1" spans="1:20" x14ac:dyDescent="0.25">
      <c r="A1" s="20">
        <v>2000</v>
      </c>
      <c r="B1" s="12" t="s">
        <v>52</v>
      </c>
      <c r="C1" s="12" t="s">
        <v>55</v>
      </c>
    </row>
    <row r="2" spans="1:20" x14ac:dyDescent="0.25">
      <c r="A2" s="12" t="s">
        <v>1</v>
      </c>
      <c r="B2">
        <f>VLOOKUP(A1,Murder!$1:$1048576,2,FALSE)</f>
        <v>329</v>
      </c>
      <c r="C2">
        <f>VLOOKUP($A$1,Rape!$1:$1048576,2,FALSE)</f>
        <v>1482</v>
      </c>
      <c r="D2">
        <f>LOG(B2)</f>
        <v>2.5171958979499744</v>
      </c>
      <c r="E2">
        <f>LOG(C2)</f>
        <v>3.1708482036433092</v>
      </c>
    </row>
    <row r="3" spans="1:20" x14ac:dyDescent="0.25">
      <c r="A3" s="12" t="s">
        <v>2</v>
      </c>
      <c r="B3">
        <f>VLOOKUP($A$1,Murder!$1:$1048576,3,FALSE)</f>
        <v>27</v>
      </c>
      <c r="C3">
        <f>VLOOKUP($A$1,Rape!$1:$1048576,3,FALSE)</f>
        <v>497</v>
      </c>
      <c r="D3">
        <f t="shared" ref="D3:D52" si="0">LOG(B3)</f>
        <v>1.4313637641589874</v>
      </c>
      <c r="E3">
        <f t="shared" ref="E3:E52" si="1">LOG(C3)</f>
        <v>2.6963563887333319</v>
      </c>
      <c r="R3" t="s">
        <v>123</v>
      </c>
      <c r="S3">
        <v>0</v>
      </c>
      <c r="T3">
        <f>H21</f>
        <v>3.1092409685882032</v>
      </c>
    </row>
    <row r="4" spans="1:20" x14ac:dyDescent="0.25">
      <c r="A4" s="12" t="s">
        <v>3</v>
      </c>
      <c r="B4">
        <f>VLOOKUP($A$1,Murder!$1:$1048576,4,FALSE)</f>
        <v>359</v>
      </c>
      <c r="C4">
        <f>VLOOKUP($A$1,Rape!$1:$1048576,4,FALSE)</f>
        <v>1577</v>
      </c>
      <c r="D4">
        <f t="shared" si="0"/>
        <v>2.5550944485783194</v>
      </c>
      <c r="E4">
        <f t="shared" si="1"/>
        <v>3.197831693328903</v>
      </c>
      <c r="R4" t="s">
        <v>124</v>
      </c>
      <c r="S4">
        <v>3.5</v>
      </c>
      <c r="T4">
        <f>H21</f>
        <v>3.1092409685882032</v>
      </c>
    </row>
    <row r="5" spans="1:20" x14ac:dyDescent="0.25">
      <c r="A5" s="12" t="s">
        <v>4</v>
      </c>
      <c r="B5">
        <f>VLOOKUP($A$1,Murder!$1:$1048576,5,FALSE)</f>
        <v>168</v>
      </c>
      <c r="C5">
        <f>VLOOKUP($A$1,Rape!$1:$1048576,5,FALSE)</f>
        <v>848</v>
      </c>
      <c r="D5">
        <f t="shared" si="0"/>
        <v>2.2253092817258628</v>
      </c>
      <c r="E5">
        <f t="shared" si="1"/>
        <v>2.9283958522567137</v>
      </c>
      <c r="R5" t="s">
        <v>125</v>
      </c>
      <c r="S5">
        <f>G21</f>
        <v>2.2278867046136734</v>
      </c>
      <c r="T5">
        <v>0</v>
      </c>
    </row>
    <row r="6" spans="1:20" x14ac:dyDescent="0.25">
      <c r="A6" s="12" t="s">
        <v>5</v>
      </c>
      <c r="B6">
        <f>VLOOKUP($A$1,Murder!$1:$1048576,6,FALSE)</f>
        <v>2079</v>
      </c>
      <c r="C6">
        <f>VLOOKUP($A$1,Rape!$1:$1048576,6,FALSE)</f>
        <v>9785</v>
      </c>
      <c r="D6">
        <f t="shared" si="0"/>
        <v>3.3178544893314692</v>
      </c>
      <c r="E6">
        <f t="shared" si="1"/>
        <v>3.9905608299940201</v>
      </c>
      <c r="R6" t="s">
        <v>126</v>
      </c>
      <c r="S6">
        <f>G21</f>
        <v>2.2278867046136734</v>
      </c>
      <c r="T6">
        <v>4.5</v>
      </c>
    </row>
    <row r="7" spans="1:20" x14ac:dyDescent="0.25">
      <c r="A7" s="12" t="s">
        <v>6</v>
      </c>
      <c r="B7">
        <f>VLOOKUP($A$1,Murder!$1:$1048576,7,FALSE)</f>
        <v>134</v>
      </c>
      <c r="C7">
        <f>VLOOKUP($A$1,Rape!$1:$1048576,7,FALSE)</f>
        <v>1774</v>
      </c>
      <c r="D7">
        <f t="shared" si="0"/>
        <v>2.1271047983648077</v>
      </c>
      <c r="E7">
        <f t="shared" si="1"/>
        <v>3.2489536154957075</v>
      </c>
    </row>
    <row r="8" spans="1:20" x14ac:dyDescent="0.25">
      <c r="A8" s="12" t="s">
        <v>7</v>
      </c>
      <c r="B8">
        <f>VLOOKUP($A$1,Murder!$1:$1048576,8,FALSE)</f>
        <v>98</v>
      </c>
      <c r="C8">
        <f>VLOOKUP($A$1,Rape!$1:$1048576,8,FALSE)</f>
        <v>678</v>
      </c>
      <c r="D8">
        <f t="shared" si="0"/>
        <v>1.9912260756924949</v>
      </c>
      <c r="E8">
        <f t="shared" si="1"/>
        <v>2.8312296938670634</v>
      </c>
    </row>
    <row r="9" spans="1:20" x14ac:dyDescent="0.25">
      <c r="A9" s="12" t="s">
        <v>8</v>
      </c>
      <c r="B9">
        <f>VLOOKUP($A$1,Murder!$1:$1048576,9,FALSE)</f>
        <v>25</v>
      </c>
      <c r="C9">
        <f>VLOOKUP($A$1,Rape!$1:$1048576,9,FALSE)</f>
        <v>424</v>
      </c>
      <c r="D9">
        <f t="shared" si="0"/>
        <v>1.3979400086720377</v>
      </c>
      <c r="E9">
        <f t="shared" si="1"/>
        <v>2.6273658565927325</v>
      </c>
    </row>
    <row r="10" spans="1:20" x14ac:dyDescent="0.25">
      <c r="A10" s="12" t="s">
        <v>69</v>
      </c>
      <c r="B10">
        <f>VLOOKUP($A$1,Murder!$1:$1048576,10,FALSE)</f>
        <v>239</v>
      </c>
      <c r="C10">
        <f>VLOOKUP($A$1,Rape!$1:$1048576,10,FALSE)</f>
        <v>251</v>
      </c>
      <c r="D10">
        <f t="shared" si="0"/>
        <v>2.3783979009481375</v>
      </c>
      <c r="E10">
        <f t="shared" si="1"/>
        <v>2.399673721481038</v>
      </c>
    </row>
    <row r="11" spans="1:20" x14ac:dyDescent="0.25">
      <c r="A11" s="12" t="s">
        <v>10</v>
      </c>
      <c r="B11">
        <f>VLOOKUP($A$1,Murder!$1:$1048576,11,FALSE)</f>
        <v>903</v>
      </c>
      <c r="C11">
        <f>VLOOKUP($A$1,Rape!$1:$1048576,11,FALSE)</f>
        <v>7057</v>
      </c>
      <c r="D11">
        <f t="shared" si="0"/>
        <v>2.9556877503135057</v>
      </c>
      <c r="E11">
        <f t="shared" si="1"/>
        <v>3.8486201174341339</v>
      </c>
    </row>
    <row r="12" spans="1:20" x14ac:dyDescent="0.25">
      <c r="A12" s="12" t="s">
        <v>11</v>
      </c>
      <c r="B12">
        <f>VLOOKUP($A$1,Murder!$1:$1048576,12,FALSE)</f>
        <v>651</v>
      </c>
      <c r="C12">
        <f>VLOOKUP($A$1,Rape!$1:$1048576,12,FALSE)</f>
        <v>1968</v>
      </c>
      <c r="D12">
        <f t="shared" si="0"/>
        <v>2.8135809885681922</v>
      </c>
      <c r="E12">
        <f t="shared" si="1"/>
        <v>3.2940250940953226</v>
      </c>
    </row>
    <row r="13" spans="1:20" x14ac:dyDescent="0.25">
      <c r="A13" s="12" t="s">
        <v>12</v>
      </c>
      <c r="B13">
        <f>VLOOKUP($A$1,Murder!$1:$1048576,13,FALSE)</f>
        <v>35</v>
      </c>
      <c r="C13">
        <f>VLOOKUP($A$1,Rape!$1:$1048576,13,FALSE)</f>
        <v>346</v>
      </c>
      <c r="D13">
        <f t="shared" si="0"/>
        <v>1.5440680443502757</v>
      </c>
      <c r="E13">
        <f t="shared" si="1"/>
        <v>2.5390760987927767</v>
      </c>
    </row>
    <row r="14" spans="1:20" x14ac:dyDescent="0.25">
      <c r="A14" s="12" t="s">
        <v>13</v>
      </c>
      <c r="B14">
        <f>VLOOKUP($A$1,Murder!$1:$1048576,14,FALSE)</f>
        <v>16</v>
      </c>
      <c r="C14">
        <f>VLOOKUP($A$1,Rape!$1:$1048576,14,FALSE)</f>
        <v>384</v>
      </c>
      <c r="D14">
        <f t="shared" si="0"/>
        <v>1.2041199826559248</v>
      </c>
      <c r="E14">
        <f t="shared" si="1"/>
        <v>2.5843312243675309</v>
      </c>
    </row>
    <row r="15" spans="1:20" x14ac:dyDescent="0.25">
      <c r="A15" s="12" t="s">
        <v>14</v>
      </c>
      <c r="B15">
        <f>VLOOKUP($A$1,Murder!$1:$1048576,15,FALSE)</f>
        <v>898</v>
      </c>
      <c r="C15">
        <f>VLOOKUP($A$1,Rape!$1:$1048576,15,FALSE)</f>
        <v>3926</v>
      </c>
      <c r="D15">
        <f t="shared" si="0"/>
        <v>2.9532763366673045</v>
      </c>
      <c r="E15">
        <f t="shared" si="1"/>
        <v>3.5939502952639875</v>
      </c>
    </row>
    <row r="16" spans="1:20" x14ac:dyDescent="0.25">
      <c r="A16" s="12" t="s">
        <v>15</v>
      </c>
      <c r="B16">
        <f>VLOOKUP($A$1,Murder!$1:$1048576,16,FALSE)</f>
        <v>352</v>
      </c>
      <c r="C16">
        <f>VLOOKUP($A$1,Rape!$1:$1048576,16,FALSE)</f>
        <v>1759</v>
      </c>
      <c r="D16">
        <f t="shared" si="0"/>
        <v>2.5465426634781312</v>
      </c>
      <c r="E16">
        <f t="shared" si="1"/>
        <v>3.2452658394574612</v>
      </c>
    </row>
    <row r="17" spans="1:8" x14ac:dyDescent="0.25">
      <c r="A17" s="12" t="s">
        <v>16</v>
      </c>
      <c r="B17">
        <f>VLOOKUP($A$1,Murder!$1:$1048576,17,FALSE)</f>
        <v>46</v>
      </c>
      <c r="C17">
        <f>VLOOKUP($A$1,Rape!$1:$1048576,17,FALSE)</f>
        <v>676</v>
      </c>
      <c r="D17">
        <f t="shared" si="0"/>
        <v>1.6627578316815741</v>
      </c>
      <c r="E17">
        <f t="shared" si="1"/>
        <v>2.8299466959416359</v>
      </c>
    </row>
    <row r="18" spans="1:8" x14ac:dyDescent="0.25">
      <c r="A18" s="12" t="s">
        <v>17</v>
      </c>
      <c r="B18">
        <f>VLOOKUP($A$1,Murder!$1:$1048576,18,FALSE)</f>
        <v>169</v>
      </c>
      <c r="C18">
        <f>VLOOKUP($A$1,Rape!$1:$1048576,18,FALSE)</f>
        <v>1022</v>
      </c>
      <c r="D18">
        <f t="shared" si="0"/>
        <v>2.2278867046136734</v>
      </c>
      <c r="E18">
        <f t="shared" si="1"/>
        <v>3.0094508957986941</v>
      </c>
    </row>
    <row r="19" spans="1:8" x14ac:dyDescent="0.25">
      <c r="A19" s="12" t="s">
        <v>18</v>
      </c>
      <c r="B19">
        <f>VLOOKUP($A$1,Murder!$1:$1048576,19,FALSE)</f>
        <v>193</v>
      </c>
      <c r="C19">
        <f>VLOOKUP($A$1,Rape!$1:$1048576,19,FALSE)</f>
        <v>1091</v>
      </c>
      <c r="D19">
        <f t="shared" si="0"/>
        <v>2.2855573090077739</v>
      </c>
      <c r="E19">
        <f t="shared" si="1"/>
        <v>3.0378247505883418</v>
      </c>
    </row>
    <row r="20" spans="1:8" x14ac:dyDescent="0.25">
      <c r="A20" s="12" t="s">
        <v>19</v>
      </c>
      <c r="B20">
        <f>VLOOKUP($A$1,Murder!$1:$1048576,20,FALSE)</f>
        <v>560</v>
      </c>
      <c r="C20">
        <f>VLOOKUP($A$1,Rape!$1:$1048576,20,FALSE)</f>
        <v>1497</v>
      </c>
      <c r="D20">
        <f t="shared" si="0"/>
        <v>2.7481880270062002</v>
      </c>
      <c r="E20">
        <f t="shared" si="1"/>
        <v>3.1752218003430523</v>
      </c>
      <c r="G20" t="s">
        <v>121</v>
      </c>
      <c r="H20" t="s">
        <v>122</v>
      </c>
    </row>
    <row r="21" spans="1:8" x14ac:dyDescent="0.25">
      <c r="A21" s="12" t="s">
        <v>20</v>
      </c>
      <c r="B21">
        <f>VLOOKUP($A$1,Murder!$1:$1048576,21,FALSE)</f>
        <v>15</v>
      </c>
      <c r="C21">
        <f>VLOOKUP($A$1,Rape!$1:$1048576,21,FALSE)</f>
        <v>320</v>
      </c>
      <c r="D21">
        <f t="shared" si="0"/>
        <v>1.1760912590556813</v>
      </c>
      <c r="E21">
        <f t="shared" si="1"/>
        <v>2.5051499783199058</v>
      </c>
      <c r="G21">
        <f>MEDIAN(D2:D52)</f>
        <v>2.2278867046136734</v>
      </c>
      <c r="H21">
        <f>MEDIAN(E2:E52)</f>
        <v>3.1092409685882032</v>
      </c>
    </row>
    <row r="22" spans="1:8" x14ac:dyDescent="0.25">
      <c r="A22" s="12" t="s">
        <v>21</v>
      </c>
      <c r="B22">
        <f>VLOOKUP($A$1,Murder!$1:$1048576,22,FALSE)</f>
        <v>430</v>
      </c>
      <c r="C22">
        <f>VLOOKUP($A$1,Rape!$1:$1048576,22,FALSE)</f>
        <v>1543</v>
      </c>
      <c r="D22">
        <f t="shared" si="0"/>
        <v>2.6334684555795866</v>
      </c>
      <c r="E22">
        <f t="shared" si="1"/>
        <v>3.1883659260631481</v>
      </c>
    </row>
    <row r="23" spans="1:8" x14ac:dyDescent="0.25">
      <c r="A23" s="12" t="s">
        <v>22</v>
      </c>
      <c r="B23">
        <f>VLOOKUP($A$1,Murder!$1:$1048576,23,FALSE)</f>
        <v>125</v>
      </c>
      <c r="C23">
        <f>VLOOKUP($A$1,Rape!$1:$1048576,23,FALSE)</f>
        <v>1696</v>
      </c>
      <c r="D23">
        <f t="shared" si="0"/>
        <v>2.0969100130080562</v>
      </c>
      <c r="E23">
        <f t="shared" si="1"/>
        <v>3.229425847920695</v>
      </c>
    </row>
    <row r="24" spans="1:8" x14ac:dyDescent="0.25">
      <c r="A24" s="12" t="s">
        <v>23</v>
      </c>
      <c r="B24">
        <f>VLOOKUP($A$1,Murder!$1:$1048576,24,FALSE)</f>
        <v>669</v>
      </c>
      <c r="C24">
        <f>VLOOKUP($A$1,Rape!$1:$1048576,24,FALSE)</f>
        <v>5025</v>
      </c>
      <c r="D24">
        <f t="shared" si="0"/>
        <v>2.8254261177678233</v>
      </c>
      <c r="E24">
        <f t="shared" si="1"/>
        <v>3.7011360660925265</v>
      </c>
    </row>
    <row r="25" spans="1:8" x14ac:dyDescent="0.25">
      <c r="A25" s="12" t="s">
        <v>24</v>
      </c>
      <c r="B25">
        <f>VLOOKUP($A$1,Murder!$1:$1048576,25,FALSE)</f>
        <v>151</v>
      </c>
      <c r="C25">
        <f>VLOOKUP($A$1,Rape!$1:$1048576,25,FALSE)</f>
        <v>2240</v>
      </c>
      <c r="D25">
        <f t="shared" si="0"/>
        <v>2.1789769472931693</v>
      </c>
      <c r="E25">
        <f t="shared" si="1"/>
        <v>3.3502480183341627</v>
      </c>
    </row>
    <row r="26" spans="1:8" x14ac:dyDescent="0.25">
      <c r="A26" s="12" t="s">
        <v>25</v>
      </c>
      <c r="B26">
        <f>VLOOKUP($A$1,Murder!$1:$1048576,26,FALSE)</f>
        <v>255</v>
      </c>
      <c r="C26">
        <f>VLOOKUP($A$1,Rape!$1:$1048576,26,FALSE)</f>
        <v>1019</v>
      </c>
      <c r="D26">
        <f t="shared" si="0"/>
        <v>2.406540180433955</v>
      </c>
      <c r="E26">
        <f t="shared" si="1"/>
        <v>3.0081741840064264</v>
      </c>
    </row>
    <row r="27" spans="1:8" x14ac:dyDescent="0.25">
      <c r="A27" s="12" t="s">
        <v>26</v>
      </c>
      <c r="B27">
        <f>VLOOKUP($A$1,Murder!$1:$1048576,27,FALSE)</f>
        <v>347</v>
      </c>
      <c r="C27">
        <f>VLOOKUP($A$1,Rape!$1:$1048576,27,FALSE)</f>
        <v>1351</v>
      </c>
      <c r="D27">
        <f t="shared" si="0"/>
        <v>2.5403294747908736</v>
      </c>
      <c r="E27">
        <f t="shared" si="1"/>
        <v>3.1306553490220308</v>
      </c>
    </row>
    <row r="28" spans="1:8" x14ac:dyDescent="0.25">
      <c r="A28" s="12" t="s">
        <v>27</v>
      </c>
      <c r="B28">
        <f>VLOOKUP($A$1,Murder!$1:$1048576,28,FALSE)</f>
        <v>20</v>
      </c>
      <c r="C28">
        <f>VLOOKUP($A$1,Rape!$1:$1048576,28,FALSE)</f>
        <v>308</v>
      </c>
      <c r="D28">
        <f t="shared" si="0"/>
        <v>1.3010299956639813</v>
      </c>
      <c r="E28">
        <f t="shared" si="1"/>
        <v>2.4885507165004443</v>
      </c>
    </row>
    <row r="29" spans="1:8" x14ac:dyDescent="0.25">
      <c r="A29" s="12" t="s">
        <v>28</v>
      </c>
      <c r="B29">
        <f>VLOOKUP($A$1,Murder!$1:$1048576,29,FALSE)</f>
        <v>63</v>
      </c>
      <c r="C29">
        <f>VLOOKUP($A$1,Rape!$1:$1048576,29,FALSE)</f>
        <v>436</v>
      </c>
      <c r="D29">
        <f t="shared" si="0"/>
        <v>1.7993405494535817</v>
      </c>
      <c r="E29">
        <f t="shared" si="1"/>
        <v>2.6394864892685859</v>
      </c>
    </row>
    <row r="30" spans="1:8" x14ac:dyDescent="0.25">
      <c r="A30" s="12" t="s">
        <v>29</v>
      </c>
      <c r="B30">
        <f>VLOOKUP($A$1,Murder!$1:$1048576,30,FALSE)</f>
        <v>129</v>
      </c>
      <c r="C30">
        <f>VLOOKUP($A$1,Rape!$1:$1048576,30,FALSE)</f>
        <v>860</v>
      </c>
      <c r="D30">
        <f t="shared" si="0"/>
        <v>2.1105897102992488</v>
      </c>
      <c r="E30">
        <f t="shared" si="1"/>
        <v>2.9344984512435679</v>
      </c>
    </row>
    <row r="31" spans="1:8" x14ac:dyDescent="0.25">
      <c r="A31" s="12" t="s">
        <v>30</v>
      </c>
      <c r="B31">
        <f>VLOOKUP($A$1,Murder!$1:$1048576,31,FALSE)</f>
        <v>22</v>
      </c>
      <c r="C31">
        <f>VLOOKUP($A$1,Rape!$1:$1048576,31,FALSE)</f>
        <v>522</v>
      </c>
      <c r="D31">
        <f t="shared" si="0"/>
        <v>1.3424226808222062</v>
      </c>
      <c r="E31">
        <f t="shared" si="1"/>
        <v>2.7176705030022621</v>
      </c>
    </row>
    <row r="32" spans="1:8" x14ac:dyDescent="0.25">
      <c r="A32" s="12" t="s">
        <v>31</v>
      </c>
      <c r="B32">
        <f>VLOOKUP($A$1,Murder!$1:$1048576,32,FALSE)</f>
        <v>289</v>
      </c>
      <c r="C32">
        <f>VLOOKUP($A$1,Rape!$1:$1048576,32,FALSE)</f>
        <v>1357</v>
      </c>
      <c r="D32">
        <f t="shared" si="0"/>
        <v>2.4608978427565478</v>
      </c>
      <c r="E32">
        <f t="shared" si="1"/>
        <v>3.1325798476597368</v>
      </c>
    </row>
    <row r="33" spans="1:5" x14ac:dyDescent="0.25">
      <c r="A33" s="12" t="s">
        <v>32</v>
      </c>
      <c r="B33">
        <f>VLOOKUP($A$1,Murder!$1:$1048576,33,FALSE)</f>
        <v>135</v>
      </c>
      <c r="C33">
        <f>VLOOKUP($A$1,Rape!$1:$1048576,33,FALSE)</f>
        <v>922</v>
      </c>
      <c r="D33">
        <f t="shared" si="0"/>
        <v>2.1303337684950061</v>
      </c>
      <c r="E33">
        <f t="shared" si="1"/>
        <v>2.9647309210536292</v>
      </c>
    </row>
    <row r="34" spans="1:5" x14ac:dyDescent="0.25">
      <c r="A34" s="12" t="s">
        <v>33</v>
      </c>
      <c r="B34">
        <f>VLOOKUP($A$1,Murder!$1:$1048576,34,FALSE)</f>
        <v>952</v>
      </c>
      <c r="C34">
        <f>VLOOKUP($A$1,Rape!$1:$1048576,34,FALSE)</f>
        <v>3530</v>
      </c>
      <c r="D34">
        <f t="shared" si="0"/>
        <v>2.9786369483844743</v>
      </c>
      <c r="E34">
        <f t="shared" si="1"/>
        <v>3.5477747053878224</v>
      </c>
    </row>
    <row r="35" spans="1:5" x14ac:dyDescent="0.25">
      <c r="A35" s="12" t="s">
        <v>34</v>
      </c>
      <c r="B35">
        <f>VLOOKUP($A$1,Murder!$1:$1048576,35,FALSE)</f>
        <v>560</v>
      </c>
      <c r="C35">
        <f>VLOOKUP($A$1,Rape!$1:$1048576,35,FALSE)</f>
        <v>2181</v>
      </c>
      <c r="D35">
        <f t="shared" si="0"/>
        <v>2.7481880270062002</v>
      </c>
      <c r="E35">
        <f t="shared" si="1"/>
        <v>3.3386556655787003</v>
      </c>
    </row>
    <row r="36" spans="1:5" x14ac:dyDescent="0.25">
      <c r="A36" s="12" t="s">
        <v>35</v>
      </c>
      <c r="B36">
        <f>VLOOKUP($A$1,Murder!$1:$1048576,36,FALSE)</f>
        <v>4</v>
      </c>
      <c r="C36">
        <f>VLOOKUP($A$1,Rape!$1:$1048576,36,FALSE)</f>
        <v>169</v>
      </c>
      <c r="D36">
        <f t="shared" si="0"/>
        <v>0.6020599913279624</v>
      </c>
      <c r="E36">
        <f t="shared" si="1"/>
        <v>2.2278867046136734</v>
      </c>
    </row>
    <row r="37" spans="1:5" x14ac:dyDescent="0.25">
      <c r="A37" s="12" t="s">
        <v>36</v>
      </c>
      <c r="B37">
        <f>VLOOKUP($A$1,Murder!$1:$1048576,37,FALSE)</f>
        <v>418</v>
      </c>
      <c r="C37">
        <f>VLOOKUP($A$1,Rape!$1:$1048576,37,FALSE)</f>
        <v>4271</v>
      </c>
      <c r="D37">
        <f t="shared" si="0"/>
        <v>2.621176281775035</v>
      </c>
      <c r="E37">
        <f t="shared" si="1"/>
        <v>3.6305295714268242</v>
      </c>
    </row>
    <row r="38" spans="1:5" x14ac:dyDescent="0.25">
      <c r="A38" s="12" t="s">
        <v>37</v>
      </c>
      <c r="B38">
        <f>VLOOKUP($A$1,Murder!$1:$1048576,38,FALSE)</f>
        <v>182</v>
      </c>
      <c r="C38">
        <f>VLOOKUP($A$1,Rape!$1:$1048576,38,FALSE)</f>
        <v>1422</v>
      </c>
      <c r="D38">
        <f t="shared" si="0"/>
        <v>2.2600713879850747</v>
      </c>
      <c r="E38">
        <f t="shared" si="1"/>
        <v>3.1528995963937474</v>
      </c>
    </row>
    <row r="39" spans="1:5" x14ac:dyDescent="0.25">
      <c r="A39" s="12" t="s">
        <v>38</v>
      </c>
      <c r="B39">
        <f>VLOOKUP($A$1,Murder!$1:$1048576,39,FALSE)</f>
        <v>70</v>
      </c>
      <c r="C39">
        <f>VLOOKUP($A$1,Rape!$1:$1048576,39,FALSE)</f>
        <v>1286</v>
      </c>
      <c r="D39">
        <f t="shared" si="0"/>
        <v>1.8450980400142569</v>
      </c>
      <c r="E39">
        <f t="shared" si="1"/>
        <v>3.1092409685882032</v>
      </c>
    </row>
    <row r="40" spans="1:5" x14ac:dyDescent="0.25">
      <c r="A40" s="12" t="s">
        <v>39</v>
      </c>
      <c r="B40">
        <f>VLOOKUP($A$1,Murder!$1:$1048576,40,FALSE)</f>
        <v>602</v>
      </c>
      <c r="C40">
        <f>VLOOKUP($A$1,Rape!$1:$1048576,40,FALSE)</f>
        <v>3247</v>
      </c>
      <c r="D40">
        <f t="shared" si="0"/>
        <v>2.7795964912578244</v>
      </c>
      <c r="E40">
        <f t="shared" si="1"/>
        <v>3.5114822886260013</v>
      </c>
    </row>
    <row r="41" spans="1:5" x14ac:dyDescent="0.25">
      <c r="A41" s="12" t="s">
        <v>40</v>
      </c>
      <c r="B41">
        <f>VLOOKUP($A$1,Murder!$1:$1048576,41,FALSE)</f>
        <v>45</v>
      </c>
      <c r="C41">
        <f>VLOOKUP($A$1,Rape!$1:$1048576,41,FALSE)</f>
        <v>412</v>
      </c>
      <c r="D41">
        <f t="shared" si="0"/>
        <v>1.6532125137753437</v>
      </c>
      <c r="E41">
        <f t="shared" si="1"/>
        <v>2.6148972160331345</v>
      </c>
    </row>
    <row r="42" spans="1:5" x14ac:dyDescent="0.25">
      <c r="A42" s="12" t="s">
        <v>41</v>
      </c>
      <c r="B42">
        <f>VLOOKUP($A$1,Murder!$1:$1048576,42,FALSE)</f>
        <v>291</v>
      </c>
      <c r="C42">
        <f>VLOOKUP($A$1,Rape!$1:$1048576,42,FALSE)</f>
        <v>1660</v>
      </c>
      <c r="D42">
        <f t="shared" si="0"/>
        <v>2.4638929889859074</v>
      </c>
      <c r="E42">
        <f t="shared" si="1"/>
        <v>3.220108088040055</v>
      </c>
    </row>
    <row r="43" spans="1:5" x14ac:dyDescent="0.25">
      <c r="A43" s="12" t="s">
        <v>42</v>
      </c>
      <c r="B43">
        <f>VLOOKUP($A$1,Murder!$1:$1048576,43,FALSE)</f>
        <v>7</v>
      </c>
      <c r="C43">
        <f>VLOOKUP($A$1,Rape!$1:$1048576,43,FALSE)</f>
        <v>305</v>
      </c>
      <c r="D43">
        <f t="shared" si="0"/>
        <v>0.84509804001425681</v>
      </c>
      <c r="E43">
        <f t="shared" si="1"/>
        <v>2.4842998393467859</v>
      </c>
    </row>
    <row r="44" spans="1:5" x14ac:dyDescent="0.25">
      <c r="A44" s="12" t="s">
        <v>43</v>
      </c>
      <c r="B44">
        <f>VLOOKUP($A$1,Murder!$1:$1048576,44,FALSE)</f>
        <v>410</v>
      </c>
      <c r="C44">
        <f>VLOOKUP($A$1,Rape!$1:$1048576,44,FALSE)</f>
        <v>2186</v>
      </c>
      <c r="D44">
        <f t="shared" si="0"/>
        <v>2.6127838567197355</v>
      </c>
      <c r="E44">
        <f t="shared" si="1"/>
        <v>3.3396501576136841</v>
      </c>
    </row>
    <row r="45" spans="1:5" x14ac:dyDescent="0.25">
      <c r="A45" s="12" t="s">
        <v>44</v>
      </c>
      <c r="B45">
        <f>VLOOKUP($A$1,Murder!$1:$1048576,45,FALSE)</f>
        <v>1238</v>
      </c>
      <c r="C45">
        <f>VLOOKUP($A$1,Rape!$1:$1048576,45,FALSE)</f>
        <v>7856</v>
      </c>
      <c r="D45">
        <f t="shared" si="0"/>
        <v>3.0927206446840994</v>
      </c>
      <c r="E45">
        <f t="shared" si="1"/>
        <v>3.8952014747788932</v>
      </c>
    </row>
    <row r="46" spans="1:5" x14ac:dyDescent="0.25">
      <c r="A46" s="12" t="s">
        <v>45</v>
      </c>
      <c r="B46">
        <f>VLOOKUP($A$1,Murder!$1:$1048576,46,FALSE)</f>
        <v>43</v>
      </c>
      <c r="C46">
        <f>VLOOKUP($A$1,Rape!$1:$1048576,46,FALSE)</f>
        <v>863</v>
      </c>
      <c r="D46">
        <f t="shared" si="0"/>
        <v>1.6334684555795864</v>
      </c>
      <c r="E46">
        <f t="shared" si="1"/>
        <v>2.9360107957152097</v>
      </c>
    </row>
    <row r="47" spans="1:5" x14ac:dyDescent="0.25">
      <c r="A47" s="12" t="s">
        <v>46</v>
      </c>
      <c r="B47">
        <f>VLOOKUP($A$1,Murder!$1:$1048576,47,FALSE)</f>
        <v>9</v>
      </c>
      <c r="C47">
        <f>VLOOKUP($A$1,Rape!$1:$1048576,47,FALSE)</f>
        <v>140</v>
      </c>
      <c r="D47">
        <f t="shared" si="0"/>
        <v>0.95424250943932487</v>
      </c>
      <c r="E47">
        <f t="shared" si="1"/>
        <v>2.1461280356782382</v>
      </c>
    </row>
    <row r="48" spans="1:5" x14ac:dyDescent="0.25">
      <c r="A48" s="12" t="s">
        <v>47</v>
      </c>
      <c r="B48">
        <f>VLOOKUP($A$1,Murder!$1:$1048576,48,FALSE)</f>
        <v>401</v>
      </c>
      <c r="C48">
        <f>VLOOKUP($A$1,Rape!$1:$1048576,48,FALSE)</f>
        <v>1616</v>
      </c>
      <c r="D48">
        <f t="shared" si="0"/>
        <v>2.6031443726201822</v>
      </c>
      <c r="E48">
        <f t="shared" si="1"/>
        <v>3.2084413564385672</v>
      </c>
    </row>
    <row r="49" spans="1:20" x14ac:dyDescent="0.25">
      <c r="A49" s="12" t="s">
        <v>48</v>
      </c>
      <c r="B49">
        <f>VLOOKUP($A$1,Murder!$1:$1048576,49,FALSE)</f>
        <v>196</v>
      </c>
      <c r="C49">
        <f>VLOOKUP($A$1,Rape!$1:$1048576,49,FALSE)</f>
        <v>2737</v>
      </c>
      <c r="D49">
        <f t="shared" si="0"/>
        <v>2.2922560713564759</v>
      </c>
      <c r="E49">
        <f t="shared" si="1"/>
        <v>3.4372747974101237</v>
      </c>
    </row>
    <row r="50" spans="1:20" x14ac:dyDescent="0.25">
      <c r="A50" s="12" t="s">
        <v>49</v>
      </c>
      <c r="B50">
        <f>VLOOKUP($A$1,Murder!$1:$1048576,50,FALSE)</f>
        <v>46</v>
      </c>
      <c r="C50">
        <f>VLOOKUP($A$1,Rape!$1:$1048576,50,FALSE)</f>
        <v>331</v>
      </c>
      <c r="D50">
        <f t="shared" si="0"/>
        <v>1.6627578316815741</v>
      </c>
      <c r="E50">
        <f t="shared" si="1"/>
        <v>2.5198279937757189</v>
      </c>
    </row>
    <row r="51" spans="1:20" x14ac:dyDescent="0.25">
      <c r="A51" s="12" t="s">
        <v>50</v>
      </c>
      <c r="B51">
        <f>VLOOKUP($A$1,Murder!$1:$1048576,51,FALSE)</f>
        <v>169</v>
      </c>
      <c r="C51">
        <f>VLOOKUP($A$1,Rape!$1:$1048576,51,FALSE)</f>
        <v>1165</v>
      </c>
      <c r="D51">
        <f t="shared" si="0"/>
        <v>2.2278867046136734</v>
      </c>
      <c r="E51">
        <f t="shared" si="1"/>
        <v>3.0663259253620376</v>
      </c>
    </row>
    <row r="52" spans="1:20" x14ac:dyDescent="0.25">
      <c r="A52" s="12" t="s">
        <v>51</v>
      </c>
      <c r="B52">
        <f>VLOOKUP($A$1,Murder!$1:$1048576,52,FALSE)</f>
        <v>12</v>
      </c>
      <c r="C52">
        <f>VLOOKUP($A$1,Rape!$1:$1048576,52,FALSE)</f>
        <v>160</v>
      </c>
      <c r="D52">
        <f t="shared" si="0"/>
        <v>1.0791812460476249</v>
      </c>
      <c r="E52">
        <f t="shared" si="1"/>
        <v>2.2041199826559246</v>
      </c>
    </row>
    <row r="54" spans="1:20" x14ac:dyDescent="0.25">
      <c r="A54" s="12" t="s">
        <v>133</v>
      </c>
      <c r="F54" s="12" t="s">
        <v>134</v>
      </c>
      <c r="K54" s="12" t="s">
        <v>135</v>
      </c>
      <c r="P54" s="12" t="s">
        <v>136</v>
      </c>
    </row>
    <row r="55" spans="1:20" x14ac:dyDescent="0.25">
      <c r="A55" s="26" t="s">
        <v>7</v>
      </c>
      <c r="B55">
        <f>VLOOKUP(A55,$A$2:$E$52,2,FALSE)</f>
        <v>98</v>
      </c>
      <c r="C55">
        <f>VLOOKUP(A55,$A$2:$E$52,3,FALSE)</f>
        <v>678</v>
      </c>
      <c r="D55">
        <f>VLOOKUP(A55,$A$2:$E$52,4,FALSE)</f>
        <v>1.9912260756924949</v>
      </c>
      <c r="E55">
        <f>VLOOKUP(A55,$A$2:$E$52,5,FALSE)</f>
        <v>2.8312296938670634</v>
      </c>
      <c r="F55" s="26" t="s">
        <v>14</v>
      </c>
      <c r="G55">
        <f>VLOOKUP(F55,$A$2:$E$52,2,FALSE)</f>
        <v>898</v>
      </c>
      <c r="H55">
        <f>VLOOKUP(F55,$A$2:$E$52,3,FALSE)</f>
        <v>3926</v>
      </c>
      <c r="I55">
        <f>VLOOKUP(F55,$A$2:$E$52,4,FALSE)</f>
        <v>2.9532763366673045</v>
      </c>
      <c r="J55">
        <f>VLOOKUP(F55,$A$2:$E$52,5,FALSE)</f>
        <v>3.5939502952639875</v>
      </c>
      <c r="K55" s="26" t="s">
        <v>8</v>
      </c>
      <c r="L55">
        <f>VLOOKUP(K55,$A$2:$E$52,2,FALSE)</f>
        <v>25</v>
      </c>
      <c r="M55">
        <f>VLOOKUP(K55,$A$2:$E$52,3,FALSE)</f>
        <v>424</v>
      </c>
      <c r="N55">
        <f>VLOOKUP(K55,$A$2:$E$52,4,FALSE)</f>
        <v>1.3979400086720377</v>
      </c>
      <c r="O55">
        <f>VLOOKUP(K55,$A$2:$E$52,5,FALSE)</f>
        <v>2.6273658565927325</v>
      </c>
      <c r="P55" s="26" t="s">
        <v>3</v>
      </c>
      <c r="Q55">
        <f>VLOOKUP(P55,$A$2:$E$52,2,FALSE)</f>
        <v>359</v>
      </c>
      <c r="R55">
        <f>VLOOKUP(P55,$A$2:$E$52,3,FALSE)</f>
        <v>1577</v>
      </c>
      <c r="S55">
        <f>VLOOKUP(P55,$A$2:$E$52,4,FALSE)</f>
        <v>2.5550944485783194</v>
      </c>
      <c r="T55">
        <f>VLOOKUP(P55,$A$2:$E$52,5,FALSE)</f>
        <v>3.197831693328903</v>
      </c>
    </row>
    <row r="56" spans="1:20" x14ac:dyDescent="0.25">
      <c r="A56" s="26" t="s">
        <v>20</v>
      </c>
      <c r="B56">
        <f t="shared" ref="B56:B63" si="2">VLOOKUP(A56,$A$2:$E$52,2,FALSE)</f>
        <v>15</v>
      </c>
      <c r="C56">
        <f t="shared" ref="C56:C63" si="3">VLOOKUP(A56,$A$2:$E$52,3,FALSE)</f>
        <v>320</v>
      </c>
      <c r="D56">
        <f t="shared" ref="D56:D63" si="4">VLOOKUP(A56,$A$2:$E$52,4,FALSE)</f>
        <v>1.1760912590556813</v>
      </c>
      <c r="E56">
        <f t="shared" ref="E56:E63" si="5">VLOOKUP(A56,$A$2:$E$52,5,FALSE)</f>
        <v>2.5051499783199058</v>
      </c>
      <c r="F56" s="26" t="s">
        <v>15</v>
      </c>
      <c r="G56">
        <f t="shared" ref="G56:G66" si="6">VLOOKUP(F56,$A$2:$E$52,2,FALSE)</f>
        <v>352</v>
      </c>
      <c r="H56">
        <f t="shared" ref="H56:H66" si="7">VLOOKUP(F56,$A$2:$E$52,3,FALSE)</f>
        <v>1759</v>
      </c>
      <c r="I56">
        <f t="shared" ref="I56:I66" si="8">VLOOKUP(F56,$A$2:$E$52,4,FALSE)</f>
        <v>2.5465426634781312</v>
      </c>
      <c r="J56">
        <f t="shared" ref="J56:J66" si="9">VLOOKUP(F56,$A$2:$E$52,5,FALSE)</f>
        <v>3.2452658394574612</v>
      </c>
      <c r="K56" s="26" t="s">
        <v>10</v>
      </c>
      <c r="L56">
        <f t="shared" ref="L56:L71" si="10">VLOOKUP(K56,$A$2:$E$52,2,FALSE)</f>
        <v>903</v>
      </c>
      <c r="M56">
        <f t="shared" ref="M56:M71" si="11">VLOOKUP(K56,$A$2:$E$52,3,FALSE)</f>
        <v>7057</v>
      </c>
      <c r="N56">
        <f t="shared" ref="N56:N71" si="12">VLOOKUP(K56,$A$2:$E$52,4,FALSE)</f>
        <v>2.9556877503135057</v>
      </c>
      <c r="O56">
        <f t="shared" ref="O56:O71" si="13">VLOOKUP(K56,$A$2:$E$52,5,FALSE)</f>
        <v>3.8486201174341339</v>
      </c>
      <c r="P56" s="26" t="s">
        <v>6</v>
      </c>
      <c r="Q56">
        <f t="shared" ref="Q56:Q67" si="14">VLOOKUP(P56,$A$2:$E$52,2,FALSE)</f>
        <v>134</v>
      </c>
      <c r="R56">
        <f t="shared" ref="R56:R67" si="15">VLOOKUP(P56,$A$2:$E$52,3,FALSE)</f>
        <v>1774</v>
      </c>
      <c r="S56">
        <f t="shared" ref="S56:S67" si="16">VLOOKUP(P56,$A$2:$E$52,4,FALSE)</f>
        <v>2.1271047983648077</v>
      </c>
      <c r="T56">
        <f t="shared" ref="T56:T67" si="17">VLOOKUP(P56,$A$2:$E$52,5,FALSE)</f>
        <v>3.2489536154957075</v>
      </c>
    </row>
    <row r="57" spans="1:20" x14ac:dyDescent="0.25">
      <c r="A57" s="26" t="s">
        <v>22</v>
      </c>
      <c r="B57">
        <f t="shared" si="2"/>
        <v>125</v>
      </c>
      <c r="C57">
        <f t="shared" si="3"/>
        <v>1696</v>
      </c>
      <c r="D57">
        <f t="shared" si="4"/>
        <v>2.0969100130080562</v>
      </c>
      <c r="E57">
        <f t="shared" si="5"/>
        <v>3.229425847920695</v>
      </c>
      <c r="F57" s="26" t="s">
        <v>23</v>
      </c>
      <c r="G57">
        <f t="shared" si="6"/>
        <v>669</v>
      </c>
      <c r="H57">
        <f t="shared" si="7"/>
        <v>5025</v>
      </c>
      <c r="I57">
        <f t="shared" si="8"/>
        <v>2.8254261177678233</v>
      </c>
      <c r="J57">
        <f t="shared" si="9"/>
        <v>3.7011360660925265</v>
      </c>
      <c r="K57" s="26" t="s">
        <v>11</v>
      </c>
      <c r="L57">
        <f t="shared" si="10"/>
        <v>651</v>
      </c>
      <c r="M57">
        <f t="shared" si="11"/>
        <v>1968</v>
      </c>
      <c r="N57">
        <f t="shared" si="12"/>
        <v>2.8135809885681922</v>
      </c>
      <c r="O57">
        <f t="shared" si="13"/>
        <v>3.2940250940953226</v>
      </c>
      <c r="P57" s="26" t="s">
        <v>13</v>
      </c>
      <c r="Q57">
        <f t="shared" si="14"/>
        <v>16</v>
      </c>
      <c r="R57">
        <f t="shared" si="15"/>
        <v>384</v>
      </c>
      <c r="S57">
        <f t="shared" si="16"/>
        <v>1.2041199826559248</v>
      </c>
      <c r="T57">
        <f t="shared" si="17"/>
        <v>2.5843312243675309</v>
      </c>
    </row>
    <row r="58" spans="1:20" x14ac:dyDescent="0.25">
      <c r="A58" s="26" t="s">
        <v>30</v>
      </c>
      <c r="B58">
        <f t="shared" si="2"/>
        <v>22</v>
      </c>
      <c r="C58">
        <f t="shared" si="3"/>
        <v>522</v>
      </c>
      <c r="D58">
        <f t="shared" si="4"/>
        <v>1.3424226808222062</v>
      </c>
      <c r="E58">
        <f t="shared" si="5"/>
        <v>2.7176705030022621</v>
      </c>
      <c r="F58" s="26" t="s">
        <v>36</v>
      </c>
      <c r="G58">
        <f t="shared" si="6"/>
        <v>418</v>
      </c>
      <c r="H58">
        <f t="shared" si="7"/>
        <v>4271</v>
      </c>
      <c r="I58">
        <f t="shared" si="8"/>
        <v>2.621176281775035</v>
      </c>
      <c r="J58">
        <f t="shared" si="9"/>
        <v>3.6305295714268242</v>
      </c>
      <c r="K58" s="26" t="s">
        <v>21</v>
      </c>
      <c r="L58">
        <f t="shared" si="10"/>
        <v>430</v>
      </c>
      <c r="M58">
        <f t="shared" si="11"/>
        <v>1543</v>
      </c>
      <c r="N58">
        <f t="shared" si="12"/>
        <v>2.6334684555795866</v>
      </c>
      <c r="O58">
        <f t="shared" si="13"/>
        <v>3.1883659260631481</v>
      </c>
      <c r="P58" s="26" t="s">
        <v>27</v>
      </c>
      <c r="Q58">
        <f t="shared" si="14"/>
        <v>20</v>
      </c>
      <c r="R58">
        <f t="shared" si="15"/>
        <v>308</v>
      </c>
      <c r="S58">
        <f t="shared" si="16"/>
        <v>1.3010299956639813</v>
      </c>
      <c r="T58">
        <f t="shared" si="17"/>
        <v>2.4885507165004443</v>
      </c>
    </row>
    <row r="59" spans="1:20" x14ac:dyDescent="0.25">
      <c r="A59" s="26" t="s">
        <v>40</v>
      </c>
      <c r="B59">
        <f t="shared" si="2"/>
        <v>45</v>
      </c>
      <c r="C59">
        <f t="shared" si="3"/>
        <v>412</v>
      </c>
      <c r="D59">
        <f t="shared" si="4"/>
        <v>1.6532125137753437</v>
      </c>
      <c r="E59">
        <f t="shared" si="5"/>
        <v>2.6148972160331345</v>
      </c>
      <c r="F59" s="26" t="s">
        <v>50</v>
      </c>
      <c r="G59">
        <f t="shared" si="6"/>
        <v>169</v>
      </c>
      <c r="H59">
        <f t="shared" si="7"/>
        <v>1165</v>
      </c>
      <c r="I59">
        <f t="shared" si="8"/>
        <v>2.2278867046136734</v>
      </c>
      <c r="J59">
        <f t="shared" si="9"/>
        <v>3.0663259253620376</v>
      </c>
      <c r="K59" s="26" t="s">
        <v>34</v>
      </c>
      <c r="L59">
        <f t="shared" si="10"/>
        <v>560</v>
      </c>
      <c r="M59">
        <f t="shared" si="11"/>
        <v>2181</v>
      </c>
      <c r="N59">
        <f t="shared" si="12"/>
        <v>2.7481880270062002</v>
      </c>
      <c r="O59">
        <f t="shared" si="13"/>
        <v>3.3386556655787003</v>
      </c>
      <c r="P59" s="26" t="s">
        <v>29</v>
      </c>
      <c r="Q59">
        <f t="shared" si="14"/>
        <v>129</v>
      </c>
      <c r="R59">
        <f t="shared" si="15"/>
        <v>860</v>
      </c>
      <c r="S59">
        <f t="shared" si="16"/>
        <v>2.1105897102992488</v>
      </c>
      <c r="T59">
        <f t="shared" si="17"/>
        <v>2.9344984512435679</v>
      </c>
    </row>
    <row r="60" spans="1:20" x14ac:dyDescent="0.25">
      <c r="A60" s="26" t="s">
        <v>46</v>
      </c>
      <c r="B60">
        <f t="shared" si="2"/>
        <v>9</v>
      </c>
      <c r="C60">
        <f t="shared" si="3"/>
        <v>140</v>
      </c>
      <c r="D60">
        <f t="shared" si="4"/>
        <v>0.95424250943932487</v>
      </c>
      <c r="E60">
        <f t="shared" si="5"/>
        <v>2.1461280356782382</v>
      </c>
      <c r="F60" s="26" t="s">
        <v>16</v>
      </c>
      <c r="G60">
        <f t="shared" si="6"/>
        <v>46</v>
      </c>
      <c r="H60">
        <f t="shared" si="7"/>
        <v>676</v>
      </c>
      <c r="I60">
        <f t="shared" si="8"/>
        <v>1.6627578316815741</v>
      </c>
      <c r="J60">
        <f t="shared" si="9"/>
        <v>2.8299466959416359</v>
      </c>
      <c r="K60" s="26" t="s">
        <v>41</v>
      </c>
      <c r="L60">
        <f t="shared" si="10"/>
        <v>291</v>
      </c>
      <c r="M60">
        <f t="shared" si="11"/>
        <v>1660</v>
      </c>
      <c r="N60">
        <f t="shared" si="12"/>
        <v>2.4638929889859074</v>
      </c>
      <c r="O60">
        <f t="shared" si="13"/>
        <v>3.220108088040055</v>
      </c>
      <c r="P60" s="26" t="s">
        <v>32</v>
      </c>
      <c r="Q60">
        <f t="shared" si="14"/>
        <v>135</v>
      </c>
      <c r="R60">
        <f t="shared" si="15"/>
        <v>922</v>
      </c>
      <c r="S60">
        <f t="shared" si="16"/>
        <v>2.1303337684950061</v>
      </c>
      <c r="T60">
        <f t="shared" si="17"/>
        <v>2.9647309210536292</v>
      </c>
    </row>
    <row r="61" spans="1:20" x14ac:dyDescent="0.25">
      <c r="A61" s="26" t="s">
        <v>31</v>
      </c>
      <c r="B61">
        <f t="shared" si="2"/>
        <v>289</v>
      </c>
      <c r="C61">
        <f t="shared" si="3"/>
        <v>1357</v>
      </c>
      <c r="D61">
        <f t="shared" si="4"/>
        <v>2.4608978427565478</v>
      </c>
      <c r="E61">
        <f t="shared" si="5"/>
        <v>3.1325798476597368</v>
      </c>
      <c r="F61" s="26" t="s">
        <v>17</v>
      </c>
      <c r="G61">
        <f t="shared" si="6"/>
        <v>169</v>
      </c>
      <c r="H61">
        <f t="shared" si="7"/>
        <v>1022</v>
      </c>
      <c r="I61">
        <f t="shared" si="8"/>
        <v>2.2278867046136734</v>
      </c>
      <c r="J61">
        <f t="shared" si="9"/>
        <v>3.0094508957986941</v>
      </c>
      <c r="K61" s="26" t="s">
        <v>47</v>
      </c>
      <c r="L61">
        <f t="shared" si="10"/>
        <v>401</v>
      </c>
      <c r="M61">
        <f t="shared" si="11"/>
        <v>1616</v>
      </c>
      <c r="N61">
        <f t="shared" si="12"/>
        <v>2.6031443726201822</v>
      </c>
      <c r="O61">
        <f t="shared" si="13"/>
        <v>3.2084413564385672</v>
      </c>
      <c r="P61" s="26" t="s">
        <v>45</v>
      </c>
      <c r="Q61">
        <f t="shared" si="14"/>
        <v>43</v>
      </c>
      <c r="R61">
        <f t="shared" si="15"/>
        <v>863</v>
      </c>
      <c r="S61">
        <f t="shared" si="16"/>
        <v>1.6334684555795864</v>
      </c>
      <c r="T61">
        <f t="shared" si="17"/>
        <v>2.9360107957152097</v>
      </c>
    </row>
    <row r="62" spans="1:20" x14ac:dyDescent="0.25">
      <c r="A62" s="26" t="s">
        <v>33</v>
      </c>
      <c r="B62">
        <f t="shared" si="2"/>
        <v>952</v>
      </c>
      <c r="C62">
        <f t="shared" si="3"/>
        <v>3530</v>
      </c>
      <c r="D62">
        <f t="shared" si="4"/>
        <v>2.9786369483844743</v>
      </c>
      <c r="E62">
        <f t="shared" si="5"/>
        <v>3.5477747053878224</v>
      </c>
      <c r="F62" s="26" t="s">
        <v>24</v>
      </c>
      <c r="G62">
        <f t="shared" si="6"/>
        <v>151</v>
      </c>
      <c r="H62">
        <f t="shared" si="7"/>
        <v>2240</v>
      </c>
      <c r="I62">
        <f t="shared" si="8"/>
        <v>2.1789769472931693</v>
      </c>
      <c r="J62">
        <f t="shared" si="9"/>
        <v>3.3502480183341627</v>
      </c>
      <c r="K62" s="26" t="s">
        <v>69</v>
      </c>
      <c r="L62">
        <f t="shared" si="10"/>
        <v>239</v>
      </c>
      <c r="M62">
        <f t="shared" si="11"/>
        <v>251</v>
      </c>
      <c r="N62">
        <f t="shared" si="12"/>
        <v>2.3783979009481375</v>
      </c>
      <c r="O62">
        <f t="shared" si="13"/>
        <v>2.399673721481038</v>
      </c>
      <c r="P62" s="26" t="s">
        <v>51</v>
      </c>
      <c r="Q62">
        <f t="shared" si="14"/>
        <v>12</v>
      </c>
      <c r="R62">
        <f t="shared" si="15"/>
        <v>160</v>
      </c>
      <c r="S62">
        <f t="shared" si="16"/>
        <v>1.0791812460476249</v>
      </c>
      <c r="T62">
        <f t="shared" si="17"/>
        <v>2.2041199826559246</v>
      </c>
    </row>
    <row r="63" spans="1:20" x14ac:dyDescent="0.25">
      <c r="A63" s="26" t="s">
        <v>39</v>
      </c>
      <c r="B63">
        <f t="shared" si="2"/>
        <v>602</v>
      </c>
      <c r="C63">
        <f t="shared" si="3"/>
        <v>3247</v>
      </c>
      <c r="D63">
        <f t="shared" si="4"/>
        <v>2.7795964912578244</v>
      </c>
      <c r="E63">
        <f t="shared" si="5"/>
        <v>3.5114822886260013</v>
      </c>
      <c r="F63" s="26" t="s">
        <v>26</v>
      </c>
      <c r="G63">
        <f t="shared" si="6"/>
        <v>347</v>
      </c>
      <c r="H63">
        <f t="shared" si="7"/>
        <v>1351</v>
      </c>
      <c r="I63">
        <f t="shared" si="8"/>
        <v>2.5403294747908736</v>
      </c>
      <c r="J63">
        <f t="shared" si="9"/>
        <v>3.1306553490220308</v>
      </c>
      <c r="K63" s="26" t="s">
        <v>49</v>
      </c>
      <c r="L63">
        <f t="shared" si="10"/>
        <v>46</v>
      </c>
      <c r="M63">
        <f t="shared" si="11"/>
        <v>331</v>
      </c>
      <c r="N63">
        <f t="shared" si="12"/>
        <v>1.6627578316815741</v>
      </c>
      <c r="O63">
        <f t="shared" si="13"/>
        <v>2.5198279937757189</v>
      </c>
      <c r="P63" s="26" t="s">
        <v>2</v>
      </c>
      <c r="Q63">
        <f t="shared" si="14"/>
        <v>27</v>
      </c>
      <c r="R63">
        <f t="shared" si="15"/>
        <v>497</v>
      </c>
      <c r="S63">
        <f t="shared" si="16"/>
        <v>1.4313637641589874</v>
      </c>
      <c r="T63">
        <f t="shared" si="17"/>
        <v>2.6963563887333319</v>
      </c>
    </row>
    <row r="64" spans="1:20" x14ac:dyDescent="0.25">
      <c r="F64" s="26" t="s">
        <v>28</v>
      </c>
      <c r="G64">
        <f t="shared" si="6"/>
        <v>63</v>
      </c>
      <c r="H64">
        <f t="shared" si="7"/>
        <v>436</v>
      </c>
      <c r="I64">
        <f t="shared" si="8"/>
        <v>1.7993405494535817</v>
      </c>
      <c r="J64">
        <f t="shared" si="9"/>
        <v>2.6394864892685859</v>
      </c>
      <c r="K64" s="26" t="s">
        <v>1</v>
      </c>
      <c r="L64">
        <f t="shared" si="10"/>
        <v>329</v>
      </c>
      <c r="M64">
        <f t="shared" si="11"/>
        <v>1482</v>
      </c>
      <c r="N64">
        <f t="shared" si="12"/>
        <v>2.5171958979499744</v>
      </c>
      <c r="O64">
        <f t="shared" si="13"/>
        <v>3.1708482036433092</v>
      </c>
      <c r="P64" s="26" t="s">
        <v>5</v>
      </c>
      <c r="Q64">
        <f t="shared" si="14"/>
        <v>2079</v>
      </c>
      <c r="R64">
        <f t="shared" si="15"/>
        <v>9785</v>
      </c>
      <c r="S64">
        <f t="shared" si="16"/>
        <v>3.3178544893314692</v>
      </c>
      <c r="T64">
        <f t="shared" si="17"/>
        <v>3.9905608299940201</v>
      </c>
    </row>
    <row r="65" spans="1:20" x14ac:dyDescent="0.25">
      <c r="A65" t="s">
        <v>121</v>
      </c>
      <c r="B65" t="s">
        <v>122</v>
      </c>
      <c r="F65" s="26" t="s">
        <v>35</v>
      </c>
      <c r="G65">
        <f t="shared" si="6"/>
        <v>4</v>
      </c>
      <c r="H65">
        <f t="shared" si="7"/>
        <v>169</v>
      </c>
      <c r="I65">
        <f t="shared" si="8"/>
        <v>0.6020599913279624</v>
      </c>
      <c r="J65">
        <f t="shared" si="9"/>
        <v>2.2278867046136734</v>
      </c>
      <c r="K65" s="26" t="s">
        <v>18</v>
      </c>
      <c r="L65">
        <f t="shared" si="10"/>
        <v>193</v>
      </c>
      <c r="M65">
        <f t="shared" si="11"/>
        <v>1091</v>
      </c>
      <c r="N65">
        <f t="shared" si="12"/>
        <v>2.2855573090077739</v>
      </c>
      <c r="O65">
        <f t="shared" si="13"/>
        <v>3.0378247505883418</v>
      </c>
      <c r="P65" s="26" t="s">
        <v>12</v>
      </c>
      <c r="Q65">
        <f t="shared" si="14"/>
        <v>35</v>
      </c>
      <c r="R65">
        <f t="shared" si="15"/>
        <v>346</v>
      </c>
      <c r="S65">
        <f t="shared" si="16"/>
        <v>1.5440680443502757</v>
      </c>
      <c r="T65">
        <f t="shared" si="17"/>
        <v>2.5390760987927767</v>
      </c>
    </row>
    <row r="66" spans="1:20" x14ac:dyDescent="0.25">
      <c r="A66">
        <v>2.2278867046136734</v>
      </c>
      <c r="B66">
        <v>3.1092409685882032</v>
      </c>
      <c r="F66" s="26" t="s">
        <v>42</v>
      </c>
      <c r="G66">
        <f t="shared" si="6"/>
        <v>7</v>
      </c>
      <c r="H66">
        <f t="shared" si="7"/>
        <v>305</v>
      </c>
      <c r="I66">
        <f t="shared" si="8"/>
        <v>0.84509804001425681</v>
      </c>
      <c r="J66">
        <f t="shared" si="9"/>
        <v>2.4842998393467859</v>
      </c>
      <c r="K66" s="26" t="s">
        <v>25</v>
      </c>
      <c r="L66">
        <f t="shared" si="10"/>
        <v>255</v>
      </c>
      <c r="M66">
        <f t="shared" si="11"/>
        <v>1019</v>
      </c>
      <c r="N66">
        <f t="shared" si="12"/>
        <v>2.406540180433955</v>
      </c>
      <c r="O66">
        <f t="shared" si="13"/>
        <v>3.0081741840064264</v>
      </c>
      <c r="P66" s="26" t="s">
        <v>38</v>
      </c>
      <c r="Q66">
        <f t="shared" si="14"/>
        <v>70</v>
      </c>
      <c r="R66">
        <f t="shared" si="15"/>
        <v>1286</v>
      </c>
      <c r="S66">
        <f t="shared" si="16"/>
        <v>1.8450980400142569</v>
      </c>
      <c r="T66">
        <f t="shared" si="17"/>
        <v>3.1092409685882032</v>
      </c>
    </row>
    <row r="67" spans="1:20" x14ac:dyDescent="0.25">
      <c r="A67" t="s">
        <v>143</v>
      </c>
      <c r="B67">
        <v>0</v>
      </c>
      <c r="C67">
        <v>3.1092409685882032</v>
      </c>
      <c r="K67" s="26" t="s">
        <v>43</v>
      </c>
      <c r="L67">
        <f t="shared" si="10"/>
        <v>410</v>
      </c>
      <c r="M67">
        <f t="shared" si="11"/>
        <v>2186</v>
      </c>
      <c r="N67">
        <f t="shared" si="12"/>
        <v>2.6127838567197355</v>
      </c>
      <c r="O67">
        <f t="shared" si="13"/>
        <v>3.3396501576136841</v>
      </c>
      <c r="P67" s="26" t="s">
        <v>48</v>
      </c>
      <c r="Q67">
        <f t="shared" si="14"/>
        <v>196</v>
      </c>
      <c r="R67">
        <f t="shared" si="15"/>
        <v>2737</v>
      </c>
      <c r="S67">
        <f t="shared" si="16"/>
        <v>2.2922560713564759</v>
      </c>
      <c r="T67">
        <f t="shared" si="17"/>
        <v>3.4372747974101237</v>
      </c>
    </row>
    <row r="68" spans="1:20" x14ac:dyDescent="0.25">
      <c r="B68">
        <v>3.5</v>
      </c>
      <c r="C68">
        <v>3.1092409685882032</v>
      </c>
      <c r="F68" t="s">
        <v>121</v>
      </c>
      <c r="G68" t="s">
        <v>122</v>
      </c>
      <c r="K68" s="26" t="s">
        <v>4</v>
      </c>
      <c r="L68">
        <f t="shared" si="10"/>
        <v>168</v>
      </c>
      <c r="M68">
        <f t="shared" si="11"/>
        <v>848</v>
      </c>
      <c r="N68">
        <f t="shared" si="12"/>
        <v>2.2253092817258628</v>
      </c>
      <c r="O68">
        <f t="shared" si="13"/>
        <v>2.9283958522567137</v>
      </c>
    </row>
    <row r="69" spans="1:20" x14ac:dyDescent="0.25">
      <c r="A69" t="s">
        <v>142</v>
      </c>
      <c r="B69">
        <v>2.2278867046136734</v>
      </c>
      <c r="C69">
        <v>0</v>
      </c>
      <c r="F69">
        <v>2.2278867046136734</v>
      </c>
      <c r="G69">
        <v>3.1092409685882032</v>
      </c>
      <c r="K69" s="26" t="s">
        <v>19</v>
      </c>
      <c r="L69">
        <f t="shared" si="10"/>
        <v>560</v>
      </c>
      <c r="M69">
        <f t="shared" si="11"/>
        <v>1497</v>
      </c>
      <c r="N69">
        <f t="shared" si="12"/>
        <v>2.7481880270062002</v>
      </c>
      <c r="O69">
        <f t="shared" si="13"/>
        <v>3.1752218003430523</v>
      </c>
      <c r="P69" t="s">
        <v>121</v>
      </c>
      <c r="Q69" t="s">
        <v>122</v>
      </c>
    </row>
    <row r="70" spans="1:20" x14ac:dyDescent="0.25">
      <c r="B70">
        <v>2.2278867046136734</v>
      </c>
      <c r="C70">
        <v>4</v>
      </c>
      <c r="F70" t="s">
        <v>143</v>
      </c>
      <c r="G70">
        <v>0</v>
      </c>
      <c r="H70">
        <v>3.1092409685882032</v>
      </c>
      <c r="K70" s="26" t="s">
        <v>37</v>
      </c>
      <c r="L70">
        <f t="shared" si="10"/>
        <v>182</v>
      </c>
      <c r="M70">
        <f t="shared" si="11"/>
        <v>1422</v>
      </c>
      <c r="N70">
        <f t="shared" si="12"/>
        <v>2.2600713879850747</v>
      </c>
      <c r="O70">
        <f t="shared" si="13"/>
        <v>3.1528995963937474</v>
      </c>
      <c r="P70">
        <v>2.2278867046136734</v>
      </c>
      <c r="Q70">
        <v>3.1092409685882032</v>
      </c>
    </row>
    <row r="71" spans="1:20" x14ac:dyDescent="0.25">
      <c r="G71">
        <v>3.5</v>
      </c>
      <c r="H71">
        <v>3.1092409685882032</v>
      </c>
      <c r="K71" s="26" t="s">
        <v>44</v>
      </c>
      <c r="L71">
        <f t="shared" si="10"/>
        <v>1238</v>
      </c>
      <c r="M71">
        <f t="shared" si="11"/>
        <v>7856</v>
      </c>
      <c r="N71">
        <f t="shared" si="12"/>
        <v>3.0927206446840994</v>
      </c>
      <c r="O71">
        <f t="shared" si="13"/>
        <v>3.8952014747788932</v>
      </c>
    </row>
    <row r="72" spans="1:20" x14ac:dyDescent="0.25">
      <c r="F72" t="s">
        <v>142</v>
      </c>
      <c r="G72">
        <v>2.2278867046136734</v>
      </c>
      <c r="H72">
        <v>0</v>
      </c>
      <c r="P72" t="s">
        <v>143</v>
      </c>
      <c r="Q72">
        <v>0</v>
      </c>
      <c r="R72">
        <v>3.1092409685882032</v>
      </c>
    </row>
    <row r="73" spans="1:20" x14ac:dyDescent="0.25">
      <c r="G73">
        <v>2.2278867046136734</v>
      </c>
      <c r="H73">
        <v>4</v>
      </c>
      <c r="K73" t="s">
        <v>121</v>
      </c>
      <c r="L73" t="s">
        <v>122</v>
      </c>
      <c r="Q73">
        <v>3.5</v>
      </c>
      <c r="R73">
        <v>3.1092409685882032</v>
      </c>
    </row>
    <row r="74" spans="1:20" x14ac:dyDescent="0.25">
      <c r="K74">
        <v>2.2278867046136734</v>
      </c>
      <c r="L74">
        <v>3.1092409685882032</v>
      </c>
      <c r="P74" t="s">
        <v>142</v>
      </c>
      <c r="Q74">
        <v>2.2278867046136734</v>
      </c>
      <c r="R74">
        <v>0</v>
      </c>
    </row>
    <row r="75" spans="1:20" x14ac:dyDescent="0.25">
      <c r="Q75">
        <v>2.2278867046136734</v>
      </c>
      <c r="R75">
        <v>4</v>
      </c>
    </row>
    <row r="76" spans="1:20" x14ac:dyDescent="0.25">
      <c r="K76" t="s">
        <v>143</v>
      </c>
      <c r="L76">
        <v>0</v>
      </c>
      <c r="M76">
        <v>3.1092409685882032</v>
      </c>
    </row>
    <row r="77" spans="1:20" x14ac:dyDescent="0.25">
      <c r="L77">
        <v>3.5</v>
      </c>
      <c r="M77">
        <v>3.1092409685882032</v>
      </c>
    </row>
    <row r="78" spans="1:20" x14ac:dyDescent="0.25">
      <c r="K78" t="s">
        <v>142</v>
      </c>
      <c r="L78">
        <v>2.2278867046136734</v>
      </c>
      <c r="M78">
        <v>0</v>
      </c>
    </row>
    <row r="79" spans="1:20" x14ac:dyDescent="0.25">
      <c r="L79">
        <v>2.2278867046136734</v>
      </c>
      <c r="M79">
        <v>4.5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49530-D830-4EB8-A068-D7D90AB24E88}">
  <dimension ref="A1:W76"/>
  <sheetViews>
    <sheetView tabSelected="1" topLeftCell="A7" workbookViewId="0">
      <selection activeCell="U25" sqref="U25"/>
    </sheetView>
  </sheetViews>
  <sheetFormatPr defaultRowHeight="15" x14ac:dyDescent="0.25"/>
  <cols>
    <col min="1" max="1" width="15.28515625" bestFit="1" customWidth="1"/>
    <col min="21" max="21" width="12.42578125" bestFit="1" customWidth="1"/>
  </cols>
  <sheetData>
    <row r="1" spans="1:23" x14ac:dyDescent="0.25">
      <c r="A1" s="20">
        <v>2010</v>
      </c>
      <c r="B1" s="12" t="s">
        <v>52</v>
      </c>
      <c r="C1" s="12" t="s">
        <v>55</v>
      </c>
    </row>
    <row r="2" spans="1:23" x14ac:dyDescent="0.25">
      <c r="A2" s="12" t="s">
        <v>1</v>
      </c>
      <c r="B2">
        <v>275</v>
      </c>
      <c r="C2">
        <v>1355</v>
      </c>
      <c r="D2">
        <f>LOG(B2)</f>
        <v>2.4393326938302629</v>
      </c>
      <c r="E2">
        <f>LOG(C2)</f>
        <v>3.1319392952104246</v>
      </c>
    </row>
    <row r="3" spans="1:23" x14ac:dyDescent="0.25">
      <c r="A3" s="12" t="s">
        <v>2</v>
      </c>
      <c r="B3" s="13">
        <v>31</v>
      </c>
      <c r="C3" s="13">
        <v>533</v>
      </c>
      <c r="D3">
        <f t="shared" ref="D3:D52" si="0">LOG(B3)</f>
        <v>1.4913616938342726</v>
      </c>
      <c r="E3">
        <f t="shared" ref="E3:E52" si="1">LOG(C3)</f>
        <v>2.7267272090265724</v>
      </c>
      <c r="U3" t="s">
        <v>117</v>
      </c>
      <c r="V3">
        <v>0</v>
      </c>
      <c r="W3">
        <f>V12</f>
        <v>3.0899051114393981</v>
      </c>
    </row>
    <row r="4" spans="1:23" x14ac:dyDescent="0.25">
      <c r="A4" s="12" t="s">
        <v>3</v>
      </c>
      <c r="B4" s="13">
        <v>408</v>
      </c>
      <c r="C4" s="13">
        <v>2191</v>
      </c>
      <c r="D4">
        <f t="shared" si="0"/>
        <v>2.61066016308988</v>
      </c>
      <c r="E4">
        <f t="shared" si="1"/>
        <v>3.3406423775607053</v>
      </c>
      <c r="U4" t="s">
        <v>118</v>
      </c>
      <c r="V4">
        <v>3.5</v>
      </c>
      <c r="W4">
        <f>V12</f>
        <v>3.0899051114393981</v>
      </c>
    </row>
    <row r="5" spans="1:23" x14ac:dyDescent="0.25">
      <c r="A5" s="12" t="s">
        <v>4</v>
      </c>
      <c r="B5" s="13">
        <v>134</v>
      </c>
      <c r="C5" s="13">
        <v>1321</v>
      </c>
      <c r="D5">
        <f t="shared" si="0"/>
        <v>2.1271047983648077</v>
      </c>
      <c r="E5">
        <f t="shared" si="1"/>
        <v>3.1209028176145273</v>
      </c>
      <c r="U5" t="s">
        <v>119</v>
      </c>
      <c r="V5">
        <f>U12</f>
        <v>2.1903316981702914</v>
      </c>
      <c r="W5">
        <v>0</v>
      </c>
    </row>
    <row r="6" spans="1:23" x14ac:dyDescent="0.25">
      <c r="A6" s="12" t="s">
        <v>5</v>
      </c>
      <c r="B6" s="13">
        <v>1809</v>
      </c>
      <c r="C6" s="13">
        <v>8331</v>
      </c>
      <c r="D6">
        <f t="shared" si="0"/>
        <v>3.2574385668598138</v>
      </c>
      <c r="E6">
        <f t="shared" si="1"/>
        <v>3.9206971344699202</v>
      </c>
      <c r="U6" t="s">
        <v>120</v>
      </c>
      <c r="V6">
        <f>U12</f>
        <v>2.1903316981702914</v>
      </c>
      <c r="W6">
        <v>4.5</v>
      </c>
    </row>
    <row r="7" spans="1:23" x14ac:dyDescent="0.25">
      <c r="A7" s="12" t="s">
        <v>6</v>
      </c>
      <c r="B7" s="13">
        <v>129</v>
      </c>
      <c r="C7" s="13">
        <v>2230</v>
      </c>
      <c r="D7">
        <f t="shared" si="0"/>
        <v>2.1105897102992488</v>
      </c>
      <c r="E7">
        <f t="shared" si="1"/>
        <v>3.3483048630481607</v>
      </c>
    </row>
    <row r="8" spans="1:23" x14ac:dyDescent="0.25">
      <c r="A8" s="12" t="s">
        <v>7</v>
      </c>
      <c r="B8" s="13">
        <v>133</v>
      </c>
      <c r="C8" s="13">
        <v>595</v>
      </c>
      <c r="D8">
        <f t="shared" si="0"/>
        <v>2.1238516409670858</v>
      </c>
      <c r="E8">
        <f t="shared" si="1"/>
        <v>2.7745169657285498</v>
      </c>
    </row>
    <row r="9" spans="1:23" x14ac:dyDescent="0.25">
      <c r="A9" s="12" t="s">
        <v>8</v>
      </c>
      <c r="B9" s="13">
        <v>51</v>
      </c>
      <c r="C9" s="13">
        <v>326</v>
      </c>
      <c r="D9">
        <f t="shared" si="0"/>
        <v>1.7075701760979363</v>
      </c>
      <c r="E9">
        <f t="shared" si="1"/>
        <v>2.5132176000679389</v>
      </c>
    </row>
    <row r="10" spans="1:23" x14ac:dyDescent="0.25">
      <c r="A10" s="12" t="s">
        <v>69</v>
      </c>
      <c r="B10">
        <v>132</v>
      </c>
      <c r="C10">
        <v>187</v>
      </c>
      <c r="D10">
        <f t="shared" si="0"/>
        <v>2.12057393120585</v>
      </c>
      <c r="E10">
        <f t="shared" si="1"/>
        <v>2.271841606536499</v>
      </c>
    </row>
    <row r="11" spans="1:23" x14ac:dyDescent="0.25">
      <c r="A11" s="12" t="s">
        <v>10</v>
      </c>
      <c r="B11" s="13">
        <v>987</v>
      </c>
      <c r="C11" s="13">
        <v>5373</v>
      </c>
      <c r="D11">
        <f t="shared" si="0"/>
        <v>2.9943171526696366</v>
      </c>
      <c r="E11">
        <f t="shared" si="1"/>
        <v>3.7302168405686942</v>
      </c>
    </row>
    <row r="12" spans="1:23" x14ac:dyDescent="0.25">
      <c r="A12" s="12" t="s">
        <v>11</v>
      </c>
      <c r="B12" s="13">
        <v>555</v>
      </c>
      <c r="C12" s="13">
        <v>2107</v>
      </c>
      <c r="D12">
        <f t="shared" si="0"/>
        <v>2.7442929831226763</v>
      </c>
      <c r="E12">
        <f t="shared" si="1"/>
        <v>3.3236645356081</v>
      </c>
      <c r="U12">
        <f>MEDIAN(D2:D52)</f>
        <v>2.1903316981702914</v>
      </c>
      <c r="V12">
        <f>MEDIAN(E2:E52)</f>
        <v>3.0899051114393981</v>
      </c>
    </row>
    <row r="13" spans="1:23" x14ac:dyDescent="0.25">
      <c r="A13" s="12" t="s">
        <v>12</v>
      </c>
      <c r="B13" s="13">
        <v>25</v>
      </c>
      <c r="C13" s="13">
        <v>377</v>
      </c>
      <c r="D13">
        <f t="shared" si="0"/>
        <v>1.3979400086720377</v>
      </c>
      <c r="E13">
        <f t="shared" si="1"/>
        <v>2.576341350205793</v>
      </c>
    </row>
    <row r="14" spans="1:23" x14ac:dyDescent="0.25">
      <c r="A14" s="12" t="s">
        <v>13</v>
      </c>
      <c r="B14" s="13">
        <v>22</v>
      </c>
      <c r="C14" s="13">
        <v>533</v>
      </c>
      <c r="D14">
        <f t="shared" si="0"/>
        <v>1.3424226808222062</v>
      </c>
      <c r="E14">
        <f t="shared" si="1"/>
        <v>2.7267272090265724</v>
      </c>
    </row>
    <row r="15" spans="1:23" x14ac:dyDescent="0.25">
      <c r="A15" s="12" t="s">
        <v>14</v>
      </c>
      <c r="B15" s="13">
        <v>704</v>
      </c>
      <c r="C15" s="13">
        <v>3066</v>
      </c>
      <c r="D15">
        <f t="shared" si="0"/>
        <v>2.847572659142112</v>
      </c>
      <c r="E15">
        <f t="shared" si="1"/>
        <v>3.4865721505183562</v>
      </c>
    </row>
    <row r="16" spans="1:23" x14ac:dyDescent="0.25">
      <c r="A16" s="12" t="s">
        <v>15</v>
      </c>
      <c r="B16" s="13">
        <v>268</v>
      </c>
      <c r="C16" s="13">
        <v>1760</v>
      </c>
      <c r="D16">
        <f t="shared" si="0"/>
        <v>2.428134794028789</v>
      </c>
      <c r="E16">
        <f t="shared" si="1"/>
        <v>3.2455126678141499</v>
      </c>
    </row>
    <row r="17" spans="1:5" x14ac:dyDescent="0.25">
      <c r="A17" s="12" t="s">
        <v>16</v>
      </c>
      <c r="B17" s="13">
        <v>38</v>
      </c>
      <c r="C17" s="13">
        <v>883</v>
      </c>
      <c r="D17">
        <f t="shared" si="0"/>
        <v>1.5797835966168101</v>
      </c>
      <c r="E17">
        <f t="shared" si="1"/>
        <v>2.9459607035775686</v>
      </c>
    </row>
    <row r="18" spans="1:5" x14ac:dyDescent="0.25">
      <c r="A18" s="12" t="s">
        <v>17</v>
      </c>
      <c r="B18" s="13">
        <v>97</v>
      </c>
      <c r="C18" s="13">
        <v>1146</v>
      </c>
      <c r="D18">
        <f t="shared" si="0"/>
        <v>1.9867717342662448</v>
      </c>
      <c r="E18">
        <f t="shared" si="1"/>
        <v>3.0591846176313711</v>
      </c>
    </row>
    <row r="19" spans="1:5" x14ac:dyDescent="0.25">
      <c r="A19" s="12" t="s">
        <v>18</v>
      </c>
      <c r="B19" s="13">
        <v>188</v>
      </c>
      <c r="C19" s="13">
        <v>1438</v>
      </c>
      <c r="D19">
        <f t="shared" si="0"/>
        <v>2.27415784926368</v>
      </c>
      <c r="E19">
        <f t="shared" si="1"/>
        <v>3.1577588860468637</v>
      </c>
    </row>
    <row r="20" spans="1:5" x14ac:dyDescent="0.25">
      <c r="A20" s="12" t="s">
        <v>19</v>
      </c>
      <c r="B20" s="13">
        <v>500</v>
      </c>
      <c r="C20" s="13">
        <v>1230</v>
      </c>
      <c r="D20">
        <f t="shared" si="0"/>
        <v>2.6989700043360187</v>
      </c>
      <c r="E20">
        <f t="shared" si="1"/>
        <v>3.0899051114393981</v>
      </c>
    </row>
    <row r="21" spans="1:5" x14ac:dyDescent="0.25">
      <c r="A21" s="12" t="s">
        <v>20</v>
      </c>
      <c r="B21" s="13">
        <v>24</v>
      </c>
      <c r="C21" s="13">
        <v>389</v>
      </c>
      <c r="D21">
        <f t="shared" si="0"/>
        <v>1.3802112417116059</v>
      </c>
      <c r="E21">
        <f t="shared" si="1"/>
        <v>2.5899496013257077</v>
      </c>
    </row>
    <row r="22" spans="1:5" x14ac:dyDescent="0.25">
      <c r="A22" s="12" t="s">
        <v>21</v>
      </c>
      <c r="B22" s="13">
        <v>426</v>
      </c>
      <c r="C22" s="13">
        <v>1228</v>
      </c>
      <c r="D22">
        <f t="shared" si="0"/>
        <v>2.6294095991027189</v>
      </c>
      <c r="E22">
        <f t="shared" si="1"/>
        <v>3.089198366805149</v>
      </c>
    </row>
    <row r="23" spans="1:5" x14ac:dyDescent="0.25">
      <c r="A23" s="12" t="s">
        <v>22</v>
      </c>
      <c r="B23" s="13">
        <v>214</v>
      </c>
      <c r="C23" s="13">
        <v>1784</v>
      </c>
      <c r="D23">
        <f t="shared" si="0"/>
        <v>2.330413773349191</v>
      </c>
      <c r="E23">
        <f t="shared" si="1"/>
        <v>3.2513948500401044</v>
      </c>
    </row>
    <row r="24" spans="1:5" x14ac:dyDescent="0.25">
      <c r="A24" s="12" t="s">
        <v>23</v>
      </c>
      <c r="B24" s="13">
        <v>580</v>
      </c>
      <c r="C24" s="13">
        <v>4733</v>
      </c>
      <c r="D24">
        <f t="shared" si="0"/>
        <v>2.7634279935629373</v>
      </c>
      <c r="E24">
        <f t="shared" si="1"/>
        <v>3.6751365044679942</v>
      </c>
    </row>
    <row r="25" spans="1:5" x14ac:dyDescent="0.25">
      <c r="A25" s="12" t="s">
        <v>24</v>
      </c>
      <c r="B25" s="13">
        <v>96</v>
      </c>
      <c r="C25" s="13">
        <v>1798</v>
      </c>
      <c r="D25">
        <f t="shared" si="0"/>
        <v>1.9822712330395684</v>
      </c>
      <c r="E25">
        <f t="shared" si="1"/>
        <v>3.25478968739721</v>
      </c>
    </row>
    <row r="26" spans="1:5" x14ac:dyDescent="0.25">
      <c r="A26" s="12" t="s">
        <v>25</v>
      </c>
      <c r="B26" s="13">
        <v>204</v>
      </c>
      <c r="C26" s="13">
        <v>931</v>
      </c>
      <c r="D26">
        <f t="shared" si="0"/>
        <v>2.3096301674258988</v>
      </c>
      <c r="E26">
        <f t="shared" si="1"/>
        <v>2.9689496809813427</v>
      </c>
    </row>
    <row r="27" spans="1:5" x14ac:dyDescent="0.25">
      <c r="A27" s="12" t="s">
        <v>26</v>
      </c>
      <c r="B27" s="13">
        <v>420</v>
      </c>
      <c r="C27" s="13">
        <v>1445</v>
      </c>
      <c r="D27">
        <f t="shared" si="0"/>
        <v>2.6232492903979003</v>
      </c>
      <c r="E27">
        <f t="shared" si="1"/>
        <v>3.1598678470925665</v>
      </c>
    </row>
    <row r="28" spans="1:5" x14ac:dyDescent="0.25">
      <c r="A28" s="12" t="s">
        <v>27</v>
      </c>
      <c r="B28" s="13">
        <v>25</v>
      </c>
      <c r="C28" s="13">
        <v>332</v>
      </c>
      <c r="D28">
        <f t="shared" si="0"/>
        <v>1.3979400086720377</v>
      </c>
      <c r="E28">
        <f t="shared" si="1"/>
        <v>2.5211380837040362</v>
      </c>
    </row>
    <row r="29" spans="1:5" x14ac:dyDescent="0.25">
      <c r="A29" s="12" t="s">
        <v>28</v>
      </c>
      <c r="B29" s="13">
        <v>54</v>
      </c>
      <c r="C29" s="13">
        <v>674</v>
      </c>
      <c r="D29">
        <f t="shared" si="0"/>
        <v>1.7323937598229686</v>
      </c>
      <c r="E29">
        <f t="shared" si="1"/>
        <v>2.8286598965353198</v>
      </c>
    </row>
    <row r="30" spans="1:5" x14ac:dyDescent="0.25">
      <c r="A30" s="12" t="s">
        <v>29</v>
      </c>
      <c r="B30" s="13">
        <v>158</v>
      </c>
      <c r="C30" s="13">
        <v>965</v>
      </c>
      <c r="D30">
        <f t="shared" si="0"/>
        <v>2.1986570869544226</v>
      </c>
      <c r="E30">
        <f t="shared" si="1"/>
        <v>2.9845273133437926</v>
      </c>
    </row>
    <row r="31" spans="1:5" x14ac:dyDescent="0.25">
      <c r="A31" s="12" t="s">
        <v>30</v>
      </c>
      <c r="B31" s="13">
        <v>13</v>
      </c>
      <c r="C31" s="13">
        <v>411</v>
      </c>
      <c r="D31">
        <f t="shared" si="0"/>
        <v>1.1139433523068367</v>
      </c>
      <c r="E31">
        <f t="shared" si="1"/>
        <v>2.6138418218760693</v>
      </c>
    </row>
    <row r="32" spans="1:5" x14ac:dyDescent="0.25">
      <c r="A32" s="12" t="s">
        <v>31</v>
      </c>
      <c r="B32" s="13">
        <v>371</v>
      </c>
      <c r="C32" s="13">
        <v>981</v>
      </c>
      <c r="D32">
        <f t="shared" si="0"/>
        <v>2.5693739096150461</v>
      </c>
      <c r="E32">
        <f t="shared" si="1"/>
        <v>2.9916690073799486</v>
      </c>
    </row>
    <row r="33" spans="1:5" x14ac:dyDescent="0.25">
      <c r="A33" s="12" t="s">
        <v>32</v>
      </c>
      <c r="B33" s="13">
        <v>140</v>
      </c>
      <c r="C33" s="13">
        <v>959</v>
      </c>
      <c r="D33">
        <f t="shared" si="0"/>
        <v>2.1461280356782382</v>
      </c>
      <c r="E33">
        <f t="shared" si="1"/>
        <v>2.9818186071706636</v>
      </c>
    </row>
    <row r="34" spans="1:5" x14ac:dyDescent="0.25">
      <c r="A34" s="12" t="s">
        <v>33</v>
      </c>
      <c r="B34" s="13">
        <v>868</v>
      </c>
      <c r="C34" s="13">
        <v>2797</v>
      </c>
      <c r="D34">
        <f t="shared" si="0"/>
        <v>2.9385197251764921</v>
      </c>
      <c r="E34">
        <f t="shared" si="1"/>
        <v>3.4466924663715273</v>
      </c>
    </row>
    <row r="35" spans="1:5" x14ac:dyDescent="0.25">
      <c r="A35" s="12" t="s">
        <v>34</v>
      </c>
      <c r="B35" s="13">
        <v>474</v>
      </c>
      <c r="C35" s="13">
        <v>2002</v>
      </c>
      <c r="D35">
        <f t="shared" si="0"/>
        <v>2.6757783416740852</v>
      </c>
      <c r="E35">
        <f t="shared" si="1"/>
        <v>3.3014640731433</v>
      </c>
    </row>
    <row r="36" spans="1:5" x14ac:dyDescent="0.25">
      <c r="A36" s="12" t="s">
        <v>35</v>
      </c>
      <c r="B36" s="13">
        <v>10</v>
      </c>
      <c r="C36" s="13">
        <v>245</v>
      </c>
      <c r="D36">
        <f t="shared" si="0"/>
        <v>1</v>
      </c>
      <c r="E36">
        <f t="shared" si="1"/>
        <v>2.3891660843645326</v>
      </c>
    </row>
    <row r="37" spans="1:5" x14ac:dyDescent="0.25">
      <c r="A37" s="12" t="s">
        <v>36</v>
      </c>
      <c r="B37" s="13">
        <v>479</v>
      </c>
      <c r="C37" s="13">
        <v>3730</v>
      </c>
      <c r="D37">
        <f t="shared" si="0"/>
        <v>2.6803355134145632</v>
      </c>
      <c r="E37">
        <f t="shared" si="1"/>
        <v>3.5717088318086878</v>
      </c>
    </row>
    <row r="38" spans="1:5" x14ac:dyDescent="0.25">
      <c r="A38" s="12" t="s">
        <v>37</v>
      </c>
      <c r="B38" s="13">
        <v>195</v>
      </c>
      <c r="C38" s="13">
        <v>1469</v>
      </c>
      <c r="D38">
        <f t="shared" si="0"/>
        <v>2.2900346113625178</v>
      </c>
      <c r="E38">
        <f t="shared" si="1"/>
        <v>3.1670217957902564</v>
      </c>
    </row>
    <row r="39" spans="1:5" x14ac:dyDescent="0.25">
      <c r="A39" s="12" t="s">
        <v>38</v>
      </c>
      <c r="B39" s="13">
        <v>96</v>
      </c>
      <c r="C39" s="13">
        <v>1239</v>
      </c>
      <c r="D39">
        <f t="shared" si="0"/>
        <v>1.9822712330395684</v>
      </c>
      <c r="E39">
        <f t="shared" si="1"/>
        <v>3.0930713063760633</v>
      </c>
    </row>
    <row r="40" spans="1:5" x14ac:dyDescent="0.25">
      <c r="A40" s="12" t="s">
        <v>39</v>
      </c>
      <c r="B40" s="13">
        <v>653</v>
      </c>
      <c r="C40" s="13">
        <v>3472</v>
      </c>
      <c r="D40">
        <f t="shared" si="0"/>
        <v>2.8149131812750738</v>
      </c>
      <c r="E40">
        <f t="shared" si="1"/>
        <v>3.5405797165044541</v>
      </c>
    </row>
    <row r="41" spans="1:5" x14ac:dyDescent="0.25">
      <c r="A41" s="12" t="s">
        <v>40</v>
      </c>
      <c r="B41" s="13">
        <v>29</v>
      </c>
      <c r="C41" s="13">
        <v>298</v>
      </c>
      <c r="D41">
        <f t="shared" si="0"/>
        <v>1.4623979978989561</v>
      </c>
      <c r="E41">
        <f t="shared" si="1"/>
        <v>2.4742162640762553</v>
      </c>
    </row>
    <row r="42" spans="1:5" x14ac:dyDescent="0.25">
      <c r="A42" s="12" t="s">
        <v>41</v>
      </c>
      <c r="B42" s="13">
        <v>265</v>
      </c>
      <c r="C42" s="13">
        <v>1551</v>
      </c>
      <c r="D42">
        <f t="shared" si="0"/>
        <v>2.4232458739368079</v>
      </c>
      <c r="E42">
        <f t="shared" si="1"/>
        <v>3.190611797813605</v>
      </c>
    </row>
    <row r="43" spans="1:5" x14ac:dyDescent="0.25">
      <c r="A43" s="12" t="s">
        <v>42</v>
      </c>
      <c r="B43" s="13">
        <v>23</v>
      </c>
      <c r="C43" s="13">
        <v>385</v>
      </c>
      <c r="D43">
        <f t="shared" si="0"/>
        <v>1.3617278360175928</v>
      </c>
      <c r="E43">
        <f t="shared" si="1"/>
        <v>2.5854607295085006</v>
      </c>
    </row>
    <row r="44" spans="1:5" x14ac:dyDescent="0.25">
      <c r="A44" s="12" t="s">
        <v>43</v>
      </c>
      <c r="B44" s="13">
        <v>359</v>
      </c>
      <c r="C44" s="13">
        <v>2173</v>
      </c>
      <c r="D44">
        <f t="shared" si="0"/>
        <v>2.5550944485783194</v>
      </c>
      <c r="E44">
        <f t="shared" si="1"/>
        <v>3.3370597263205246</v>
      </c>
    </row>
    <row r="45" spans="1:5" x14ac:dyDescent="0.25">
      <c r="A45" s="12" t="s">
        <v>44</v>
      </c>
      <c r="B45" s="13">
        <v>1249</v>
      </c>
      <c r="C45" s="13">
        <v>7622</v>
      </c>
      <c r="D45">
        <f t="shared" si="0"/>
        <v>3.0965624383741357</v>
      </c>
      <c r="E45">
        <f t="shared" si="1"/>
        <v>3.8820689444361483</v>
      </c>
    </row>
    <row r="46" spans="1:5" x14ac:dyDescent="0.25">
      <c r="A46" s="12" t="s">
        <v>45</v>
      </c>
      <c r="B46" s="13">
        <v>53</v>
      </c>
      <c r="C46" s="13">
        <v>983</v>
      </c>
      <c r="D46">
        <f t="shared" si="0"/>
        <v>1.7242758696007889</v>
      </c>
      <c r="E46">
        <f t="shared" si="1"/>
        <v>2.9925535178321354</v>
      </c>
    </row>
    <row r="47" spans="1:5" x14ac:dyDescent="0.25">
      <c r="A47" s="12" t="s">
        <v>46</v>
      </c>
      <c r="B47" s="13">
        <v>7</v>
      </c>
      <c r="C47" s="13">
        <v>141</v>
      </c>
      <c r="D47">
        <f t="shared" si="0"/>
        <v>0.84509804001425681</v>
      </c>
      <c r="E47">
        <f t="shared" si="1"/>
        <v>2.1492191126553797</v>
      </c>
    </row>
    <row r="48" spans="1:5" x14ac:dyDescent="0.25">
      <c r="A48" s="12" t="s">
        <v>47</v>
      </c>
      <c r="B48" s="13">
        <v>376</v>
      </c>
      <c r="C48" s="13">
        <v>1580</v>
      </c>
      <c r="D48">
        <f t="shared" si="0"/>
        <v>2.5751878449276608</v>
      </c>
      <c r="E48">
        <f t="shared" si="1"/>
        <v>3.1986570869544226</v>
      </c>
    </row>
    <row r="49" spans="1:20" x14ac:dyDescent="0.25">
      <c r="A49" s="12" t="s">
        <v>48</v>
      </c>
      <c r="B49" s="13">
        <v>154</v>
      </c>
      <c r="C49" s="13">
        <v>2579</v>
      </c>
      <c r="D49">
        <f t="shared" si="0"/>
        <v>2.1875207208364631</v>
      </c>
      <c r="E49">
        <f t="shared" si="1"/>
        <v>3.4114513421379375</v>
      </c>
    </row>
    <row r="50" spans="1:20" x14ac:dyDescent="0.25">
      <c r="A50" s="12" t="s">
        <v>49</v>
      </c>
      <c r="B50" s="13">
        <v>58</v>
      </c>
      <c r="C50" s="13">
        <v>362</v>
      </c>
      <c r="D50">
        <f t="shared" si="0"/>
        <v>1.7634279935629373</v>
      </c>
      <c r="E50">
        <f t="shared" si="1"/>
        <v>2.5587085705331658</v>
      </c>
    </row>
    <row r="51" spans="1:20" x14ac:dyDescent="0.25">
      <c r="A51" s="12" t="s">
        <v>50</v>
      </c>
      <c r="B51" s="13">
        <v>155</v>
      </c>
      <c r="C51" s="13">
        <v>1191</v>
      </c>
      <c r="D51">
        <f t="shared" si="0"/>
        <v>2.1903316981702914</v>
      </c>
      <c r="E51">
        <f t="shared" si="1"/>
        <v>3.0759117614827773</v>
      </c>
    </row>
    <row r="52" spans="1:20" x14ac:dyDescent="0.25">
      <c r="A52" s="12" t="s">
        <v>51</v>
      </c>
      <c r="B52" s="13">
        <v>8</v>
      </c>
      <c r="C52" s="13">
        <v>162</v>
      </c>
      <c r="D52">
        <f t="shared" si="0"/>
        <v>0.90308998699194354</v>
      </c>
      <c r="E52">
        <f t="shared" si="1"/>
        <v>2.2095150145426308</v>
      </c>
    </row>
    <row r="54" spans="1:20" x14ac:dyDescent="0.25">
      <c r="A54" s="12" t="s">
        <v>133</v>
      </c>
      <c r="F54" s="12" t="s">
        <v>134</v>
      </c>
      <c r="K54" s="12" t="s">
        <v>135</v>
      </c>
      <c r="P54" s="12" t="s">
        <v>136</v>
      </c>
    </row>
    <row r="55" spans="1:20" x14ac:dyDescent="0.25">
      <c r="A55" s="26" t="s">
        <v>7</v>
      </c>
      <c r="B55">
        <f>VLOOKUP(A55,$A$2:$E$52,2,FALSE)</f>
        <v>133</v>
      </c>
      <c r="C55">
        <f>VLOOKUP(A55,$A$2:$E$52,3,FALSE)</f>
        <v>595</v>
      </c>
      <c r="D55">
        <f>VLOOKUP(A55,$A$2:$E$52,4,FALSE)</f>
        <v>2.1238516409670858</v>
      </c>
      <c r="E55">
        <f>VLOOKUP(A55,$A$2:$E$52,5,FALSE)</f>
        <v>2.7745169657285498</v>
      </c>
      <c r="F55" s="26" t="s">
        <v>14</v>
      </c>
      <c r="G55">
        <f>VLOOKUP(F55,$A$2:$E$52,2,FALSE)</f>
        <v>704</v>
      </c>
      <c r="H55">
        <f>VLOOKUP(F55,$A$2:$E$52,3,FALSE)</f>
        <v>3066</v>
      </c>
      <c r="I55">
        <f>VLOOKUP(F55,$A$2:$E$52,4,FALSE)</f>
        <v>2.847572659142112</v>
      </c>
      <c r="J55">
        <f>VLOOKUP(F55,$A$2:$E$52,5,FALSE)</f>
        <v>3.4865721505183562</v>
      </c>
      <c r="K55" s="26" t="s">
        <v>8</v>
      </c>
      <c r="L55">
        <f>VLOOKUP(K55,$A$2:$E$52,2,FALSE)</f>
        <v>51</v>
      </c>
      <c r="M55">
        <f>VLOOKUP(K55,$A$2:$E$52,3,FALSE)</f>
        <v>326</v>
      </c>
      <c r="N55">
        <f>VLOOKUP(K55,$A$2:$E$52,4,FALSE)</f>
        <v>1.7075701760979363</v>
      </c>
      <c r="O55">
        <f>VLOOKUP(K55,$A$2:$E$52,5,FALSE)</f>
        <v>2.5132176000679389</v>
      </c>
      <c r="P55" s="26" t="s">
        <v>3</v>
      </c>
      <c r="Q55">
        <f>VLOOKUP(P55,$A$2:$E$52,2,FALSE)</f>
        <v>408</v>
      </c>
      <c r="R55">
        <f>VLOOKUP(P55,$A$2:$E$52,3,FALSE)</f>
        <v>2191</v>
      </c>
      <c r="S55">
        <f>VLOOKUP(P55,$A$2:$E$52,4,FALSE)</f>
        <v>2.61066016308988</v>
      </c>
      <c r="T55">
        <f>VLOOKUP(P55,$A$2:$E$52,5,FALSE)</f>
        <v>3.3406423775607053</v>
      </c>
    </row>
    <row r="56" spans="1:20" x14ac:dyDescent="0.25">
      <c r="A56" s="26" t="s">
        <v>20</v>
      </c>
      <c r="B56">
        <f t="shared" ref="B56:B63" si="2">VLOOKUP(A56,$A$2:$E$52,2,FALSE)</f>
        <v>24</v>
      </c>
      <c r="C56">
        <f t="shared" ref="C56:C63" si="3">VLOOKUP(A56,$A$2:$E$52,3,FALSE)</f>
        <v>389</v>
      </c>
      <c r="D56">
        <f t="shared" ref="D56:D63" si="4">VLOOKUP(A56,$A$2:$E$52,4,FALSE)</f>
        <v>1.3802112417116059</v>
      </c>
      <c r="E56">
        <f t="shared" ref="E56:E63" si="5">VLOOKUP(A56,$A$2:$E$52,5,FALSE)</f>
        <v>2.5899496013257077</v>
      </c>
      <c r="F56" s="26" t="s">
        <v>15</v>
      </c>
      <c r="G56">
        <f t="shared" ref="G56:G66" si="6">VLOOKUP(F56,$A$2:$E$52,2,FALSE)</f>
        <v>268</v>
      </c>
      <c r="H56">
        <f t="shared" ref="H56:H66" si="7">VLOOKUP(F56,$A$2:$E$52,3,FALSE)</f>
        <v>1760</v>
      </c>
      <c r="I56">
        <f t="shared" ref="I56:I66" si="8">VLOOKUP(F56,$A$2:$E$52,4,FALSE)</f>
        <v>2.428134794028789</v>
      </c>
      <c r="J56">
        <f t="shared" ref="J56:J66" si="9">VLOOKUP(F56,$A$2:$E$52,5,FALSE)</f>
        <v>3.2455126678141499</v>
      </c>
      <c r="K56" s="26" t="s">
        <v>10</v>
      </c>
      <c r="L56">
        <f t="shared" ref="L56:L71" si="10">VLOOKUP(K56,$A$2:$E$52,2,FALSE)</f>
        <v>987</v>
      </c>
      <c r="M56">
        <f t="shared" ref="M56:M71" si="11">VLOOKUP(K56,$A$2:$E$52,3,FALSE)</f>
        <v>5373</v>
      </c>
      <c r="N56">
        <f t="shared" ref="N56:N71" si="12">VLOOKUP(K56,$A$2:$E$52,4,FALSE)</f>
        <v>2.9943171526696366</v>
      </c>
      <c r="O56">
        <f t="shared" ref="O56:O71" si="13">VLOOKUP(K56,$A$2:$E$52,5,FALSE)</f>
        <v>3.7302168405686942</v>
      </c>
      <c r="P56" s="26" t="s">
        <v>6</v>
      </c>
      <c r="Q56">
        <f t="shared" ref="Q56:Q67" si="14">VLOOKUP(P56,$A$2:$E$52,2,FALSE)</f>
        <v>129</v>
      </c>
      <c r="R56">
        <f t="shared" ref="R56:R67" si="15">VLOOKUP(P56,$A$2:$E$52,3,FALSE)</f>
        <v>2230</v>
      </c>
      <c r="S56">
        <f t="shared" ref="S56:S67" si="16">VLOOKUP(P56,$A$2:$E$52,4,FALSE)</f>
        <v>2.1105897102992488</v>
      </c>
      <c r="T56">
        <f t="shared" ref="T56:T67" si="17">VLOOKUP(P56,$A$2:$E$52,5,FALSE)</f>
        <v>3.3483048630481607</v>
      </c>
    </row>
    <row r="57" spans="1:20" x14ac:dyDescent="0.25">
      <c r="A57" s="26" t="s">
        <v>22</v>
      </c>
      <c r="B57">
        <f t="shared" si="2"/>
        <v>214</v>
      </c>
      <c r="C57">
        <f t="shared" si="3"/>
        <v>1784</v>
      </c>
      <c r="D57">
        <f t="shared" si="4"/>
        <v>2.330413773349191</v>
      </c>
      <c r="E57">
        <f t="shared" si="5"/>
        <v>3.2513948500401044</v>
      </c>
      <c r="F57" s="26" t="s">
        <v>23</v>
      </c>
      <c r="G57">
        <f t="shared" si="6"/>
        <v>580</v>
      </c>
      <c r="H57">
        <f t="shared" si="7"/>
        <v>4733</v>
      </c>
      <c r="I57">
        <f t="shared" si="8"/>
        <v>2.7634279935629373</v>
      </c>
      <c r="J57">
        <f t="shared" si="9"/>
        <v>3.6751365044679942</v>
      </c>
      <c r="K57" s="26" t="s">
        <v>11</v>
      </c>
      <c r="L57">
        <f t="shared" si="10"/>
        <v>555</v>
      </c>
      <c r="M57">
        <f t="shared" si="11"/>
        <v>2107</v>
      </c>
      <c r="N57">
        <f t="shared" si="12"/>
        <v>2.7442929831226763</v>
      </c>
      <c r="O57">
        <f t="shared" si="13"/>
        <v>3.3236645356081</v>
      </c>
      <c r="P57" s="26" t="s">
        <v>13</v>
      </c>
      <c r="Q57">
        <f t="shared" si="14"/>
        <v>22</v>
      </c>
      <c r="R57">
        <f t="shared" si="15"/>
        <v>533</v>
      </c>
      <c r="S57">
        <f t="shared" si="16"/>
        <v>1.3424226808222062</v>
      </c>
      <c r="T57">
        <f t="shared" si="17"/>
        <v>2.7267272090265724</v>
      </c>
    </row>
    <row r="58" spans="1:20" x14ac:dyDescent="0.25">
      <c r="A58" s="26" t="s">
        <v>30</v>
      </c>
      <c r="B58">
        <f t="shared" si="2"/>
        <v>13</v>
      </c>
      <c r="C58">
        <f t="shared" si="3"/>
        <v>411</v>
      </c>
      <c r="D58">
        <f t="shared" si="4"/>
        <v>1.1139433523068367</v>
      </c>
      <c r="E58">
        <f t="shared" si="5"/>
        <v>2.6138418218760693</v>
      </c>
      <c r="F58" s="26" t="s">
        <v>36</v>
      </c>
      <c r="G58">
        <f t="shared" si="6"/>
        <v>479</v>
      </c>
      <c r="H58">
        <f t="shared" si="7"/>
        <v>3730</v>
      </c>
      <c r="I58">
        <f t="shared" si="8"/>
        <v>2.6803355134145632</v>
      </c>
      <c r="J58">
        <f t="shared" si="9"/>
        <v>3.5717088318086878</v>
      </c>
      <c r="K58" s="26" t="s">
        <v>21</v>
      </c>
      <c r="L58">
        <f t="shared" si="10"/>
        <v>426</v>
      </c>
      <c r="M58">
        <f t="shared" si="11"/>
        <v>1228</v>
      </c>
      <c r="N58">
        <f t="shared" si="12"/>
        <v>2.6294095991027189</v>
      </c>
      <c r="O58">
        <f t="shared" si="13"/>
        <v>3.089198366805149</v>
      </c>
      <c r="P58" s="26" t="s">
        <v>27</v>
      </c>
      <c r="Q58">
        <f t="shared" si="14"/>
        <v>25</v>
      </c>
      <c r="R58">
        <f t="shared" si="15"/>
        <v>332</v>
      </c>
      <c r="S58">
        <f t="shared" si="16"/>
        <v>1.3979400086720377</v>
      </c>
      <c r="T58">
        <f t="shared" si="17"/>
        <v>2.5211380837040362</v>
      </c>
    </row>
    <row r="59" spans="1:20" x14ac:dyDescent="0.25">
      <c r="A59" s="26" t="s">
        <v>40</v>
      </c>
      <c r="B59">
        <f t="shared" si="2"/>
        <v>29</v>
      </c>
      <c r="C59">
        <f t="shared" si="3"/>
        <v>298</v>
      </c>
      <c r="D59">
        <f t="shared" si="4"/>
        <v>1.4623979978989561</v>
      </c>
      <c r="E59">
        <f t="shared" si="5"/>
        <v>2.4742162640762553</v>
      </c>
      <c r="F59" s="26" t="s">
        <v>50</v>
      </c>
      <c r="G59">
        <f t="shared" si="6"/>
        <v>155</v>
      </c>
      <c r="H59">
        <f t="shared" si="7"/>
        <v>1191</v>
      </c>
      <c r="I59">
        <f t="shared" si="8"/>
        <v>2.1903316981702914</v>
      </c>
      <c r="J59">
        <f t="shared" si="9"/>
        <v>3.0759117614827773</v>
      </c>
      <c r="K59" s="26" t="s">
        <v>34</v>
      </c>
      <c r="L59">
        <f t="shared" si="10"/>
        <v>474</v>
      </c>
      <c r="M59">
        <f t="shared" si="11"/>
        <v>2002</v>
      </c>
      <c r="N59">
        <f t="shared" si="12"/>
        <v>2.6757783416740852</v>
      </c>
      <c r="O59">
        <f t="shared" si="13"/>
        <v>3.3014640731433</v>
      </c>
      <c r="P59" s="26" t="s">
        <v>29</v>
      </c>
      <c r="Q59">
        <f t="shared" si="14"/>
        <v>158</v>
      </c>
      <c r="R59">
        <f t="shared" si="15"/>
        <v>965</v>
      </c>
      <c r="S59">
        <f t="shared" si="16"/>
        <v>2.1986570869544226</v>
      </c>
      <c r="T59">
        <f t="shared" si="17"/>
        <v>2.9845273133437926</v>
      </c>
    </row>
    <row r="60" spans="1:20" x14ac:dyDescent="0.25">
      <c r="A60" s="26" t="s">
        <v>46</v>
      </c>
      <c r="B60">
        <f t="shared" si="2"/>
        <v>7</v>
      </c>
      <c r="C60">
        <f t="shared" si="3"/>
        <v>141</v>
      </c>
      <c r="D60">
        <f t="shared" si="4"/>
        <v>0.84509804001425681</v>
      </c>
      <c r="E60">
        <f t="shared" si="5"/>
        <v>2.1492191126553797</v>
      </c>
      <c r="F60" s="26" t="s">
        <v>16</v>
      </c>
      <c r="G60">
        <f t="shared" si="6"/>
        <v>38</v>
      </c>
      <c r="H60">
        <f t="shared" si="7"/>
        <v>883</v>
      </c>
      <c r="I60">
        <f t="shared" si="8"/>
        <v>1.5797835966168101</v>
      </c>
      <c r="J60">
        <f t="shared" si="9"/>
        <v>2.9459607035775686</v>
      </c>
      <c r="K60" s="26" t="s">
        <v>41</v>
      </c>
      <c r="L60">
        <f t="shared" si="10"/>
        <v>265</v>
      </c>
      <c r="M60">
        <f t="shared" si="11"/>
        <v>1551</v>
      </c>
      <c r="N60">
        <f t="shared" si="12"/>
        <v>2.4232458739368079</v>
      </c>
      <c r="O60">
        <f t="shared" si="13"/>
        <v>3.190611797813605</v>
      </c>
      <c r="P60" s="26" t="s">
        <v>32</v>
      </c>
      <c r="Q60">
        <f t="shared" si="14"/>
        <v>140</v>
      </c>
      <c r="R60">
        <f t="shared" si="15"/>
        <v>959</v>
      </c>
      <c r="S60">
        <f t="shared" si="16"/>
        <v>2.1461280356782382</v>
      </c>
      <c r="T60">
        <f t="shared" si="17"/>
        <v>2.9818186071706636</v>
      </c>
    </row>
    <row r="61" spans="1:20" x14ac:dyDescent="0.25">
      <c r="A61" s="26" t="s">
        <v>31</v>
      </c>
      <c r="B61">
        <f t="shared" si="2"/>
        <v>371</v>
      </c>
      <c r="C61">
        <f t="shared" si="3"/>
        <v>981</v>
      </c>
      <c r="D61">
        <f t="shared" si="4"/>
        <v>2.5693739096150461</v>
      </c>
      <c r="E61">
        <f t="shared" si="5"/>
        <v>2.9916690073799486</v>
      </c>
      <c r="F61" s="26" t="s">
        <v>17</v>
      </c>
      <c r="G61">
        <f t="shared" si="6"/>
        <v>97</v>
      </c>
      <c r="H61">
        <f t="shared" si="7"/>
        <v>1146</v>
      </c>
      <c r="I61">
        <f t="shared" si="8"/>
        <v>1.9867717342662448</v>
      </c>
      <c r="J61">
        <f t="shared" si="9"/>
        <v>3.0591846176313711</v>
      </c>
      <c r="K61" s="26" t="s">
        <v>47</v>
      </c>
      <c r="L61">
        <f t="shared" si="10"/>
        <v>376</v>
      </c>
      <c r="M61">
        <f t="shared" si="11"/>
        <v>1580</v>
      </c>
      <c r="N61">
        <f t="shared" si="12"/>
        <v>2.5751878449276608</v>
      </c>
      <c r="O61">
        <f t="shared" si="13"/>
        <v>3.1986570869544226</v>
      </c>
      <c r="P61" s="26" t="s">
        <v>45</v>
      </c>
      <c r="Q61">
        <f t="shared" si="14"/>
        <v>53</v>
      </c>
      <c r="R61">
        <f t="shared" si="15"/>
        <v>983</v>
      </c>
      <c r="S61">
        <f t="shared" si="16"/>
        <v>1.7242758696007889</v>
      </c>
      <c r="T61">
        <f t="shared" si="17"/>
        <v>2.9925535178321354</v>
      </c>
    </row>
    <row r="62" spans="1:20" x14ac:dyDescent="0.25">
      <c r="A62" s="26" t="s">
        <v>33</v>
      </c>
      <c r="B62">
        <f t="shared" si="2"/>
        <v>868</v>
      </c>
      <c r="C62">
        <f t="shared" si="3"/>
        <v>2797</v>
      </c>
      <c r="D62">
        <f t="shared" si="4"/>
        <v>2.9385197251764921</v>
      </c>
      <c r="E62">
        <f t="shared" si="5"/>
        <v>3.4466924663715273</v>
      </c>
      <c r="F62" s="26" t="s">
        <v>24</v>
      </c>
      <c r="G62">
        <f t="shared" si="6"/>
        <v>96</v>
      </c>
      <c r="H62">
        <f t="shared" si="7"/>
        <v>1798</v>
      </c>
      <c r="I62">
        <f t="shared" si="8"/>
        <v>1.9822712330395684</v>
      </c>
      <c r="J62">
        <f t="shared" si="9"/>
        <v>3.25478968739721</v>
      </c>
      <c r="K62" s="26" t="s">
        <v>69</v>
      </c>
      <c r="L62">
        <f t="shared" si="10"/>
        <v>132</v>
      </c>
      <c r="M62">
        <f t="shared" si="11"/>
        <v>187</v>
      </c>
      <c r="N62">
        <f t="shared" si="12"/>
        <v>2.12057393120585</v>
      </c>
      <c r="O62">
        <f t="shared" si="13"/>
        <v>2.271841606536499</v>
      </c>
      <c r="P62" s="26" t="s">
        <v>51</v>
      </c>
      <c r="Q62">
        <f t="shared" si="14"/>
        <v>8</v>
      </c>
      <c r="R62">
        <f t="shared" si="15"/>
        <v>162</v>
      </c>
      <c r="S62">
        <f t="shared" si="16"/>
        <v>0.90308998699194354</v>
      </c>
      <c r="T62">
        <f t="shared" si="17"/>
        <v>2.2095150145426308</v>
      </c>
    </row>
    <row r="63" spans="1:20" x14ac:dyDescent="0.25">
      <c r="A63" s="26" t="s">
        <v>39</v>
      </c>
      <c r="B63">
        <f t="shared" si="2"/>
        <v>653</v>
      </c>
      <c r="C63">
        <f t="shared" si="3"/>
        <v>3472</v>
      </c>
      <c r="D63">
        <f t="shared" si="4"/>
        <v>2.8149131812750738</v>
      </c>
      <c r="E63">
        <f t="shared" si="5"/>
        <v>3.5405797165044541</v>
      </c>
      <c r="F63" s="26" t="s">
        <v>26</v>
      </c>
      <c r="G63">
        <f t="shared" si="6"/>
        <v>420</v>
      </c>
      <c r="H63">
        <f t="shared" si="7"/>
        <v>1445</v>
      </c>
      <c r="I63">
        <f t="shared" si="8"/>
        <v>2.6232492903979003</v>
      </c>
      <c r="J63">
        <f t="shared" si="9"/>
        <v>3.1598678470925665</v>
      </c>
      <c r="K63" s="26" t="s">
        <v>49</v>
      </c>
      <c r="L63">
        <f t="shared" si="10"/>
        <v>58</v>
      </c>
      <c r="M63">
        <f t="shared" si="11"/>
        <v>362</v>
      </c>
      <c r="N63">
        <f t="shared" si="12"/>
        <v>1.7634279935629373</v>
      </c>
      <c r="O63">
        <f t="shared" si="13"/>
        <v>2.5587085705331658</v>
      </c>
      <c r="P63" s="26" t="s">
        <v>2</v>
      </c>
      <c r="Q63">
        <f t="shared" si="14"/>
        <v>31</v>
      </c>
      <c r="R63">
        <f t="shared" si="15"/>
        <v>533</v>
      </c>
      <c r="S63">
        <f t="shared" si="16"/>
        <v>1.4913616938342726</v>
      </c>
      <c r="T63">
        <f t="shared" si="17"/>
        <v>2.7267272090265724</v>
      </c>
    </row>
    <row r="64" spans="1:20" x14ac:dyDescent="0.25">
      <c r="F64" s="26" t="s">
        <v>28</v>
      </c>
      <c r="G64">
        <f t="shared" si="6"/>
        <v>54</v>
      </c>
      <c r="H64">
        <f t="shared" si="7"/>
        <v>674</v>
      </c>
      <c r="I64">
        <f t="shared" si="8"/>
        <v>1.7323937598229686</v>
      </c>
      <c r="J64">
        <f t="shared" si="9"/>
        <v>2.8286598965353198</v>
      </c>
      <c r="K64" s="26" t="s">
        <v>1</v>
      </c>
      <c r="L64">
        <f t="shared" si="10"/>
        <v>275</v>
      </c>
      <c r="M64">
        <f t="shared" si="11"/>
        <v>1355</v>
      </c>
      <c r="N64">
        <f t="shared" si="12"/>
        <v>2.4393326938302629</v>
      </c>
      <c r="O64">
        <f t="shared" si="13"/>
        <v>3.1319392952104246</v>
      </c>
      <c r="P64" s="26" t="s">
        <v>5</v>
      </c>
      <c r="Q64">
        <f t="shared" si="14"/>
        <v>1809</v>
      </c>
      <c r="R64">
        <f t="shared" si="15"/>
        <v>8331</v>
      </c>
      <c r="S64">
        <f t="shared" si="16"/>
        <v>3.2574385668598138</v>
      </c>
      <c r="T64">
        <f t="shared" si="17"/>
        <v>3.9206971344699202</v>
      </c>
    </row>
    <row r="65" spans="1:20" x14ac:dyDescent="0.25">
      <c r="A65" t="s">
        <v>117</v>
      </c>
      <c r="B65">
        <v>0</v>
      </c>
      <c r="C65">
        <v>3.0899051114393981</v>
      </c>
      <c r="F65" s="26" t="s">
        <v>35</v>
      </c>
      <c r="G65">
        <f t="shared" si="6"/>
        <v>10</v>
      </c>
      <c r="H65">
        <f t="shared" si="7"/>
        <v>245</v>
      </c>
      <c r="I65">
        <f t="shared" si="8"/>
        <v>1</v>
      </c>
      <c r="J65">
        <f t="shared" si="9"/>
        <v>2.3891660843645326</v>
      </c>
      <c r="K65" s="26" t="s">
        <v>18</v>
      </c>
      <c r="L65">
        <f t="shared" si="10"/>
        <v>188</v>
      </c>
      <c r="M65">
        <f t="shared" si="11"/>
        <v>1438</v>
      </c>
      <c r="N65">
        <f t="shared" si="12"/>
        <v>2.27415784926368</v>
      </c>
      <c r="O65">
        <f t="shared" si="13"/>
        <v>3.1577588860468637</v>
      </c>
      <c r="P65" s="26" t="s">
        <v>12</v>
      </c>
      <c r="Q65">
        <f t="shared" si="14"/>
        <v>25</v>
      </c>
      <c r="R65">
        <f t="shared" si="15"/>
        <v>377</v>
      </c>
      <c r="S65">
        <f t="shared" si="16"/>
        <v>1.3979400086720377</v>
      </c>
      <c r="T65">
        <f t="shared" si="17"/>
        <v>2.576341350205793</v>
      </c>
    </row>
    <row r="66" spans="1:20" x14ac:dyDescent="0.25">
      <c r="A66" t="s">
        <v>118</v>
      </c>
      <c r="B66">
        <v>3.5</v>
      </c>
      <c r="C66">
        <v>3.0899051114393981</v>
      </c>
      <c r="F66" s="26" t="s">
        <v>42</v>
      </c>
      <c r="G66">
        <f t="shared" si="6"/>
        <v>23</v>
      </c>
      <c r="H66">
        <f t="shared" si="7"/>
        <v>385</v>
      </c>
      <c r="I66">
        <f t="shared" si="8"/>
        <v>1.3617278360175928</v>
      </c>
      <c r="J66">
        <f t="shared" si="9"/>
        <v>2.5854607295085006</v>
      </c>
      <c r="K66" s="26" t="s">
        <v>25</v>
      </c>
      <c r="L66">
        <f t="shared" si="10"/>
        <v>204</v>
      </c>
      <c r="M66">
        <f t="shared" si="11"/>
        <v>931</v>
      </c>
      <c r="N66">
        <f t="shared" si="12"/>
        <v>2.3096301674258988</v>
      </c>
      <c r="O66">
        <f t="shared" si="13"/>
        <v>2.9689496809813427</v>
      </c>
      <c r="P66" s="26" t="s">
        <v>38</v>
      </c>
      <c r="Q66">
        <f t="shared" si="14"/>
        <v>96</v>
      </c>
      <c r="R66">
        <f t="shared" si="15"/>
        <v>1239</v>
      </c>
      <c r="S66">
        <f t="shared" si="16"/>
        <v>1.9822712330395684</v>
      </c>
      <c r="T66">
        <f t="shared" si="17"/>
        <v>3.0930713063760633</v>
      </c>
    </row>
    <row r="67" spans="1:20" x14ac:dyDescent="0.25">
      <c r="A67" t="s">
        <v>119</v>
      </c>
      <c r="B67">
        <v>2.1903316981702914</v>
      </c>
      <c r="C67">
        <v>0</v>
      </c>
      <c r="K67" s="26" t="s">
        <v>43</v>
      </c>
      <c r="L67">
        <f t="shared" si="10"/>
        <v>359</v>
      </c>
      <c r="M67">
        <f t="shared" si="11"/>
        <v>2173</v>
      </c>
      <c r="N67">
        <f t="shared" si="12"/>
        <v>2.5550944485783194</v>
      </c>
      <c r="O67">
        <f t="shared" si="13"/>
        <v>3.3370597263205246</v>
      </c>
      <c r="P67" s="26" t="s">
        <v>48</v>
      </c>
      <c r="Q67">
        <f t="shared" si="14"/>
        <v>154</v>
      </c>
      <c r="R67">
        <f t="shared" si="15"/>
        <v>2579</v>
      </c>
      <c r="S67">
        <f t="shared" si="16"/>
        <v>2.1875207208364631</v>
      </c>
      <c r="T67">
        <f t="shared" si="17"/>
        <v>3.4114513421379375</v>
      </c>
    </row>
    <row r="68" spans="1:20" x14ac:dyDescent="0.25">
      <c r="A68" t="s">
        <v>120</v>
      </c>
      <c r="B68">
        <v>2.1903316981702914</v>
      </c>
      <c r="C68">
        <v>4.5</v>
      </c>
      <c r="F68" t="s">
        <v>117</v>
      </c>
      <c r="G68">
        <v>0</v>
      </c>
      <c r="H68">
        <v>3.0899051114393981</v>
      </c>
      <c r="K68" s="26" t="s">
        <v>4</v>
      </c>
      <c r="L68">
        <f t="shared" si="10"/>
        <v>134</v>
      </c>
      <c r="M68">
        <f t="shared" si="11"/>
        <v>1321</v>
      </c>
      <c r="N68">
        <f t="shared" si="12"/>
        <v>2.1271047983648077</v>
      </c>
      <c r="O68">
        <f t="shared" si="13"/>
        <v>3.1209028176145273</v>
      </c>
    </row>
    <row r="69" spans="1:20" x14ac:dyDescent="0.25">
      <c r="F69" t="s">
        <v>118</v>
      </c>
      <c r="G69">
        <v>3.5</v>
      </c>
      <c r="H69">
        <v>3.0899051114393981</v>
      </c>
      <c r="K69" s="26" t="s">
        <v>19</v>
      </c>
      <c r="L69">
        <f t="shared" si="10"/>
        <v>500</v>
      </c>
      <c r="M69">
        <f t="shared" si="11"/>
        <v>1230</v>
      </c>
      <c r="N69">
        <f t="shared" si="12"/>
        <v>2.6989700043360187</v>
      </c>
      <c r="O69">
        <f t="shared" si="13"/>
        <v>3.0899051114393981</v>
      </c>
      <c r="P69" t="s">
        <v>117</v>
      </c>
      <c r="Q69">
        <v>0</v>
      </c>
      <c r="R69">
        <v>3.0899051114393981</v>
      </c>
    </row>
    <row r="70" spans="1:20" x14ac:dyDescent="0.25">
      <c r="F70" t="s">
        <v>119</v>
      </c>
      <c r="G70">
        <v>2.1903316981702914</v>
      </c>
      <c r="H70">
        <v>0</v>
      </c>
      <c r="K70" s="26" t="s">
        <v>37</v>
      </c>
      <c r="L70">
        <f t="shared" si="10"/>
        <v>195</v>
      </c>
      <c r="M70">
        <f t="shared" si="11"/>
        <v>1469</v>
      </c>
      <c r="N70">
        <f t="shared" si="12"/>
        <v>2.2900346113625178</v>
      </c>
      <c r="O70">
        <f t="shared" si="13"/>
        <v>3.1670217957902564</v>
      </c>
      <c r="P70" t="s">
        <v>118</v>
      </c>
      <c r="Q70">
        <v>3.5</v>
      </c>
      <c r="R70">
        <v>3.0899051114393981</v>
      </c>
    </row>
    <row r="71" spans="1:20" x14ac:dyDescent="0.25">
      <c r="F71" t="s">
        <v>120</v>
      </c>
      <c r="G71">
        <v>2.1903316981702914</v>
      </c>
      <c r="H71">
        <v>4.5</v>
      </c>
      <c r="K71" s="26" t="s">
        <v>44</v>
      </c>
      <c r="L71">
        <f t="shared" si="10"/>
        <v>1249</v>
      </c>
      <c r="M71">
        <f t="shared" si="11"/>
        <v>7622</v>
      </c>
      <c r="N71">
        <f t="shared" si="12"/>
        <v>3.0965624383741357</v>
      </c>
      <c r="O71">
        <f t="shared" si="13"/>
        <v>3.8820689444361483</v>
      </c>
      <c r="P71" t="s">
        <v>119</v>
      </c>
      <c r="Q71">
        <v>2.1903316981702914</v>
      </c>
      <c r="R71">
        <v>0</v>
      </c>
    </row>
    <row r="72" spans="1:20" x14ac:dyDescent="0.25">
      <c r="P72" t="s">
        <v>120</v>
      </c>
      <c r="Q72">
        <v>2.1903316981702914</v>
      </c>
      <c r="R72">
        <v>4.5</v>
      </c>
    </row>
    <row r="73" spans="1:20" x14ac:dyDescent="0.25">
      <c r="K73" t="s">
        <v>117</v>
      </c>
      <c r="L73">
        <v>0</v>
      </c>
      <c r="M73">
        <v>3.0899051114393981</v>
      </c>
    </row>
    <row r="74" spans="1:20" x14ac:dyDescent="0.25">
      <c r="K74" t="s">
        <v>118</v>
      </c>
      <c r="L74">
        <v>3.5</v>
      </c>
      <c r="M74">
        <v>3.0899051114393981</v>
      </c>
    </row>
    <row r="75" spans="1:20" x14ac:dyDescent="0.25">
      <c r="K75" t="s">
        <v>119</v>
      </c>
      <c r="L75">
        <v>2.1903316981702914</v>
      </c>
      <c r="M75">
        <v>0</v>
      </c>
    </row>
    <row r="76" spans="1:20" x14ac:dyDescent="0.25">
      <c r="K76" t="s">
        <v>120</v>
      </c>
      <c r="L76">
        <v>2.1903316981702914</v>
      </c>
      <c r="M76">
        <v>4.5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0A3E1-7B18-433E-8629-B3678B379367}">
  <dimension ref="A1:DU53"/>
  <sheetViews>
    <sheetView workbookViewId="0">
      <selection activeCell="H11" sqref="H11"/>
    </sheetView>
  </sheetViews>
  <sheetFormatPr defaultRowHeight="12.75" x14ac:dyDescent="0.2"/>
  <cols>
    <col min="1" max="1" width="18.7109375" style="22" bestFit="1" customWidth="1"/>
    <col min="2" max="2" width="9.140625" style="25"/>
    <col min="3" max="4" width="9.140625" style="22"/>
    <col min="5" max="5" width="9.42578125" style="22" bestFit="1" customWidth="1"/>
    <col min="6" max="16384" width="9.140625" style="22"/>
  </cols>
  <sheetData>
    <row r="1" spans="1:125" s="21" customFormat="1" x14ac:dyDescent="0.2">
      <c r="B1" s="28">
        <v>1984</v>
      </c>
      <c r="C1" s="28"/>
      <c r="D1" s="28"/>
      <c r="E1" s="28"/>
      <c r="F1" s="28">
        <v>1985</v>
      </c>
      <c r="G1" s="28"/>
      <c r="H1" s="28"/>
      <c r="I1" s="28"/>
      <c r="J1" s="28">
        <v>1986</v>
      </c>
      <c r="K1" s="28"/>
      <c r="L1" s="28"/>
      <c r="M1" s="28"/>
      <c r="N1" s="28">
        <v>1987</v>
      </c>
      <c r="O1" s="28"/>
      <c r="P1" s="28"/>
      <c r="Q1" s="28"/>
      <c r="R1" s="28">
        <v>1988</v>
      </c>
      <c r="S1" s="28"/>
      <c r="T1" s="28"/>
      <c r="U1" s="28"/>
      <c r="V1" s="28">
        <v>1989</v>
      </c>
      <c r="W1" s="28"/>
      <c r="X1" s="28"/>
      <c r="Y1" s="28"/>
      <c r="Z1" s="28">
        <v>1990</v>
      </c>
      <c r="AA1" s="28"/>
      <c r="AB1" s="28"/>
      <c r="AC1" s="28"/>
      <c r="AD1" s="28">
        <v>1991</v>
      </c>
      <c r="AE1" s="28"/>
      <c r="AF1" s="28"/>
      <c r="AG1" s="28"/>
      <c r="AH1" s="28">
        <v>1992</v>
      </c>
      <c r="AI1" s="28"/>
      <c r="AJ1" s="28"/>
      <c r="AK1" s="28"/>
      <c r="AL1" s="28">
        <v>1993</v>
      </c>
      <c r="AM1" s="28"/>
      <c r="AN1" s="28"/>
      <c r="AO1" s="28"/>
      <c r="AP1" s="28">
        <v>1994</v>
      </c>
      <c r="AQ1" s="28"/>
      <c r="AR1" s="28"/>
      <c r="AS1" s="28"/>
      <c r="AT1" s="28">
        <v>1995</v>
      </c>
      <c r="AU1" s="28"/>
      <c r="AV1" s="28"/>
      <c r="AW1" s="28"/>
      <c r="AX1" s="28">
        <v>1996</v>
      </c>
      <c r="AY1" s="28"/>
      <c r="AZ1" s="28"/>
      <c r="BA1" s="28"/>
      <c r="BB1" s="28">
        <v>1997</v>
      </c>
      <c r="BC1" s="28"/>
      <c r="BD1" s="28"/>
      <c r="BE1" s="28"/>
      <c r="BF1" s="28">
        <v>1998</v>
      </c>
      <c r="BG1" s="28"/>
      <c r="BH1" s="28"/>
      <c r="BI1" s="28"/>
      <c r="BJ1" s="28">
        <v>1999</v>
      </c>
      <c r="BK1" s="28"/>
      <c r="BL1" s="28"/>
      <c r="BM1" s="28"/>
      <c r="BN1" s="28">
        <v>2000</v>
      </c>
      <c r="BO1" s="28"/>
      <c r="BP1" s="28"/>
      <c r="BQ1" s="28"/>
      <c r="BR1" s="28">
        <v>2001</v>
      </c>
      <c r="BS1" s="28"/>
      <c r="BT1" s="28"/>
      <c r="BU1" s="28"/>
      <c r="BV1" s="28">
        <v>2002</v>
      </c>
      <c r="BW1" s="28"/>
      <c r="BX1" s="28"/>
      <c r="BY1" s="28"/>
      <c r="BZ1" s="28">
        <v>2003</v>
      </c>
      <c r="CA1" s="28"/>
      <c r="CB1" s="28"/>
      <c r="CC1" s="28"/>
      <c r="CD1" s="28">
        <v>2004</v>
      </c>
      <c r="CE1" s="28"/>
      <c r="CF1" s="28"/>
      <c r="CG1" s="28"/>
      <c r="CH1" s="28">
        <v>2005</v>
      </c>
      <c r="CI1" s="28"/>
      <c r="CJ1" s="28"/>
      <c r="CK1" s="28"/>
      <c r="CL1" s="28">
        <v>2006</v>
      </c>
      <c r="CM1" s="28"/>
      <c r="CN1" s="28"/>
      <c r="CO1" s="28"/>
      <c r="CP1" s="28">
        <v>2007</v>
      </c>
      <c r="CQ1" s="28"/>
      <c r="CR1" s="28"/>
      <c r="CS1" s="28"/>
      <c r="CT1" s="28">
        <v>2008</v>
      </c>
      <c r="CU1" s="28"/>
      <c r="CV1" s="28"/>
      <c r="CW1" s="28"/>
      <c r="CX1" s="28">
        <v>2009</v>
      </c>
      <c r="CY1" s="28"/>
      <c r="CZ1" s="28"/>
      <c r="DA1" s="28"/>
      <c r="DB1" s="28">
        <v>2010</v>
      </c>
      <c r="DC1" s="28"/>
      <c r="DD1" s="28"/>
      <c r="DE1" s="28"/>
      <c r="DF1" s="28">
        <v>2011</v>
      </c>
      <c r="DG1" s="28"/>
      <c r="DH1" s="28"/>
      <c r="DI1" s="28"/>
      <c r="DJ1" s="28">
        <v>2012</v>
      </c>
      <c r="DK1" s="28"/>
      <c r="DL1" s="28"/>
      <c r="DM1" s="28"/>
      <c r="DN1" s="28">
        <v>2013</v>
      </c>
      <c r="DO1" s="28"/>
      <c r="DP1" s="28"/>
      <c r="DQ1" s="28"/>
      <c r="DR1" s="28">
        <v>2014</v>
      </c>
      <c r="DS1" s="28"/>
      <c r="DT1" s="28"/>
      <c r="DU1" s="28"/>
    </row>
    <row r="2" spans="1:125" x14ac:dyDescent="0.2">
      <c r="A2" s="21" t="s">
        <v>129</v>
      </c>
      <c r="B2" s="25" t="s">
        <v>52</v>
      </c>
      <c r="C2" s="22" t="s">
        <v>55</v>
      </c>
      <c r="D2" s="22" t="s">
        <v>114</v>
      </c>
      <c r="E2" s="22" t="s">
        <v>130</v>
      </c>
      <c r="F2" s="22" t="s">
        <v>52</v>
      </c>
      <c r="G2" s="22" t="s">
        <v>55</v>
      </c>
      <c r="H2" s="22" t="s">
        <v>114</v>
      </c>
      <c r="I2" s="22" t="s">
        <v>130</v>
      </c>
      <c r="J2" s="22" t="s">
        <v>52</v>
      </c>
      <c r="K2" s="22" t="s">
        <v>55</v>
      </c>
      <c r="L2" s="22" t="s">
        <v>114</v>
      </c>
      <c r="M2" s="22" t="s">
        <v>130</v>
      </c>
      <c r="N2" s="22" t="s">
        <v>52</v>
      </c>
      <c r="O2" s="22" t="s">
        <v>55</v>
      </c>
      <c r="P2" s="22" t="s">
        <v>114</v>
      </c>
      <c r="Q2" s="22" t="s">
        <v>130</v>
      </c>
      <c r="R2" s="22" t="s">
        <v>52</v>
      </c>
      <c r="S2" s="22" t="s">
        <v>55</v>
      </c>
      <c r="T2" s="22" t="s">
        <v>114</v>
      </c>
      <c r="U2" s="22" t="s">
        <v>130</v>
      </c>
      <c r="V2" s="22" t="s">
        <v>52</v>
      </c>
      <c r="W2" s="22" t="s">
        <v>55</v>
      </c>
      <c r="X2" s="22" t="s">
        <v>114</v>
      </c>
      <c r="Y2" s="22" t="s">
        <v>130</v>
      </c>
      <c r="Z2" s="22" t="s">
        <v>52</v>
      </c>
      <c r="AA2" s="22" t="s">
        <v>55</v>
      </c>
      <c r="AB2" s="22" t="s">
        <v>114</v>
      </c>
      <c r="AC2" s="22" t="s">
        <v>130</v>
      </c>
      <c r="AD2" s="22" t="s">
        <v>52</v>
      </c>
      <c r="AE2" s="22" t="s">
        <v>55</v>
      </c>
      <c r="AF2" s="22" t="s">
        <v>114</v>
      </c>
      <c r="AG2" s="22" t="s">
        <v>130</v>
      </c>
      <c r="AH2" s="22" t="s">
        <v>52</v>
      </c>
      <c r="AI2" s="22" t="s">
        <v>55</v>
      </c>
      <c r="AJ2" s="22" t="s">
        <v>114</v>
      </c>
      <c r="AK2" s="22" t="s">
        <v>130</v>
      </c>
      <c r="AL2" s="22" t="s">
        <v>52</v>
      </c>
      <c r="AM2" s="22" t="s">
        <v>55</v>
      </c>
      <c r="AN2" s="22" t="s">
        <v>114</v>
      </c>
      <c r="AO2" s="22" t="s">
        <v>130</v>
      </c>
      <c r="AP2" s="22" t="s">
        <v>52</v>
      </c>
      <c r="AQ2" s="22" t="s">
        <v>55</v>
      </c>
      <c r="AR2" s="22" t="s">
        <v>114</v>
      </c>
      <c r="AS2" s="22" t="s">
        <v>130</v>
      </c>
      <c r="AT2" s="22" t="s">
        <v>52</v>
      </c>
      <c r="AU2" s="22" t="s">
        <v>55</v>
      </c>
      <c r="AV2" s="22" t="s">
        <v>114</v>
      </c>
      <c r="AW2" s="22" t="s">
        <v>130</v>
      </c>
      <c r="AX2" s="22" t="s">
        <v>52</v>
      </c>
      <c r="AY2" s="22" t="s">
        <v>55</v>
      </c>
      <c r="AZ2" s="22" t="s">
        <v>114</v>
      </c>
      <c r="BA2" s="22" t="s">
        <v>130</v>
      </c>
      <c r="BB2" s="22" t="s">
        <v>52</v>
      </c>
      <c r="BC2" s="22" t="s">
        <v>55</v>
      </c>
      <c r="BD2" s="22" t="s">
        <v>114</v>
      </c>
      <c r="BE2" s="22" t="s">
        <v>130</v>
      </c>
      <c r="BF2" s="22" t="s">
        <v>52</v>
      </c>
      <c r="BG2" s="22" t="s">
        <v>55</v>
      </c>
      <c r="BH2" s="22" t="s">
        <v>114</v>
      </c>
      <c r="BI2" s="22" t="s">
        <v>130</v>
      </c>
      <c r="BJ2" s="22" t="s">
        <v>52</v>
      </c>
      <c r="BK2" s="22" t="s">
        <v>55</v>
      </c>
      <c r="BL2" s="22" t="s">
        <v>114</v>
      </c>
      <c r="BM2" s="22" t="s">
        <v>130</v>
      </c>
      <c r="BN2" s="22" t="s">
        <v>52</v>
      </c>
      <c r="BO2" s="22" t="s">
        <v>55</v>
      </c>
      <c r="BP2" s="22" t="s">
        <v>114</v>
      </c>
      <c r="BQ2" s="22" t="s">
        <v>130</v>
      </c>
      <c r="BR2" s="22" t="s">
        <v>52</v>
      </c>
      <c r="BS2" s="22" t="s">
        <v>55</v>
      </c>
      <c r="BT2" s="22" t="s">
        <v>114</v>
      </c>
      <c r="BU2" s="22" t="s">
        <v>130</v>
      </c>
      <c r="BV2" s="22" t="s">
        <v>52</v>
      </c>
      <c r="BW2" s="22" t="s">
        <v>55</v>
      </c>
      <c r="BX2" s="22" t="s">
        <v>114</v>
      </c>
      <c r="BY2" s="22" t="s">
        <v>130</v>
      </c>
      <c r="BZ2" s="22" t="s">
        <v>52</v>
      </c>
      <c r="CA2" s="22" t="s">
        <v>55</v>
      </c>
      <c r="CB2" s="22" t="s">
        <v>114</v>
      </c>
      <c r="CC2" s="22" t="s">
        <v>130</v>
      </c>
      <c r="CD2" s="22" t="s">
        <v>52</v>
      </c>
      <c r="CE2" s="22" t="s">
        <v>55</v>
      </c>
      <c r="CF2" s="22" t="s">
        <v>114</v>
      </c>
      <c r="CG2" s="22" t="s">
        <v>130</v>
      </c>
      <c r="CH2" s="22" t="s">
        <v>52</v>
      </c>
      <c r="CI2" s="22" t="s">
        <v>55</v>
      </c>
      <c r="CJ2" s="22" t="s">
        <v>114</v>
      </c>
      <c r="CK2" s="22" t="s">
        <v>130</v>
      </c>
      <c r="CL2" s="22" t="s">
        <v>52</v>
      </c>
      <c r="CM2" s="22" t="s">
        <v>55</v>
      </c>
      <c r="CN2" s="22" t="s">
        <v>114</v>
      </c>
      <c r="CO2" s="22" t="s">
        <v>130</v>
      </c>
      <c r="CP2" s="22" t="s">
        <v>52</v>
      </c>
      <c r="CQ2" s="22" t="s">
        <v>55</v>
      </c>
      <c r="CR2" s="22" t="s">
        <v>114</v>
      </c>
      <c r="CS2" s="22" t="s">
        <v>130</v>
      </c>
      <c r="CT2" s="22" t="s">
        <v>52</v>
      </c>
      <c r="CU2" s="22" t="s">
        <v>55</v>
      </c>
      <c r="CV2" s="22" t="s">
        <v>114</v>
      </c>
      <c r="CW2" s="22" t="s">
        <v>130</v>
      </c>
      <c r="CX2" s="22" t="s">
        <v>52</v>
      </c>
      <c r="CY2" s="22" t="s">
        <v>55</v>
      </c>
      <c r="CZ2" s="22" t="s">
        <v>114</v>
      </c>
      <c r="DA2" s="22" t="s">
        <v>130</v>
      </c>
      <c r="DB2" s="22" t="s">
        <v>52</v>
      </c>
      <c r="DC2" s="22" t="s">
        <v>55</v>
      </c>
      <c r="DD2" s="22" t="s">
        <v>114</v>
      </c>
      <c r="DE2" s="22" t="s">
        <v>130</v>
      </c>
      <c r="DF2" s="22" t="s">
        <v>52</v>
      </c>
      <c r="DG2" s="22" t="s">
        <v>55</v>
      </c>
      <c r="DH2" s="22" t="s">
        <v>114</v>
      </c>
      <c r="DI2" s="22" t="s">
        <v>130</v>
      </c>
      <c r="DJ2" s="22" t="s">
        <v>52</v>
      </c>
      <c r="DK2" s="22" t="s">
        <v>55</v>
      </c>
      <c r="DL2" s="22" t="s">
        <v>114</v>
      </c>
      <c r="DM2" s="22" t="s">
        <v>130</v>
      </c>
      <c r="DN2" s="22" t="s">
        <v>52</v>
      </c>
      <c r="DO2" s="22" t="s">
        <v>55</v>
      </c>
      <c r="DP2" s="22" t="s">
        <v>114</v>
      </c>
      <c r="DQ2" s="22" t="s">
        <v>130</v>
      </c>
      <c r="DR2" s="22" t="s">
        <v>52</v>
      </c>
      <c r="DS2" s="22" t="s">
        <v>55</v>
      </c>
      <c r="DT2" s="22" t="s">
        <v>114</v>
      </c>
      <c r="DU2" s="22" t="s">
        <v>130</v>
      </c>
    </row>
    <row r="3" spans="1:125" x14ac:dyDescent="0.2">
      <c r="A3" s="22" t="s">
        <v>1</v>
      </c>
      <c r="B3" s="25">
        <v>374</v>
      </c>
      <c r="C3" s="22">
        <v>1002</v>
      </c>
      <c r="D3" s="23">
        <v>17310</v>
      </c>
      <c r="E3" s="24">
        <v>19.100000000000001</v>
      </c>
      <c r="F3" s="22">
        <v>396</v>
      </c>
      <c r="G3" s="22">
        <v>1079</v>
      </c>
      <c r="H3" s="23">
        <v>18333</v>
      </c>
      <c r="I3" s="24">
        <v>20.6</v>
      </c>
      <c r="J3" s="22">
        <v>409</v>
      </c>
      <c r="K3" s="22">
        <v>1150</v>
      </c>
      <c r="L3" s="23">
        <v>19132</v>
      </c>
      <c r="M3" s="24">
        <v>23.8</v>
      </c>
      <c r="N3" s="22">
        <v>380</v>
      </c>
      <c r="O3" s="22">
        <v>1137</v>
      </c>
      <c r="P3" s="23">
        <v>19734</v>
      </c>
      <c r="Q3" s="24">
        <v>21.3</v>
      </c>
      <c r="R3" s="22">
        <v>408</v>
      </c>
      <c r="S3" s="22">
        <v>1228</v>
      </c>
      <c r="T3" s="23">
        <v>19948</v>
      </c>
      <c r="U3" s="24">
        <v>19.3</v>
      </c>
      <c r="V3" s="22">
        <v>421</v>
      </c>
      <c r="W3" s="22">
        <v>1276</v>
      </c>
      <c r="X3" s="23">
        <v>21284</v>
      </c>
      <c r="Y3" s="24">
        <v>18.899999999999999</v>
      </c>
      <c r="Z3" s="22">
        <v>467</v>
      </c>
      <c r="AA3" s="22">
        <v>1319</v>
      </c>
      <c r="AB3" s="23">
        <v>23357</v>
      </c>
      <c r="AC3" s="24">
        <v>19.2</v>
      </c>
      <c r="AD3" s="22">
        <v>469</v>
      </c>
      <c r="AE3" s="22">
        <v>1455</v>
      </c>
      <c r="AF3" s="23">
        <v>24346</v>
      </c>
      <c r="AG3" s="24">
        <v>18.8</v>
      </c>
      <c r="AH3" s="22">
        <v>455</v>
      </c>
      <c r="AI3" s="22">
        <v>1704</v>
      </c>
      <c r="AJ3" s="23">
        <v>25808</v>
      </c>
      <c r="AK3" s="24">
        <v>17.3</v>
      </c>
      <c r="AL3" s="22">
        <v>484</v>
      </c>
      <c r="AM3" s="22">
        <v>1471</v>
      </c>
      <c r="AN3" s="23">
        <v>25082</v>
      </c>
      <c r="AO3" s="24">
        <v>17.399999999999999</v>
      </c>
      <c r="AP3" s="22">
        <v>501</v>
      </c>
      <c r="AQ3" s="22">
        <v>1487</v>
      </c>
      <c r="AR3" s="23">
        <v>27196</v>
      </c>
      <c r="AS3" s="24">
        <v>16.399999999999999</v>
      </c>
      <c r="AT3" s="22">
        <v>475</v>
      </c>
      <c r="AU3" s="22">
        <v>1350</v>
      </c>
      <c r="AV3" s="23">
        <v>25991</v>
      </c>
      <c r="AW3" s="24">
        <v>20.100000000000001</v>
      </c>
      <c r="AX3" s="22">
        <v>444</v>
      </c>
      <c r="AY3" s="22">
        <v>1397</v>
      </c>
      <c r="AZ3" s="23">
        <v>30302</v>
      </c>
      <c r="BA3" s="24">
        <v>14</v>
      </c>
      <c r="BB3" s="22">
        <v>426</v>
      </c>
      <c r="BC3" s="22">
        <v>1396</v>
      </c>
      <c r="BD3" s="23">
        <v>31939</v>
      </c>
      <c r="BE3" s="24">
        <v>15.7</v>
      </c>
      <c r="BF3" s="22">
        <v>354</v>
      </c>
      <c r="BG3" s="22">
        <v>1443</v>
      </c>
      <c r="BH3" s="23">
        <v>36266</v>
      </c>
      <c r="BI3" s="24">
        <v>14.5</v>
      </c>
      <c r="BJ3" s="22">
        <v>345</v>
      </c>
      <c r="BK3" s="22">
        <v>1513</v>
      </c>
      <c r="BL3" s="23">
        <v>36251</v>
      </c>
      <c r="BM3" s="24">
        <v>15.2</v>
      </c>
      <c r="BN3" s="22">
        <v>329</v>
      </c>
      <c r="BO3" s="22">
        <v>1482</v>
      </c>
      <c r="BP3" s="23">
        <v>35424</v>
      </c>
      <c r="BQ3" s="24">
        <v>13.3</v>
      </c>
      <c r="BR3" s="22">
        <v>379</v>
      </c>
      <c r="BS3" s="22">
        <v>1369</v>
      </c>
      <c r="BT3" s="23">
        <v>35160</v>
      </c>
      <c r="BU3" s="24">
        <v>15.9</v>
      </c>
      <c r="BV3" s="22">
        <v>303</v>
      </c>
      <c r="BW3" s="22">
        <v>1664</v>
      </c>
      <c r="BX3" s="23">
        <v>37603</v>
      </c>
      <c r="BY3" s="24">
        <v>14.5</v>
      </c>
      <c r="BZ3" s="22">
        <v>299</v>
      </c>
      <c r="CA3" s="22">
        <v>1656</v>
      </c>
      <c r="CB3" s="23">
        <v>37255</v>
      </c>
      <c r="CC3" s="24">
        <v>15</v>
      </c>
      <c r="CD3" s="22">
        <v>254</v>
      </c>
      <c r="CE3" s="22">
        <v>1742</v>
      </c>
      <c r="CF3" s="23">
        <v>36629</v>
      </c>
      <c r="CG3" s="24">
        <v>16.899999999999999</v>
      </c>
      <c r="CH3" s="22">
        <v>374</v>
      </c>
      <c r="CI3" s="22">
        <v>1564</v>
      </c>
      <c r="CJ3" s="23">
        <v>37150</v>
      </c>
      <c r="CK3" s="24">
        <v>16.7</v>
      </c>
      <c r="CL3" s="22">
        <v>382</v>
      </c>
      <c r="CM3" s="22">
        <v>1646</v>
      </c>
      <c r="CN3" s="23">
        <v>37952</v>
      </c>
      <c r="CO3" s="24">
        <v>14.3</v>
      </c>
      <c r="CP3" s="22">
        <v>412</v>
      </c>
      <c r="CQ3" s="22">
        <v>1548</v>
      </c>
      <c r="CR3" s="23">
        <v>42212</v>
      </c>
      <c r="CS3" s="24">
        <v>14.5</v>
      </c>
      <c r="CT3" s="22">
        <v>351</v>
      </c>
      <c r="CU3" s="22">
        <v>1618</v>
      </c>
      <c r="CV3" s="23">
        <v>44476</v>
      </c>
      <c r="CW3" s="24">
        <v>14.3</v>
      </c>
      <c r="CX3" s="22">
        <v>322</v>
      </c>
      <c r="CY3" s="22">
        <v>1504</v>
      </c>
      <c r="CZ3" s="23">
        <v>39980</v>
      </c>
      <c r="DA3" s="24">
        <v>16.600000000000001</v>
      </c>
      <c r="DB3" s="22">
        <v>275</v>
      </c>
      <c r="DC3" s="22">
        <v>1355</v>
      </c>
      <c r="DD3" s="23">
        <v>40933</v>
      </c>
      <c r="DE3" s="24">
        <v>17.2</v>
      </c>
      <c r="DF3" s="22">
        <v>299</v>
      </c>
      <c r="DG3" s="22">
        <v>1370</v>
      </c>
      <c r="DH3" s="23">
        <v>42590</v>
      </c>
      <c r="DI3" s="24">
        <v>15.4</v>
      </c>
      <c r="DJ3" s="22">
        <v>342</v>
      </c>
      <c r="DK3" s="22">
        <v>1296</v>
      </c>
      <c r="DL3" s="23">
        <v>43464</v>
      </c>
      <c r="DM3" s="24">
        <v>16.2</v>
      </c>
      <c r="DN3" s="22">
        <v>346</v>
      </c>
      <c r="DO3" s="22">
        <v>1449</v>
      </c>
      <c r="DP3" s="23">
        <v>47320</v>
      </c>
      <c r="DQ3" s="24">
        <v>18.5</v>
      </c>
      <c r="DR3" s="22">
        <v>276</v>
      </c>
      <c r="DS3" s="22">
        <v>1436</v>
      </c>
      <c r="DT3" s="23">
        <v>42278</v>
      </c>
      <c r="DU3" s="24">
        <v>17.8</v>
      </c>
    </row>
    <row r="4" spans="1:125" x14ac:dyDescent="0.2">
      <c r="A4" s="22" t="s">
        <v>2</v>
      </c>
      <c r="B4" s="25">
        <v>58</v>
      </c>
      <c r="C4" s="22">
        <v>458</v>
      </c>
      <c r="D4" s="23">
        <v>32356</v>
      </c>
      <c r="E4" s="24">
        <v>9.6</v>
      </c>
      <c r="F4" s="22">
        <v>51</v>
      </c>
      <c r="G4" s="22">
        <v>402</v>
      </c>
      <c r="H4" s="23">
        <v>34782</v>
      </c>
      <c r="I4" s="24">
        <v>8.6999999999999993</v>
      </c>
      <c r="J4" s="22">
        <v>46</v>
      </c>
      <c r="K4" s="22">
        <v>388</v>
      </c>
      <c r="L4" s="23">
        <v>31356</v>
      </c>
      <c r="M4" s="24">
        <v>11.4</v>
      </c>
      <c r="N4" s="22">
        <v>53</v>
      </c>
      <c r="O4" s="22">
        <v>341</v>
      </c>
      <c r="P4" s="23">
        <v>33233</v>
      </c>
      <c r="Q4" s="24">
        <v>12</v>
      </c>
      <c r="R4" s="22">
        <v>29</v>
      </c>
      <c r="S4" s="22">
        <v>296</v>
      </c>
      <c r="T4" s="23">
        <v>33103</v>
      </c>
      <c r="U4" s="24">
        <v>11</v>
      </c>
      <c r="V4" s="22">
        <v>42</v>
      </c>
      <c r="W4" s="22">
        <v>279</v>
      </c>
      <c r="X4" s="23">
        <v>36006</v>
      </c>
      <c r="Y4" s="24">
        <v>10.5</v>
      </c>
      <c r="Z4" s="22">
        <v>41</v>
      </c>
      <c r="AA4" s="22">
        <v>401</v>
      </c>
      <c r="AB4" s="23">
        <v>39298</v>
      </c>
      <c r="AC4" s="24">
        <v>11.4</v>
      </c>
      <c r="AD4" s="22">
        <v>42</v>
      </c>
      <c r="AE4" s="22">
        <v>523</v>
      </c>
      <c r="AF4" s="23">
        <v>40612</v>
      </c>
      <c r="AG4" s="24">
        <v>11.8</v>
      </c>
      <c r="AH4" s="22">
        <v>44</v>
      </c>
      <c r="AI4" s="22">
        <v>579</v>
      </c>
      <c r="AJ4" s="23">
        <v>41802</v>
      </c>
      <c r="AK4" s="24">
        <v>10.199999999999999</v>
      </c>
      <c r="AL4" s="22">
        <v>54</v>
      </c>
      <c r="AM4" s="22">
        <v>502</v>
      </c>
      <c r="AN4" s="23">
        <v>42931</v>
      </c>
      <c r="AO4" s="24">
        <v>9.1</v>
      </c>
      <c r="AP4" s="22">
        <v>38</v>
      </c>
      <c r="AQ4" s="22">
        <v>418</v>
      </c>
      <c r="AR4" s="23">
        <v>45367</v>
      </c>
      <c r="AS4" s="24">
        <v>10.199999999999999</v>
      </c>
      <c r="AT4" s="22">
        <v>55</v>
      </c>
      <c r="AU4" s="22">
        <v>485</v>
      </c>
      <c r="AV4" s="23">
        <v>47954</v>
      </c>
      <c r="AW4" s="24">
        <v>7.1</v>
      </c>
      <c r="AX4" s="22">
        <v>45</v>
      </c>
      <c r="AY4" s="22">
        <v>398</v>
      </c>
      <c r="AZ4" s="23">
        <v>52779</v>
      </c>
      <c r="BA4" s="24">
        <v>8.1999999999999993</v>
      </c>
      <c r="BB4" s="22">
        <v>54</v>
      </c>
      <c r="BC4" s="22">
        <v>403</v>
      </c>
      <c r="BD4" s="23">
        <v>47994</v>
      </c>
      <c r="BE4" s="24">
        <v>8.8000000000000007</v>
      </c>
      <c r="BF4" s="22">
        <v>41</v>
      </c>
      <c r="BG4" s="22">
        <v>421</v>
      </c>
      <c r="BH4" s="23">
        <v>50692</v>
      </c>
      <c r="BI4" s="24">
        <v>9.4</v>
      </c>
      <c r="BJ4" s="22">
        <v>52</v>
      </c>
      <c r="BK4" s="22">
        <v>517</v>
      </c>
      <c r="BL4" s="23">
        <v>51396</v>
      </c>
      <c r="BM4" s="24">
        <v>7.6</v>
      </c>
      <c r="BN4" s="22">
        <v>27</v>
      </c>
      <c r="BO4" s="22">
        <v>497</v>
      </c>
      <c r="BP4" s="23">
        <v>52847</v>
      </c>
      <c r="BQ4" s="24">
        <v>7.6</v>
      </c>
      <c r="BR4" s="22">
        <v>39</v>
      </c>
      <c r="BS4" s="22">
        <v>501</v>
      </c>
      <c r="BT4" s="23">
        <v>57363</v>
      </c>
      <c r="BU4" s="24">
        <v>8.5</v>
      </c>
      <c r="BV4" s="22">
        <v>33</v>
      </c>
      <c r="BW4" s="22">
        <v>511</v>
      </c>
      <c r="BX4" s="23">
        <v>52774</v>
      </c>
      <c r="BY4" s="24">
        <v>8.8000000000000007</v>
      </c>
      <c r="BZ4" s="22">
        <v>39</v>
      </c>
      <c r="CA4" s="22">
        <v>605</v>
      </c>
      <c r="CB4" s="23">
        <v>51837</v>
      </c>
      <c r="CC4" s="24">
        <v>9.6</v>
      </c>
      <c r="CD4" s="22">
        <v>37</v>
      </c>
      <c r="CE4" s="22">
        <v>558</v>
      </c>
      <c r="CF4" s="23">
        <v>55063</v>
      </c>
      <c r="CG4" s="24">
        <v>9.1</v>
      </c>
      <c r="CH4" s="22">
        <v>32</v>
      </c>
      <c r="CI4" s="22">
        <v>538</v>
      </c>
      <c r="CJ4" s="23">
        <v>55891</v>
      </c>
      <c r="CK4" s="24">
        <v>10</v>
      </c>
      <c r="CL4" s="22">
        <v>36</v>
      </c>
      <c r="CM4" s="22">
        <v>512</v>
      </c>
      <c r="CN4" s="23">
        <v>56418</v>
      </c>
      <c r="CO4" s="24">
        <v>8.9</v>
      </c>
      <c r="CP4" s="22">
        <v>43</v>
      </c>
      <c r="CQ4" s="22">
        <v>545</v>
      </c>
      <c r="CR4" s="23">
        <v>62993</v>
      </c>
      <c r="CS4" s="24">
        <v>7.6</v>
      </c>
      <c r="CT4" s="22">
        <v>27</v>
      </c>
      <c r="CU4" s="22">
        <v>447</v>
      </c>
      <c r="CV4" s="23">
        <v>63989</v>
      </c>
      <c r="CW4" s="24">
        <v>8.1999999999999993</v>
      </c>
      <c r="CX4" s="22">
        <v>22</v>
      </c>
      <c r="CY4" s="22">
        <v>513</v>
      </c>
      <c r="CZ4" s="23">
        <v>61604</v>
      </c>
      <c r="DA4" s="24">
        <v>11.7</v>
      </c>
      <c r="DB4" s="22">
        <v>31</v>
      </c>
      <c r="DC4" s="22">
        <v>533</v>
      </c>
      <c r="DD4" s="23">
        <v>57848</v>
      </c>
      <c r="DE4" s="24">
        <v>12.5</v>
      </c>
      <c r="DF4" s="22">
        <v>30</v>
      </c>
      <c r="DG4" s="22">
        <v>436</v>
      </c>
      <c r="DH4" s="23">
        <v>57431</v>
      </c>
      <c r="DI4" s="24">
        <v>11.7</v>
      </c>
      <c r="DJ4" s="22">
        <v>30</v>
      </c>
      <c r="DK4" s="22">
        <v>583</v>
      </c>
      <c r="DL4" s="23">
        <v>63648</v>
      </c>
      <c r="DM4" s="24">
        <v>10</v>
      </c>
      <c r="DN4" s="22">
        <v>34</v>
      </c>
      <c r="DO4" s="22">
        <v>657</v>
      </c>
      <c r="DP4" s="23">
        <v>72472</v>
      </c>
      <c r="DQ4" s="24">
        <v>9.6999999999999993</v>
      </c>
      <c r="DR4" s="22">
        <v>41</v>
      </c>
      <c r="DS4" s="22">
        <v>555</v>
      </c>
      <c r="DT4" s="23">
        <v>67629</v>
      </c>
      <c r="DU4" s="24">
        <v>11.9</v>
      </c>
    </row>
    <row r="5" spans="1:125" x14ac:dyDescent="0.2">
      <c r="A5" s="22" t="s">
        <v>3</v>
      </c>
      <c r="B5" s="25">
        <v>238</v>
      </c>
      <c r="C5" s="22">
        <v>1316</v>
      </c>
      <c r="D5" s="23">
        <v>21425</v>
      </c>
      <c r="E5" s="24">
        <v>18.2</v>
      </c>
      <c r="F5" s="22">
        <v>254</v>
      </c>
      <c r="G5" s="22">
        <v>1458</v>
      </c>
      <c r="H5" s="23">
        <v>23877</v>
      </c>
      <c r="I5" s="24">
        <v>10.7</v>
      </c>
      <c r="J5" s="22">
        <v>307</v>
      </c>
      <c r="K5" s="22">
        <v>1425</v>
      </c>
      <c r="L5" s="23">
        <v>25500</v>
      </c>
      <c r="M5" s="24">
        <v>14.3</v>
      </c>
      <c r="N5" s="22">
        <v>253</v>
      </c>
      <c r="O5" s="22">
        <v>1396</v>
      </c>
      <c r="P5" s="23">
        <v>26749</v>
      </c>
      <c r="Q5" s="24">
        <v>12.8</v>
      </c>
      <c r="R5" s="22">
        <v>294</v>
      </c>
      <c r="S5" s="22">
        <v>1345</v>
      </c>
      <c r="T5" s="23">
        <v>26435</v>
      </c>
      <c r="U5" s="24">
        <v>14.1</v>
      </c>
      <c r="V5" s="22">
        <v>237</v>
      </c>
      <c r="W5" s="22">
        <v>1286</v>
      </c>
      <c r="X5" s="23">
        <v>28552</v>
      </c>
      <c r="Y5" s="24">
        <v>14.1</v>
      </c>
      <c r="Z5" s="22">
        <v>284</v>
      </c>
      <c r="AA5" s="22">
        <v>1500</v>
      </c>
      <c r="AB5" s="23">
        <v>29224</v>
      </c>
      <c r="AC5" s="24">
        <v>13.7</v>
      </c>
      <c r="AD5" s="22">
        <v>291</v>
      </c>
      <c r="AE5" s="22">
        <v>1590</v>
      </c>
      <c r="AF5" s="23">
        <v>30737</v>
      </c>
      <c r="AG5" s="24">
        <v>14.8</v>
      </c>
      <c r="AH5" s="22">
        <v>312</v>
      </c>
      <c r="AI5" s="22">
        <v>1647</v>
      </c>
      <c r="AJ5" s="23">
        <v>29358</v>
      </c>
      <c r="AK5" s="24">
        <v>15.8</v>
      </c>
      <c r="AL5" s="22">
        <v>339</v>
      </c>
      <c r="AM5" s="22">
        <v>1488</v>
      </c>
      <c r="AN5" s="23">
        <v>30510</v>
      </c>
      <c r="AO5" s="24">
        <v>15.4</v>
      </c>
      <c r="AP5" s="22">
        <v>426</v>
      </c>
      <c r="AQ5" s="22">
        <v>1465</v>
      </c>
      <c r="AR5" s="23">
        <v>31293</v>
      </c>
      <c r="AS5" s="24">
        <v>15.9</v>
      </c>
      <c r="AT5" s="22">
        <v>439</v>
      </c>
      <c r="AU5" s="22">
        <v>1418</v>
      </c>
      <c r="AV5" s="23">
        <v>30863</v>
      </c>
      <c r="AW5" s="24">
        <v>16.100000000000001</v>
      </c>
      <c r="AX5" s="22">
        <v>377</v>
      </c>
      <c r="AY5" s="22">
        <v>1381</v>
      </c>
      <c r="AZ5" s="23">
        <v>31637</v>
      </c>
      <c r="BA5" s="24">
        <v>20.5</v>
      </c>
      <c r="BB5" s="22">
        <v>375</v>
      </c>
      <c r="BC5" s="22">
        <v>1492</v>
      </c>
      <c r="BD5" s="23">
        <v>32740</v>
      </c>
      <c r="BE5" s="24">
        <v>17.2</v>
      </c>
      <c r="BF5" s="22">
        <v>376</v>
      </c>
      <c r="BG5" s="22">
        <v>1451</v>
      </c>
      <c r="BH5" s="23">
        <v>37090</v>
      </c>
      <c r="BI5" s="24">
        <v>16.600000000000001</v>
      </c>
      <c r="BJ5" s="22">
        <v>384</v>
      </c>
      <c r="BK5" s="22">
        <v>1383</v>
      </c>
      <c r="BL5" s="23">
        <v>36995</v>
      </c>
      <c r="BM5" s="24">
        <v>12.2</v>
      </c>
      <c r="BN5" s="22">
        <v>359</v>
      </c>
      <c r="BO5" s="22">
        <v>1577</v>
      </c>
      <c r="BP5" s="23">
        <v>39783</v>
      </c>
      <c r="BQ5" s="24">
        <v>11.7</v>
      </c>
      <c r="BR5" s="22">
        <v>400</v>
      </c>
      <c r="BS5" s="22">
        <v>1518</v>
      </c>
      <c r="BT5" s="23">
        <v>42704</v>
      </c>
      <c r="BU5" s="24">
        <v>14.6</v>
      </c>
      <c r="BV5" s="22">
        <v>387</v>
      </c>
      <c r="BW5" s="22">
        <v>1608</v>
      </c>
      <c r="BX5" s="23">
        <v>39734</v>
      </c>
      <c r="BY5" s="24">
        <v>13.5</v>
      </c>
      <c r="BZ5" s="22">
        <v>441</v>
      </c>
      <c r="CA5" s="22">
        <v>1856</v>
      </c>
      <c r="CB5" s="23">
        <v>41166</v>
      </c>
      <c r="CC5" s="24">
        <v>13.5</v>
      </c>
      <c r="CD5" s="22">
        <v>414</v>
      </c>
      <c r="CE5" s="22">
        <v>1896</v>
      </c>
      <c r="CF5" s="23">
        <v>43846</v>
      </c>
      <c r="CG5" s="24">
        <v>14.4</v>
      </c>
      <c r="CH5" s="22">
        <v>445</v>
      </c>
      <c r="CI5" s="22">
        <v>2006</v>
      </c>
      <c r="CJ5" s="23">
        <v>45245</v>
      </c>
      <c r="CK5" s="24">
        <v>15.2</v>
      </c>
      <c r="CL5" s="22">
        <v>533</v>
      </c>
      <c r="CM5" s="22">
        <v>2449</v>
      </c>
      <c r="CN5" s="23">
        <v>46657</v>
      </c>
      <c r="CO5" s="24">
        <v>14.4</v>
      </c>
      <c r="CP5" s="22">
        <v>548</v>
      </c>
      <c r="CQ5" s="22">
        <v>2353</v>
      </c>
      <c r="CR5" s="23">
        <v>47215</v>
      </c>
      <c r="CS5" s="24">
        <v>14.3</v>
      </c>
      <c r="CT5" s="22">
        <v>462</v>
      </c>
      <c r="CU5" s="22">
        <v>2200</v>
      </c>
      <c r="CV5" s="23">
        <v>46914</v>
      </c>
      <c r="CW5" s="24">
        <v>18</v>
      </c>
      <c r="CX5" s="22">
        <v>380</v>
      </c>
      <c r="CY5" s="22">
        <v>2279</v>
      </c>
      <c r="CZ5" s="23">
        <v>45739</v>
      </c>
      <c r="DA5" s="24">
        <v>21.2</v>
      </c>
      <c r="DB5" s="22">
        <v>408</v>
      </c>
      <c r="DC5" s="22">
        <v>2191</v>
      </c>
      <c r="DD5" s="23">
        <v>46896</v>
      </c>
      <c r="DE5" s="24">
        <v>18.8</v>
      </c>
      <c r="DF5" s="22">
        <v>397</v>
      </c>
      <c r="DG5" s="22">
        <v>2499</v>
      </c>
      <c r="DH5" s="23">
        <v>48621</v>
      </c>
      <c r="DI5" s="24">
        <v>17.2</v>
      </c>
      <c r="DJ5" s="22">
        <v>358</v>
      </c>
      <c r="DK5" s="22">
        <v>2282</v>
      </c>
      <c r="DL5" s="23">
        <v>47044</v>
      </c>
      <c r="DM5" s="24">
        <v>19</v>
      </c>
      <c r="DN5" s="22">
        <v>355</v>
      </c>
      <c r="DO5" s="22">
        <v>2344</v>
      </c>
      <c r="DP5" s="23">
        <v>52611</v>
      </c>
      <c r="DQ5" s="24">
        <v>17.8</v>
      </c>
      <c r="DR5" s="22">
        <v>319</v>
      </c>
      <c r="DS5" s="22">
        <v>2464</v>
      </c>
      <c r="DT5" s="23">
        <v>49254</v>
      </c>
      <c r="DU5" s="24">
        <v>21.2</v>
      </c>
    </row>
    <row r="6" spans="1:125" x14ac:dyDescent="0.2">
      <c r="A6" s="22" t="s">
        <v>4</v>
      </c>
      <c r="B6" s="25">
        <v>176</v>
      </c>
      <c r="C6" s="22">
        <v>697</v>
      </c>
      <c r="D6" s="23">
        <v>15674</v>
      </c>
      <c r="E6" s="24">
        <v>23.9</v>
      </c>
      <c r="F6" s="22">
        <v>187</v>
      </c>
      <c r="G6" s="22">
        <v>686</v>
      </c>
      <c r="H6" s="23">
        <v>17451</v>
      </c>
      <c r="I6" s="24">
        <v>22.9</v>
      </c>
      <c r="J6" s="22">
        <v>191</v>
      </c>
      <c r="K6" s="22">
        <v>686</v>
      </c>
      <c r="L6" s="23">
        <v>18730</v>
      </c>
      <c r="M6" s="24">
        <v>21.3</v>
      </c>
      <c r="N6" s="22">
        <v>182</v>
      </c>
      <c r="O6" s="22">
        <v>779</v>
      </c>
      <c r="P6" s="23">
        <v>18827</v>
      </c>
      <c r="Q6" s="24">
        <v>21.8</v>
      </c>
      <c r="R6" s="22">
        <v>211</v>
      </c>
      <c r="S6" s="22">
        <v>780</v>
      </c>
      <c r="T6" s="23">
        <v>20172</v>
      </c>
      <c r="U6" s="24">
        <v>21.6</v>
      </c>
      <c r="V6" s="22">
        <v>203</v>
      </c>
      <c r="W6" s="22">
        <v>924</v>
      </c>
      <c r="X6" s="23">
        <v>21433</v>
      </c>
      <c r="Y6" s="24">
        <v>18.3</v>
      </c>
      <c r="Z6" s="22">
        <v>241</v>
      </c>
      <c r="AA6" s="22">
        <v>1019</v>
      </c>
      <c r="AB6" s="23">
        <v>22786</v>
      </c>
      <c r="AC6" s="24">
        <v>19.600000000000001</v>
      </c>
      <c r="AD6" s="22">
        <v>264</v>
      </c>
      <c r="AE6" s="22">
        <v>1058</v>
      </c>
      <c r="AF6" s="23">
        <v>23435</v>
      </c>
      <c r="AG6" s="24">
        <v>17.3</v>
      </c>
      <c r="AH6" s="22">
        <v>259</v>
      </c>
      <c r="AI6" s="22">
        <v>990</v>
      </c>
      <c r="AJ6" s="23">
        <v>23882</v>
      </c>
      <c r="AK6" s="24">
        <v>17.5</v>
      </c>
      <c r="AL6" s="22">
        <v>247</v>
      </c>
      <c r="AM6" s="22">
        <v>1028</v>
      </c>
      <c r="AN6" s="23">
        <v>23039</v>
      </c>
      <c r="AO6" s="24">
        <v>20</v>
      </c>
      <c r="AP6" s="22">
        <v>294</v>
      </c>
      <c r="AQ6" s="22">
        <v>1028</v>
      </c>
      <c r="AR6" s="23">
        <v>25565</v>
      </c>
      <c r="AS6" s="24">
        <v>15.3</v>
      </c>
      <c r="AT6" s="22">
        <v>259</v>
      </c>
      <c r="AU6" s="22">
        <v>925</v>
      </c>
      <c r="AV6" s="23">
        <v>25814</v>
      </c>
      <c r="AW6" s="24">
        <v>14.9</v>
      </c>
      <c r="AX6" s="22">
        <v>219</v>
      </c>
      <c r="AY6" s="22">
        <v>1046</v>
      </c>
      <c r="AZ6" s="23">
        <v>27123</v>
      </c>
      <c r="BA6" s="24">
        <v>17.2</v>
      </c>
      <c r="BB6" s="22">
        <v>250</v>
      </c>
      <c r="BC6" s="22">
        <v>1098</v>
      </c>
      <c r="BD6" s="23">
        <v>26162</v>
      </c>
      <c r="BE6" s="24">
        <v>19.7</v>
      </c>
      <c r="BF6" s="22">
        <v>201</v>
      </c>
      <c r="BG6" s="22">
        <v>893</v>
      </c>
      <c r="BH6" s="23">
        <v>27665</v>
      </c>
      <c r="BI6" s="24">
        <v>14.7</v>
      </c>
      <c r="BJ6" s="22">
        <v>143</v>
      </c>
      <c r="BK6" s="22">
        <v>710</v>
      </c>
      <c r="BL6" s="23">
        <v>29682</v>
      </c>
      <c r="BM6" s="24">
        <v>14.7</v>
      </c>
      <c r="BN6" s="22">
        <v>168</v>
      </c>
      <c r="BO6" s="22">
        <v>848</v>
      </c>
      <c r="BP6" s="23">
        <v>29697</v>
      </c>
      <c r="BQ6" s="24">
        <v>16.5</v>
      </c>
      <c r="BR6" s="22">
        <v>148</v>
      </c>
      <c r="BS6" s="22">
        <v>892</v>
      </c>
      <c r="BT6" s="23">
        <v>33339</v>
      </c>
      <c r="BU6" s="24">
        <v>17.8</v>
      </c>
      <c r="BV6" s="22">
        <v>142</v>
      </c>
      <c r="BW6" s="22">
        <v>754</v>
      </c>
      <c r="BX6" s="23">
        <v>32387</v>
      </c>
      <c r="BY6" s="24">
        <v>19.8</v>
      </c>
      <c r="BZ6" s="22">
        <v>180</v>
      </c>
      <c r="CA6" s="22">
        <v>911</v>
      </c>
      <c r="CB6" s="23">
        <v>32002</v>
      </c>
      <c r="CC6" s="24">
        <v>17.8</v>
      </c>
      <c r="CD6" s="22">
        <v>176</v>
      </c>
      <c r="CE6" s="22">
        <v>1183</v>
      </c>
      <c r="CF6" s="23">
        <v>34984</v>
      </c>
      <c r="CG6" s="24">
        <v>15.1</v>
      </c>
      <c r="CH6" s="22">
        <v>189</v>
      </c>
      <c r="CI6" s="22">
        <v>1202</v>
      </c>
      <c r="CJ6" s="23">
        <v>36658</v>
      </c>
      <c r="CK6" s="24">
        <v>13.8</v>
      </c>
      <c r="CL6" s="22">
        <v>205</v>
      </c>
      <c r="CM6" s="22">
        <v>1325</v>
      </c>
      <c r="CN6" s="23">
        <v>37057</v>
      </c>
      <c r="CO6" s="24">
        <v>17.7</v>
      </c>
      <c r="CP6" s="22">
        <v>198</v>
      </c>
      <c r="CQ6" s="22">
        <v>1294</v>
      </c>
      <c r="CR6" s="23">
        <v>40795</v>
      </c>
      <c r="CS6" s="24">
        <v>13.8</v>
      </c>
      <c r="CT6" s="22">
        <v>165</v>
      </c>
      <c r="CU6" s="22">
        <v>1463</v>
      </c>
      <c r="CV6" s="23">
        <v>39586</v>
      </c>
      <c r="CW6" s="24">
        <v>15.3</v>
      </c>
      <c r="CX6" s="22">
        <v>179</v>
      </c>
      <c r="CY6" s="22">
        <v>1378</v>
      </c>
      <c r="CZ6" s="23">
        <v>36538</v>
      </c>
      <c r="DA6" s="24">
        <v>18.899999999999999</v>
      </c>
      <c r="DB6" s="22">
        <v>134</v>
      </c>
      <c r="DC6" s="22">
        <v>1321</v>
      </c>
      <c r="DD6" s="23">
        <v>38587</v>
      </c>
      <c r="DE6" s="24">
        <v>15.3</v>
      </c>
      <c r="DF6" s="22">
        <v>160</v>
      </c>
      <c r="DG6" s="22">
        <v>1230</v>
      </c>
      <c r="DH6" s="23">
        <v>41302</v>
      </c>
      <c r="DI6" s="24">
        <v>18.7</v>
      </c>
      <c r="DJ6" s="22">
        <v>174</v>
      </c>
      <c r="DK6" s="22">
        <v>1233</v>
      </c>
      <c r="DL6" s="23">
        <v>39018</v>
      </c>
      <c r="DM6" s="24">
        <v>20.100000000000001</v>
      </c>
      <c r="DN6" s="22">
        <v>158</v>
      </c>
      <c r="DO6" s="22">
        <v>1135</v>
      </c>
      <c r="DP6" s="23">
        <v>39376</v>
      </c>
      <c r="DQ6" s="24">
        <v>13.9</v>
      </c>
      <c r="DR6" s="22">
        <v>165</v>
      </c>
      <c r="DS6" s="22">
        <v>1182</v>
      </c>
      <c r="DT6" s="23">
        <v>44922</v>
      </c>
      <c r="DU6" s="24">
        <v>18.399999999999999</v>
      </c>
    </row>
    <row r="7" spans="1:125" x14ac:dyDescent="0.2">
      <c r="A7" s="22" t="s">
        <v>5</v>
      </c>
      <c r="B7" s="25">
        <v>2717</v>
      </c>
      <c r="C7" s="22">
        <v>11702</v>
      </c>
      <c r="D7" s="23">
        <v>25287</v>
      </c>
      <c r="E7" s="24">
        <v>13.2</v>
      </c>
      <c r="F7" s="22">
        <v>2770</v>
      </c>
      <c r="G7" s="22">
        <v>11421</v>
      </c>
      <c r="H7" s="23">
        <v>26981</v>
      </c>
      <c r="I7" s="24">
        <v>13.6</v>
      </c>
      <c r="J7" s="22">
        <v>3038</v>
      </c>
      <c r="K7" s="22">
        <v>12119</v>
      </c>
      <c r="L7" s="23">
        <v>29010</v>
      </c>
      <c r="M7" s="24">
        <v>12.7</v>
      </c>
      <c r="N7" s="22">
        <v>2924</v>
      </c>
      <c r="O7" s="22">
        <v>12109</v>
      </c>
      <c r="P7" s="23">
        <v>30146</v>
      </c>
      <c r="Q7" s="24">
        <v>12.3</v>
      </c>
      <c r="R7" s="22">
        <v>2936</v>
      </c>
      <c r="S7" s="22">
        <v>11780</v>
      </c>
      <c r="T7" s="23">
        <v>30287</v>
      </c>
      <c r="U7" s="24">
        <v>13.2</v>
      </c>
      <c r="V7" s="22">
        <v>3158</v>
      </c>
      <c r="W7" s="22">
        <v>11966</v>
      </c>
      <c r="X7" s="23">
        <v>33009</v>
      </c>
      <c r="Y7" s="24">
        <v>12.9</v>
      </c>
      <c r="Z7" s="22">
        <v>3553</v>
      </c>
      <c r="AA7" s="22">
        <v>12688</v>
      </c>
      <c r="AB7" s="23">
        <v>33290</v>
      </c>
      <c r="AC7" s="24">
        <v>13.9</v>
      </c>
      <c r="AD7" s="22">
        <v>3859</v>
      </c>
      <c r="AE7" s="22">
        <v>12896</v>
      </c>
      <c r="AF7" s="23">
        <v>33664</v>
      </c>
      <c r="AG7" s="24">
        <v>15.7</v>
      </c>
      <c r="AH7" s="22">
        <v>3921</v>
      </c>
      <c r="AI7" s="22">
        <v>12761</v>
      </c>
      <c r="AJ7" s="23">
        <v>34903</v>
      </c>
      <c r="AK7" s="24">
        <v>16.399999999999999</v>
      </c>
      <c r="AL7" s="22">
        <v>4096</v>
      </c>
      <c r="AM7" s="22">
        <v>11766</v>
      </c>
      <c r="AN7" s="23">
        <v>34073</v>
      </c>
      <c r="AO7" s="24">
        <v>18.2</v>
      </c>
      <c r="AP7" s="22">
        <v>3703</v>
      </c>
      <c r="AQ7" s="22">
        <v>10984</v>
      </c>
      <c r="AR7" s="23">
        <v>35331</v>
      </c>
      <c r="AS7" s="24">
        <v>17.899999999999999</v>
      </c>
      <c r="AT7" s="22">
        <v>3531</v>
      </c>
      <c r="AU7" s="22">
        <v>10554</v>
      </c>
      <c r="AV7" s="23">
        <v>37009</v>
      </c>
      <c r="AW7" s="24">
        <v>16.7</v>
      </c>
      <c r="AX7" s="22">
        <v>2916</v>
      </c>
      <c r="AY7" s="22">
        <v>10244</v>
      </c>
      <c r="AZ7" s="23">
        <v>38812</v>
      </c>
      <c r="BA7" s="24">
        <v>16.899999999999999</v>
      </c>
      <c r="BB7" s="22">
        <v>2579</v>
      </c>
      <c r="BC7" s="22">
        <v>10189</v>
      </c>
      <c r="BD7" s="23">
        <v>39694</v>
      </c>
      <c r="BE7" s="24">
        <v>16.600000000000001</v>
      </c>
      <c r="BF7" s="22">
        <v>2171</v>
      </c>
      <c r="BG7" s="22">
        <v>9782</v>
      </c>
      <c r="BH7" s="23">
        <v>40934</v>
      </c>
      <c r="BI7" s="24">
        <v>15.4</v>
      </c>
      <c r="BJ7" s="22">
        <v>2005</v>
      </c>
      <c r="BK7" s="22">
        <v>9363</v>
      </c>
      <c r="BL7" s="23">
        <v>43629</v>
      </c>
      <c r="BM7" s="24">
        <v>14</v>
      </c>
      <c r="BN7" s="22">
        <v>2079</v>
      </c>
      <c r="BO7" s="22">
        <v>9785</v>
      </c>
      <c r="BP7" s="23">
        <v>46816</v>
      </c>
      <c r="BQ7" s="24">
        <v>12.7</v>
      </c>
      <c r="BR7" s="22">
        <v>2206</v>
      </c>
      <c r="BS7" s="22">
        <v>9960</v>
      </c>
      <c r="BT7" s="23">
        <v>47262</v>
      </c>
      <c r="BU7" s="24">
        <v>12.6</v>
      </c>
      <c r="BV7" s="22">
        <v>2395</v>
      </c>
      <c r="BW7" s="22">
        <v>10198</v>
      </c>
      <c r="BX7" s="23">
        <v>47437</v>
      </c>
      <c r="BY7" s="24">
        <v>13.1</v>
      </c>
      <c r="BZ7" s="22">
        <v>2407</v>
      </c>
      <c r="CA7" s="22">
        <v>9994</v>
      </c>
      <c r="CB7" s="23">
        <v>49300</v>
      </c>
      <c r="CC7" s="24">
        <v>13.1</v>
      </c>
      <c r="CD7" s="22">
        <v>2392</v>
      </c>
      <c r="CE7" s="22">
        <v>9615</v>
      </c>
      <c r="CF7" s="23">
        <v>49222</v>
      </c>
      <c r="CG7" s="24">
        <v>13.2</v>
      </c>
      <c r="CH7" s="22">
        <v>2503</v>
      </c>
      <c r="CI7" s="22">
        <v>9392</v>
      </c>
      <c r="CJ7" s="23">
        <v>51755</v>
      </c>
      <c r="CK7" s="24">
        <v>13.2</v>
      </c>
      <c r="CL7" s="22">
        <v>2486</v>
      </c>
      <c r="CM7" s="22">
        <v>9235</v>
      </c>
      <c r="CN7" s="23">
        <v>55319</v>
      </c>
      <c r="CO7" s="24">
        <v>12.2</v>
      </c>
      <c r="CP7" s="22">
        <v>2262</v>
      </c>
      <c r="CQ7" s="22">
        <v>9046</v>
      </c>
      <c r="CR7" s="23">
        <v>55734</v>
      </c>
      <c r="CS7" s="24">
        <v>12.7</v>
      </c>
      <c r="CT7" s="22">
        <v>2142</v>
      </c>
      <c r="CU7" s="22">
        <v>8903</v>
      </c>
      <c r="CV7" s="23">
        <v>57014</v>
      </c>
      <c r="CW7" s="24">
        <v>14.6</v>
      </c>
      <c r="CX7" s="22">
        <v>1972</v>
      </c>
      <c r="CY7" s="22">
        <v>8713</v>
      </c>
      <c r="CZ7" s="23">
        <v>56134</v>
      </c>
      <c r="DA7" s="24">
        <v>15.3</v>
      </c>
      <c r="DB7" s="22">
        <v>1809</v>
      </c>
      <c r="DC7" s="22">
        <v>8331</v>
      </c>
      <c r="DD7" s="23">
        <v>54283</v>
      </c>
      <c r="DE7" s="24">
        <v>16.3</v>
      </c>
      <c r="DF7" s="22">
        <v>1792</v>
      </c>
      <c r="DG7" s="22">
        <v>7665</v>
      </c>
      <c r="DH7" s="23">
        <v>53367</v>
      </c>
      <c r="DI7" s="24">
        <v>16.899999999999999</v>
      </c>
      <c r="DJ7" s="22">
        <v>1884</v>
      </c>
      <c r="DK7" s="22">
        <v>7837</v>
      </c>
      <c r="DL7" s="23">
        <v>57020</v>
      </c>
      <c r="DM7" s="24">
        <v>15.9</v>
      </c>
      <c r="DN7" s="22">
        <v>1746</v>
      </c>
      <c r="DO7" s="22">
        <v>7464</v>
      </c>
      <c r="DP7" s="23">
        <v>60794</v>
      </c>
      <c r="DQ7" s="24">
        <v>15.1</v>
      </c>
      <c r="DR7" s="22">
        <v>1699</v>
      </c>
      <c r="DS7" s="22">
        <v>8398</v>
      </c>
      <c r="DT7" s="23">
        <v>60487</v>
      </c>
      <c r="DU7" s="24">
        <v>15.8</v>
      </c>
    </row>
    <row r="8" spans="1:125" x14ac:dyDescent="0.2">
      <c r="A8" s="22" t="s">
        <v>6</v>
      </c>
      <c r="B8" s="25">
        <v>184</v>
      </c>
      <c r="C8" s="22">
        <v>1238</v>
      </c>
      <c r="D8" s="23">
        <v>25801</v>
      </c>
      <c r="E8" s="24">
        <v>8.9</v>
      </c>
      <c r="F8" s="22">
        <v>189</v>
      </c>
      <c r="G8" s="22">
        <v>1321</v>
      </c>
      <c r="H8" s="23">
        <v>28182</v>
      </c>
      <c r="I8" s="24">
        <v>10.199999999999999</v>
      </c>
      <c r="J8" s="22">
        <v>230</v>
      </c>
      <c r="K8" s="22">
        <v>1382</v>
      </c>
      <c r="L8" s="23">
        <v>27192</v>
      </c>
      <c r="M8" s="24">
        <v>13.5</v>
      </c>
      <c r="N8" s="22">
        <v>191</v>
      </c>
      <c r="O8" s="22">
        <v>1344</v>
      </c>
      <c r="P8" s="23">
        <v>26476</v>
      </c>
      <c r="Q8" s="24">
        <v>12.5</v>
      </c>
      <c r="R8" s="22">
        <v>187</v>
      </c>
      <c r="S8" s="22">
        <v>1269</v>
      </c>
      <c r="T8" s="23">
        <v>26214</v>
      </c>
      <c r="U8" s="24">
        <v>12.5</v>
      </c>
      <c r="V8" s="22">
        <v>146</v>
      </c>
      <c r="W8" s="22">
        <v>1202</v>
      </c>
      <c r="X8" s="23">
        <v>26806</v>
      </c>
      <c r="Y8" s="24">
        <v>12.1</v>
      </c>
      <c r="Z8" s="22">
        <v>138</v>
      </c>
      <c r="AA8" s="22">
        <v>1521</v>
      </c>
      <c r="AB8" s="23">
        <v>30733</v>
      </c>
      <c r="AC8" s="24">
        <v>13.7</v>
      </c>
      <c r="AD8" s="22">
        <v>199</v>
      </c>
      <c r="AE8" s="22">
        <v>1588</v>
      </c>
      <c r="AF8" s="23">
        <v>31499</v>
      </c>
      <c r="AG8" s="24">
        <v>10.4</v>
      </c>
      <c r="AH8" s="22">
        <v>216</v>
      </c>
      <c r="AI8" s="22">
        <v>1641</v>
      </c>
      <c r="AJ8" s="23">
        <v>32484</v>
      </c>
      <c r="AK8" s="24">
        <v>10.8</v>
      </c>
      <c r="AL8" s="22">
        <v>206</v>
      </c>
      <c r="AM8" s="22">
        <v>1633</v>
      </c>
      <c r="AN8" s="23">
        <v>34488</v>
      </c>
      <c r="AO8" s="24">
        <v>9.9</v>
      </c>
      <c r="AP8" s="22">
        <v>199</v>
      </c>
      <c r="AQ8" s="22">
        <v>1579</v>
      </c>
      <c r="AR8" s="23">
        <v>37833</v>
      </c>
      <c r="AS8" s="24">
        <v>9</v>
      </c>
      <c r="AT8" s="22">
        <v>216</v>
      </c>
      <c r="AU8" s="22">
        <v>1480</v>
      </c>
      <c r="AV8" s="23">
        <v>40706</v>
      </c>
      <c r="AW8" s="24">
        <v>8.8000000000000007</v>
      </c>
      <c r="AX8" s="22">
        <v>180</v>
      </c>
      <c r="AY8" s="22">
        <v>1765</v>
      </c>
      <c r="AZ8" s="23">
        <v>40950</v>
      </c>
      <c r="BA8" s="24">
        <v>10.6</v>
      </c>
      <c r="BB8" s="22">
        <v>157</v>
      </c>
      <c r="BC8" s="22">
        <v>1677</v>
      </c>
      <c r="BD8" s="23">
        <v>43233</v>
      </c>
      <c r="BE8" s="24">
        <v>8.1999999999999993</v>
      </c>
      <c r="BF8" s="22">
        <v>183</v>
      </c>
      <c r="BG8" s="22">
        <v>1883</v>
      </c>
      <c r="BH8" s="23">
        <v>46599</v>
      </c>
      <c r="BI8" s="24">
        <v>9.1999999999999993</v>
      </c>
      <c r="BJ8" s="22">
        <v>185</v>
      </c>
      <c r="BK8" s="22">
        <v>1679</v>
      </c>
      <c r="BL8" s="23">
        <v>48177</v>
      </c>
      <c r="BM8" s="24">
        <v>8.5</v>
      </c>
      <c r="BN8" s="22">
        <v>134</v>
      </c>
      <c r="BO8" s="22">
        <v>1774</v>
      </c>
      <c r="BP8" s="23">
        <v>48240</v>
      </c>
      <c r="BQ8" s="24">
        <v>9.8000000000000007</v>
      </c>
      <c r="BR8" s="22">
        <v>158</v>
      </c>
      <c r="BS8" s="22">
        <v>1930</v>
      </c>
      <c r="BT8" s="23">
        <v>49397</v>
      </c>
      <c r="BU8" s="24">
        <v>8.6999999999999993</v>
      </c>
      <c r="BV8" s="22">
        <v>179</v>
      </c>
      <c r="BW8" s="22">
        <v>2066</v>
      </c>
      <c r="BX8" s="23">
        <v>48294</v>
      </c>
      <c r="BY8" s="24">
        <v>9.8000000000000007</v>
      </c>
      <c r="BZ8" s="22">
        <v>185</v>
      </c>
      <c r="CA8" s="22">
        <v>1913</v>
      </c>
      <c r="CB8" s="23">
        <v>49940</v>
      </c>
      <c r="CC8" s="24">
        <v>9.6999999999999993</v>
      </c>
      <c r="CD8" s="22">
        <v>201</v>
      </c>
      <c r="CE8" s="22">
        <v>1945</v>
      </c>
      <c r="CF8" s="23">
        <v>50886</v>
      </c>
      <c r="CG8" s="24">
        <v>10</v>
      </c>
      <c r="CH8" s="22">
        <v>173</v>
      </c>
      <c r="CI8" s="22">
        <v>2026</v>
      </c>
      <c r="CJ8" s="23">
        <v>50449</v>
      </c>
      <c r="CK8" s="24">
        <v>11.4</v>
      </c>
      <c r="CL8" s="22">
        <v>171</v>
      </c>
      <c r="CM8" s="22">
        <v>2158</v>
      </c>
      <c r="CN8" s="23">
        <v>55697</v>
      </c>
      <c r="CO8" s="24">
        <v>9.6999999999999993</v>
      </c>
      <c r="CP8" s="22">
        <v>155</v>
      </c>
      <c r="CQ8" s="22">
        <v>2075</v>
      </c>
      <c r="CR8" s="23">
        <v>61141</v>
      </c>
      <c r="CS8" s="24">
        <v>9.8000000000000007</v>
      </c>
      <c r="CT8" s="22">
        <v>165</v>
      </c>
      <c r="CU8" s="22">
        <v>2151</v>
      </c>
      <c r="CV8" s="23">
        <v>60943</v>
      </c>
      <c r="CW8" s="24">
        <v>11</v>
      </c>
      <c r="CX8" s="22">
        <v>159</v>
      </c>
      <c r="CY8" s="22">
        <v>2269</v>
      </c>
      <c r="CZ8" s="23">
        <v>55930</v>
      </c>
      <c r="DA8" s="24">
        <v>12.3</v>
      </c>
      <c r="DB8" s="22">
        <v>129</v>
      </c>
      <c r="DC8" s="22">
        <v>2230</v>
      </c>
      <c r="DD8" s="23">
        <v>60233</v>
      </c>
      <c r="DE8" s="24">
        <v>12.3</v>
      </c>
      <c r="DF8" s="22">
        <v>155</v>
      </c>
      <c r="DG8" s="22">
        <v>2285</v>
      </c>
      <c r="DH8" s="23">
        <v>58629</v>
      </c>
      <c r="DI8" s="24">
        <v>13.2</v>
      </c>
      <c r="DJ8" s="22">
        <v>152</v>
      </c>
      <c r="DK8" s="22">
        <v>2122</v>
      </c>
      <c r="DL8" s="23">
        <v>57255</v>
      </c>
      <c r="DM8" s="24">
        <v>11.9</v>
      </c>
      <c r="DN8" s="22">
        <v>174</v>
      </c>
      <c r="DO8" s="22">
        <v>2198</v>
      </c>
      <c r="DP8" s="23">
        <v>67912</v>
      </c>
      <c r="DQ8" s="24">
        <v>10.7</v>
      </c>
      <c r="DR8" s="22">
        <v>151</v>
      </c>
      <c r="DS8" s="22">
        <v>2121</v>
      </c>
      <c r="DT8" s="23">
        <v>60940</v>
      </c>
      <c r="DU8" s="24">
        <v>12.3</v>
      </c>
    </row>
    <row r="9" spans="1:125" x14ac:dyDescent="0.2">
      <c r="A9" s="22" t="s">
        <v>7</v>
      </c>
      <c r="B9" s="25">
        <v>122</v>
      </c>
      <c r="C9" s="22">
        <v>759</v>
      </c>
      <c r="D9" s="23">
        <v>29951</v>
      </c>
      <c r="E9" s="24">
        <v>6.9</v>
      </c>
      <c r="F9" s="22">
        <v>120</v>
      </c>
      <c r="G9" s="22">
        <v>763</v>
      </c>
      <c r="H9" s="23">
        <v>31090</v>
      </c>
      <c r="I9" s="24">
        <v>7.6</v>
      </c>
      <c r="J9" s="22">
        <v>148</v>
      </c>
      <c r="K9" s="22">
        <v>760</v>
      </c>
      <c r="L9" s="23">
        <v>32721</v>
      </c>
      <c r="M9" s="24">
        <v>6</v>
      </c>
      <c r="N9" s="22">
        <v>156</v>
      </c>
      <c r="O9" s="22">
        <v>800</v>
      </c>
      <c r="P9" s="23">
        <v>32862</v>
      </c>
      <c r="Q9" s="24">
        <v>6.6</v>
      </c>
      <c r="R9" s="22">
        <v>174</v>
      </c>
      <c r="S9" s="22">
        <v>849</v>
      </c>
      <c r="T9" s="23">
        <v>36213</v>
      </c>
      <c r="U9" s="24">
        <v>4</v>
      </c>
      <c r="V9" s="22">
        <v>190</v>
      </c>
      <c r="W9" s="22">
        <v>892</v>
      </c>
      <c r="X9" s="23">
        <v>42321</v>
      </c>
      <c r="Y9" s="24">
        <v>2.9</v>
      </c>
      <c r="Z9" s="22">
        <v>166</v>
      </c>
      <c r="AA9" s="22">
        <v>918</v>
      </c>
      <c r="AB9" s="23">
        <v>38870</v>
      </c>
      <c r="AC9" s="24">
        <v>6</v>
      </c>
      <c r="AD9" s="22">
        <v>187</v>
      </c>
      <c r="AE9" s="22">
        <v>960</v>
      </c>
      <c r="AF9" s="23">
        <v>42154</v>
      </c>
      <c r="AG9" s="24">
        <v>8.6</v>
      </c>
      <c r="AH9" s="22">
        <v>166</v>
      </c>
      <c r="AI9" s="22">
        <v>884</v>
      </c>
      <c r="AJ9" s="23">
        <v>40841</v>
      </c>
      <c r="AK9" s="24">
        <v>9.8000000000000007</v>
      </c>
      <c r="AL9" s="22">
        <v>206</v>
      </c>
      <c r="AM9" s="22">
        <v>800</v>
      </c>
      <c r="AN9" s="23">
        <v>39516</v>
      </c>
      <c r="AO9" s="24">
        <v>8.5</v>
      </c>
      <c r="AP9" s="22">
        <v>215</v>
      </c>
      <c r="AQ9" s="22">
        <v>806</v>
      </c>
      <c r="AR9" s="23">
        <v>41097</v>
      </c>
      <c r="AS9" s="24">
        <v>10.8</v>
      </c>
      <c r="AT9" s="22">
        <v>150</v>
      </c>
      <c r="AU9" s="22">
        <v>776</v>
      </c>
      <c r="AV9" s="23">
        <v>40243</v>
      </c>
      <c r="AW9" s="24">
        <v>9.6999999999999993</v>
      </c>
      <c r="AX9" s="22">
        <v>158</v>
      </c>
      <c r="AY9" s="22">
        <v>755</v>
      </c>
      <c r="AZ9" s="23">
        <v>42119</v>
      </c>
      <c r="BA9" s="24">
        <v>11.7</v>
      </c>
      <c r="BB9" s="22">
        <v>124</v>
      </c>
      <c r="BC9" s="22">
        <v>740</v>
      </c>
      <c r="BD9" s="23">
        <v>43985</v>
      </c>
      <c r="BE9" s="24">
        <v>8.6</v>
      </c>
      <c r="BF9" s="22">
        <v>135</v>
      </c>
      <c r="BG9" s="22">
        <v>728</v>
      </c>
      <c r="BH9" s="23">
        <v>46508</v>
      </c>
      <c r="BI9" s="24">
        <v>9.5</v>
      </c>
      <c r="BJ9" s="22">
        <v>107</v>
      </c>
      <c r="BK9" s="22">
        <v>654</v>
      </c>
      <c r="BL9" s="23">
        <v>50593</v>
      </c>
      <c r="BM9" s="24">
        <v>7.2</v>
      </c>
      <c r="BN9" s="22">
        <v>98</v>
      </c>
      <c r="BO9" s="22">
        <v>678</v>
      </c>
      <c r="BP9" s="23">
        <v>50172</v>
      </c>
      <c r="BQ9" s="24">
        <v>7.7</v>
      </c>
      <c r="BR9" s="22">
        <v>105</v>
      </c>
      <c r="BS9" s="22">
        <v>639</v>
      </c>
      <c r="BT9" s="23">
        <v>53347</v>
      </c>
      <c r="BU9" s="24">
        <v>7.3</v>
      </c>
      <c r="BV9" s="22">
        <v>84</v>
      </c>
      <c r="BW9" s="22">
        <v>740</v>
      </c>
      <c r="BX9" s="23">
        <v>53387</v>
      </c>
      <c r="BY9" s="24">
        <v>8.3000000000000007</v>
      </c>
      <c r="BZ9" s="22">
        <v>112</v>
      </c>
      <c r="CA9" s="22">
        <v>698</v>
      </c>
      <c r="CB9" s="23">
        <v>54965</v>
      </c>
      <c r="CC9" s="24">
        <v>8.1</v>
      </c>
      <c r="CD9" s="22">
        <v>100</v>
      </c>
      <c r="CE9" s="22">
        <v>755</v>
      </c>
      <c r="CF9" s="23">
        <v>55100</v>
      </c>
      <c r="CG9" s="24">
        <v>10.1</v>
      </c>
      <c r="CH9" s="22">
        <v>105</v>
      </c>
      <c r="CI9" s="22">
        <v>712</v>
      </c>
      <c r="CJ9" s="23">
        <v>56835</v>
      </c>
      <c r="CK9" s="24">
        <v>9.3000000000000007</v>
      </c>
      <c r="CL9" s="22">
        <v>137</v>
      </c>
      <c r="CM9" s="22">
        <v>696</v>
      </c>
      <c r="CN9" s="23">
        <v>62404</v>
      </c>
      <c r="CO9" s="24">
        <v>8</v>
      </c>
      <c r="CP9" s="22">
        <v>113</v>
      </c>
      <c r="CQ9" s="22">
        <v>690</v>
      </c>
      <c r="CR9" s="23">
        <v>64141</v>
      </c>
      <c r="CS9" s="24">
        <v>8.9</v>
      </c>
      <c r="CT9" s="22">
        <v>132</v>
      </c>
      <c r="CU9" s="22">
        <v>680</v>
      </c>
      <c r="CV9" s="23">
        <v>64682</v>
      </c>
      <c r="CW9" s="24">
        <v>8.1</v>
      </c>
      <c r="CX9" s="22">
        <v>106</v>
      </c>
      <c r="CY9" s="22">
        <v>657</v>
      </c>
      <c r="CZ9" s="23">
        <v>64851</v>
      </c>
      <c r="DA9" s="24">
        <v>8.4</v>
      </c>
      <c r="DB9" s="22">
        <v>133</v>
      </c>
      <c r="DC9" s="22">
        <v>595</v>
      </c>
      <c r="DD9" s="23">
        <v>65998</v>
      </c>
      <c r="DE9" s="24">
        <v>8.6</v>
      </c>
      <c r="DF9" s="22">
        <v>129</v>
      </c>
      <c r="DG9" s="22">
        <v>689</v>
      </c>
      <c r="DH9" s="23">
        <v>65415</v>
      </c>
      <c r="DI9" s="24">
        <v>10.1</v>
      </c>
      <c r="DJ9" s="22">
        <v>117</v>
      </c>
      <c r="DK9" s="22">
        <v>933</v>
      </c>
      <c r="DL9" s="23">
        <v>64247</v>
      </c>
      <c r="DM9" s="24">
        <v>10.3</v>
      </c>
      <c r="DN9" s="22">
        <v>91</v>
      </c>
      <c r="DO9" s="22">
        <v>647</v>
      </c>
      <c r="DP9" s="23">
        <v>69291</v>
      </c>
      <c r="DQ9" s="24">
        <v>10.9</v>
      </c>
      <c r="DR9" s="22">
        <v>86</v>
      </c>
      <c r="DS9" s="22">
        <v>571</v>
      </c>
      <c r="DT9" s="23">
        <v>70161</v>
      </c>
      <c r="DU9" s="24">
        <v>8.6</v>
      </c>
    </row>
    <row r="10" spans="1:125" x14ac:dyDescent="0.2">
      <c r="A10" s="22" t="s">
        <v>8</v>
      </c>
      <c r="B10" s="25">
        <v>25</v>
      </c>
      <c r="C10" s="22">
        <v>300</v>
      </c>
      <c r="D10" s="23">
        <v>25819</v>
      </c>
      <c r="E10" s="24">
        <v>10.3</v>
      </c>
      <c r="F10" s="22">
        <v>30</v>
      </c>
      <c r="G10" s="22">
        <v>296</v>
      </c>
      <c r="H10" s="23">
        <v>22980</v>
      </c>
      <c r="I10" s="24">
        <v>11.4</v>
      </c>
      <c r="J10" s="22">
        <v>31</v>
      </c>
      <c r="K10" s="22">
        <v>360</v>
      </c>
      <c r="L10" s="23">
        <v>25626</v>
      </c>
      <c r="M10" s="24">
        <v>12.4</v>
      </c>
      <c r="N10" s="22">
        <v>33</v>
      </c>
      <c r="O10" s="22">
        <v>441</v>
      </c>
      <c r="P10" s="23">
        <v>29244</v>
      </c>
      <c r="Q10" s="24">
        <v>6.6</v>
      </c>
      <c r="R10" s="22">
        <v>34</v>
      </c>
      <c r="S10" s="22">
        <v>491</v>
      </c>
      <c r="T10" s="23">
        <v>30505</v>
      </c>
      <c r="U10" s="24">
        <v>8.6</v>
      </c>
      <c r="V10" s="22">
        <v>34</v>
      </c>
      <c r="W10" s="22">
        <v>569</v>
      </c>
      <c r="X10" s="23">
        <v>32068</v>
      </c>
      <c r="Y10" s="24">
        <v>10</v>
      </c>
      <c r="Z10" s="22">
        <v>33</v>
      </c>
      <c r="AA10" s="22">
        <v>587</v>
      </c>
      <c r="AB10" s="23">
        <v>30804</v>
      </c>
      <c r="AC10" s="24">
        <v>6.9</v>
      </c>
      <c r="AD10" s="22">
        <v>37</v>
      </c>
      <c r="AE10" s="22">
        <v>588</v>
      </c>
      <c r="AF10" s="23">
        <v>32585</v>
      </c>
      <c r="AG10" s="24">
        <v>7.5</v>
      </c>
      <c r="AH10" s="22">
        <v>32</v>
      </c>
      <c r="AI10" s="22">
        <v>591</v>
      </c>
      <c r="AJ10" s="23">
        <v>35678</v>
      </c>
      <c r="AK10" s="24">
        <v>7.8</v>
      </c>
      <c r="AL10" s="22">
        <v>35</v>
      </c>
      <c r="AM10" s="22">
        <v>539</v>
      </c>
      <c r="AN10" s="23">
        <v>36064</v>
      </c>
      <c r="AO10" s="24">
        <v>10.199999999999999</v>
      </c>
      <c r="AP10" s="22">
        <v>33</v>
      </c>
      <c r="AQ10" s="22">
        <v>546</v>
      </c>
      <c r="AR10" s="23">
        <v>35873</v>
      </c>
      <c r="AS10" s="24">
        <v>8.3000000000000007</v>
      </c>
      <c r="AT10" s="22">
        <v>25</v>
      </c>
      <c r="AU10" s="22">
        <v>575</v>
      </c>
      <c r="AV10" s="23">
        <v>34928</v>
      </c>
      <c r="AW10" s="24">
        <v>10.3</v>
      </c>
      <c r="AX10" s="22">
        <v>31</v>
      </c>
      <c r="AY10" s="22">
        <v>454</v>
      </c>
      <c r="AZ10" s="23">
        <v>39309</v>
      </c>
      <c r="BA10" s="24">
        <v>8.6</v>
      </c>
      <c r="BB10" s="22">
        <v>22</v>
      </c>
      <c r="BC10" s="22">
        <v>428</v>
      </c>
      <c r="BD10" s="23">
        <v>43033</v>
      </c>
      <c r="BE10" s="24">
        <v>9.6</v>
      </c>
      <c r="BF10" s="22">
        <v>21</v>
      </c>
      <c r="BG10" s="22">
        <v>499</v>
      </c>
      <c r="BH10" s="23">
        <v>41458</v>
      </c>
      <c r="BI10" s="24">
        <v>10.3</v>
      </c>
      <c r="BJ10" s="22">
        <v>24</v>
      </c>
      <c r="BK10" s="22">
        <v>529</v>
      </c>
      <c r="BL10" s="23">
        <v>46628</v>
      </c>
      <c r="BM10" s="24">
        <v>10.4</v>
      </c>
      <c r="BN10" s="22">
        <v>25</v>
      </c>
      <c r="BO10" s="22">
        <v>424</v>
      </c>
      <c r="BP10" s="23">
        <v>50365</v>
      </c>
      <c r="BQ10" s="24">
        <v>8.4</v>
      </c>
      <c r="BR10" s="22">
        <v>23</v>
      </c>
      <c r="BS10" s="22">
        <v>420</v>
      </c>
      <c r="BT10" s="23">
        <v>49602</v>
      </c>
      <c r="BU10" s="24">
        <v>6.7</v>
      </c>
      <c r="BV10" s="22">
        <v>26</v>
      </c>
      <c r="BW10" s="22">
        <v>358</v>
      </c>
      <c r="BX10" s="23">
        <v>49650</v>
      </c>
      <c r="BY10" s="24">
        <v>9.1</v>
      </c>
      <c r="BZ10" s="22">
        <v>21</v>
      </c>
      <c r="CA10" s="22">
        <v>370</v>
      </c>
      <c r="CB10" s="23">
        <v>49019</v>
      </c>
      <c r="CC10" s="24">
        <v>7.3</v>
      </c>
      <c r="CD10" s="22">
        <v>28</v>
      </c>
      <c r="CE10" s="22">
        <v>357</v>
      </c>
      <c r="CF10" s="23">
        <v>48049</v>
      </c>
      <c r="CG10" s="24">
        <v>9</v>
      </c>
      <c r="CH10" s="22">
        <v>37</v>
      </c>
      <c r="CI10" s="22">
        <v>377</v>
      </c>
      <c r="CJ10" s="23">
        <v>51235</v>
      </c>
      <c r="CK10" s="24">
        <v>9.1999999999999993</v>
      </c>
      <c r="CL10" s="22">
        <v>42</v>
      </c>
      <c r="CM10" s="22">
        <v>417</v>
      </c>
      <c r="CN10" s="23">
        <v>52438</v>
      </c>
      <c r="CO10" s="24">
        <v>9.3000000000000007</v>
      </c>
      <c r="CP10" s="22">
        <v>39</v>
      </c>
      <c r="CQ10" s="22">
        <v>341</v>
      </c>
      <c r="CR10" s="23">
        <v>54589</v>
      </c>
      <c r="CS10" s="24">
        <v>9.3000000000000007</v>
      </c>
      <c r="CT10" s="22">
        <v>57</v>
      </c>
      <c r="CU10" s="22">
        <v>371</v>
      </c>
      <c r="CV10" s="23">
        <v>50702</v>
      </c>
      <c r="CW10" s="24">
        <v>9.6</v>
      </c>
      <c r="CX10" s="22">
        <v>41</v>
      </c>
      <c r="CY10" s="22">
        <v>395</v>
      </c>
      <c r="CZ10" s="23">
        <v>52114</v>
      </c>
      <c r="DA10" s="24">
        <v>12.3</v>
      </c>
      <c r="DB10" s="22">
        <v>51</v>
      </c>
      <c r="DC10" s="22">
        <v>326</v>
      </c>
      <c r="DD10" s="23">
        <v>55214</v>
      </c>
      <c r="DE10" s="24">
        <v>12.2</v>
      </c>
      <c r="DF10" s="22">
        <v>48</v>
      </c>
      <c r="DG10" s="22">
        <v>307</v>
      </c>
      <c r="DH10" s="23">
        <v>54660</v>
      </c>
      <c r="DI10" s="24">
        <v>13.7</v>
      </c>
      <c r="DJ10" s="22">
        <v>56</v>
      </c>
      <c r="DK10" s="22">
        <v>249</v>
      </c>
      <c r="DL10" s="23">
        <v>48972</v>
      </c>
      <c r="DM10" s="24">
        <v>13.5</v>
      </c>
      <c r="DN10" s="22">
        <v>41</v>
      </c>
      <c r="DO10" s="22">
        <v>278</v>
      </c>
      <c r="DP10" s="23">
        <v>54091</v>
      </c>
      <c r="DQ10" s="24">
        <v>11.2</v>
      </c>
      <c r="DR10" s="22">
        <v>54</v>
      </c>
      <c r="DS10" s="22">
        <v>249</v>
      </c>
      <c r="DT10" s="23">
        <v>57522</v>
      </c>
      <c r="DU10" s="24">
        <v>11</v>
      </c>
    </row>
    <row r="11" spans="1:125" x14ac:dyDescent="0.2">
      <c r="A11" s="22" t="s">
        <v>9</v>
      </c>
      <c r="B11" s="25">
        <v>175</v>
      </c>
      <c r="C11" s="22">
        <v>366</v>
      </c>
      <c r="D11" s="23">
        <v>20408</v>
      </c>
      <c r="E11" s="24">
        <v>21.1</v>
      </c>
      <c r="F11" s="22">
        <v>147</v>
      </c>
      <c r="G11" s="22">
        <v>337</v>
      </c>
      <c r="H11" s="23">
        <v>21076</v>
      </c>
      <c r="I11" s="24">
        <v>20.399999999999999</v>
      </c>
      <c r="J11" s="22">
        <v>194</v>
      </c>
      <c r="K11" s="22">
        <v>328</v>
      </c>
      <c r="L11" s="23">
        <v>24322</v>
      </c>
      <c r="M11" s="24">
        <v>12.8</v>
      </c>
      <c r="N11" s="22">
        <v>225</v>
      </c>
      <c r="O11" s="22">
        <v>245</v>
      </c>
      <c r="P11" s="23">
        <v>27455</v>
      </c>
      <c r="Q11" s="24">
        <v>14.9</v>
      </c>
      <c r="R11" s="22">
        <v>369</v>
      </c>
      <c r="S11" s="22">
        <v>165</v>
      </c>
      <c r="T11" s="23">
        <v>26741</v>
      </c>
      <c r="U11" s="24">
        <v>15.2</v>
      </c>
      <c r="V11" s="22">
        <v>434</v>
      </c>
      <c r="W11" s="22">
        <v>186</v>
      </c>
      <c r="X11" s="23">
        <v>26752</v>
      </c>
      <c r="Y11" s="24">
        <v>18</v>
      </c>
      <c r="Z11" s="22">
        <v>472</v>
      </c>
      <c r="AA11" s="22">
        <v>303</v>
      </c>
      <c r="AB11" s="23">
        <v>27392</v>
      </c>
      <c r="AC11" s="24">
        <v>21.1</v>
      </c>
      <c r="AD11" s="22">
        <v>482</v>
      </c>
      <c r="AE11" s="22">
        <v>214</v>
      </c>
      <c r="AF11" s="23">
        <v>29885</v>
      </c>
      <c r="AG11" s="24">
        <v>18.600000000000001</v>
      </c>
      <c r="AH11" s="22">
        <v>443</v>
      </c>
      <c r="AI11" s="22">
        <v>215</v>
      </c>
      <c r="AJ11" s="23">
        <v>30247</v>
      </c>
      <c r="AK11" s="24">
        <v>20.3</v>
      </c>
      <c r="AL11" s="22">
        <v>454</v>
      </c>
      <c r="AM11" s="22">
        <v>324</v>
      </c>
      <c r="AN11" s="23">
        <v>27304</v>
      </c>
      <c r="AO11" s="24">
        <v>26.4</v>
      </c>
      <c r="AP11" s="22">
        <v>399</v>
      </c>
      <c r="AQ11" s="22">
        <v>249</v>
      </c>
      <c r="AR11" s="23">
        <v>30116</v>
      </c>
      <c r="AS11" s="24">
        <v>21.2</v>
      </c>
      <c r="AT11" s="22">
        <v>360</v>
      </c>
      <c r="AU11" s="22">
        <v>292</v>
      </c>
      <c r="AV11" s="23">
        <v>30748</v>
      </c>
      <c r="AW11" s="24">
        <v>22.2</v>
      </c>
      <c r="AX11" s="22">
        <v>397</v>
      </c>
      <c r="AY11" s="22">
        <v>260</v>
      </c>
      <c r="AZ11" s="23">
        <v>31966</v>
      </c>
      <c r="BA11" s="24">
        <v>24.1</v>
      </c>
      <c r="BB11" s="22">
        <v>301</v>
      </c>
      <c r="BC11" s="22">
        <v>218</v>
      </c>
      <c r="BD11" s="23">
        <v>31860</v>
      </c>
      <c r="BE11" s="24">
        <v>21.8</v>
      </c>
      <c r="BF11" s="22">
        <v>260</v>
      </c>
      <c r="BG11" s="22">
        <v>190</v>
      </c>
      <c r="BH11" s="23">
        <v>33433</v>
      </c>
      <c r="BI11" s="24">
        <v>22.3</v>
      </c>
      <c r="BJ11" s="22">
        <v>241</v>
      </c>
      <c r="BK11" s="22">
        <v>248</v>
      </c>
      <c r="BL11" s="23">
        <v>38670</v>
      </c>
      <c r="BM11" s="24">
        <v>14.7</v>
      </c>
      <c r="BN11" s="22">
        <v>239</v>
      </c>
      <c r="BO11" s="22">
        <v>251</v>
      </c>
      <c r="BP11" s="23">
        <v>41222</v>
      </c>
      <c r="BQ11" s="24">
        <v>15.2</v>
      </c>
      <c r="BR11" s="22">
        <v>231</v>
      </c>
      <c r="BS11" s="22">
        <v>181</v>
      </c>
      <c r="BT11" s="23">
        <v>41169</v>
      </c>
      <c r="BU11" s="24">
        <v>18.2</v>
      </c>
      <c r="BV11" s="22">
        <v>264</v>
      </c>
      <c r="BW11" s="22">
        <v>262</v>
      </c>
      <c r="BX11" s="23">
        <v>39070</v>
      </c>
      <c r="BY11" s="24">
        <v>17</v>
      </c>
      <c r="BZ11" s="22">
        <v>249</v>
      </c>
      <c r="CA11" s="22">
        <v>274</v>
      </c>
      <c r="CB11" s="23">
        <v>45044</v>
      </c>
      <c r="CC11" s="24">
        <v>16.8</v>
      </c>
      <c r="CD11" s="22">
        <v>198</v>
      </c>
      <c r="CE11" s="22">
        <v>222</v>
      </c>
      <c r="CF11" s="23">
        <v>43451</v>
      </c>
      <c r="CG11" s="24">
        <v>17</v>
      </c>
      <c r="CH11" s="22">
        <v>195</v>
      </c>
      <c r="CI11" s="22">
        <v>166</v>
      </c>
      <c r="CJ11" s="23">
        <v>44993</v>
      </c>
      <c r="CK11" s="24">
        <v>21.3</v>
      </c>
      <c r="CL11" s="22">
        <v>169</v>
      </c>
      <c r="CM11" s="22">
        <v>185</v>
      </c>
      <c r="CN11" s="23">
        <v>48477</v>
      </c>
      <c r="CO11" s="24">
        <v>18.3</v>
      </c>
      <c r="CP11" s="22">
        <v>181</v>
      </c>
      <c r="CQ11" s="22">
        <v>192</v>
      </c>
      <c r="CR11" s="23">
        <v>50783</v>
      </c>
      <c r="CS11" s="24">
        <v>18</v>
      </c>
      <c r="CT11" s="22">
        <v>186</v>
      </c>
      <c r="CU11" s="22">
        <v>186</v>
      </c>
      <c r="CV11" s="23">
        <v>55590</v>
      </c>
      <c r="CW11" s="24">
        <v>16.5</v>
      </c>
      <c r="CX11" s="22">
        <v>145</v>
      </c>
      <c r="CY11" s="22">
        <v>150</v>
      </c>
      <c r="CZ11" s="23">
        <v>53141</v>
      </c>
      <c r="DA11" s="24">
        <v>17.899999999999999</v>
      </c>
      <c r="DB11" s="22">
        <v>132</v>
      </c>
      <c r="DC11" s="22">
        <v>187</v>
      </c>
      <c r="DD11" s="23">
        <v>56928</v>
      </c>
      <c r="DE11" s="24">
        <v>19.5</v>
      </c>
      <c r="DF11" s="22">
        <v>108</v>
      </c>
      <c r="DG11" s="22">
        <v>173</v>
      </c>
      <c r="DH11" s="23">
        <v>55251</v>
      </c>
      <c r="DI11" s="24">
        <v>19.899999999999999</v>
      </c>
      <c r="DJ11" s="22">
        <v>88</v>
      </c>
      <c r="DK11" s="22">
        <v>236</v>
      </c>
      <c r="DL11" s="23">
        <v>65246</v>
      </c>
      <c r="DM11" s="24">
        <v>18.399999999999999</v>
      </c>
      <c r="DN11" s="22">
        <v>103</v>
      </c>
      <c r="DO11" s="22">
        <v>297</v>
      </c>
      <c r="DP11" s="23">
        <v>60057</v>
      </c>
      <c r="DQ11" s="24">
        <v>23.2</v>
      </c>
      <c r="DR11" s="22">
        <v>105</v>
      </c>
      <c r="DS11" s="22">
        <v>352</v>
      </c>
      <c r="DT11" s="23">
        <v>68277</v>
      </c>
      <c r="DU11" s="24">
        <v>19</v>
      </c>
    </row>
    <row r="12" spans="1:125" x14ac:dyDescent="0.2">
      <c r="A12" s="22" t="s">
        <v>10</v>
      </c>
      <c r="B12" s="25">
        <v>1264</v>
      </c>
      <c r="C12" s="22">
        <v>5570</v>
      </c>
      <c r="D12" s="23">
        <v>19785</v>
      </c>
      <c r="E12" s="24">
        <v>15.1</v>
      </c>
      <c r="F12" s="22">
        <v>1296</v>
      </c>
      <c r="G12" s="22">
        <v>6004</v>
      </c>
      <c r="H12" s="23">
        <v>21343</v>
      </c>
      <c r="I12" s="24">
        <v>13.4</v>
      </c>
      <c r="J12" s="22">
        <v>1371</v>
      </c>
      <c r="K12" s="22">
        <v>6152</v>
      </c>
      <c r="L12" s="23">
        <v>22849</v>
      </c>
      <c r="M12" s="24">
        <v>11.4</v>
      </c>
      <c r="N12" s="22">
        <v>1371</v>
      </c>
      <c r="O12" s="22">
        <v>6032</v>
      </c>
      <c r="P12" s="23">
        <v>24489</v>
      </c>
      <c r="Q12" s="24">
        <v>12.4</v>
      </c>
      <c r="R12" s="22">
        <v>1416</v>
      </c>
      <c r="S12" s="22">
        <v>6154</v>
      </c>
      <c r="T12" s="23">
        <v>25406</v>
      </c>
      <c r="U12" s="24">
        <v>13.6</v>
      </c>
      <c r="V12" s="22">
        <v>1405</v>
      </c>
      <c r="W12" s="22">
        <v>6299</v>
      </c>
      <c r="X12" s="23">
        <v>26085</v>
      </c>
      <c r="Y12" s="24">
        <v>12.5</v>
      </c>
      <c r="Z12" s="22">
        <v>1379</v>
      </c>
      <c r="AA12" s="22">
        <v>6781</v>
      </c>
      <c r="AB12" s="23">
        <v>26685</v>
      </c>
      <c r="AC12" s="24">
        <v>14.4</v>
      </c>
      <c r="AD12" s="22">
        <v>1248</v>
      </c>
      <c r="AE12" s="22">
        <v>6865</v>
      </c>
      <c r="AF12" s="23">
        <v>27252</v>
      </c>
      <c r="AG12" s="24">
        <v>15.4</v>
      </c>
      <c r="AH12" s="22">
        <v>1208</v>
      </c>
      <c r="AI12" s="22">
        <v>7310</v>
      </c>
      <c r="AJ12" s="23">
        <v>27349</v>
      </c>
      <c r="AK12" s="24">
        <v>15.6</v>
      </c>
      <c r="AL12" s="22">
        <v>1224</v>
      </c>
      <c r="AM12" s="22">
        <v>7359</v>
      </c>
      <c r="AN12" s="23">
        <v>28550</v>
      </c>
      <c r="AO12" s="24">
        <v>17.8</v>
      </c>
      <c r="AP12" s="22">
        <v>1165</v>
      </c>
      <c r="AQ12" s="22">
        <v>7301</v>
      </c>
      <c r="AR12" s="23">
        <v>29294</v>
      </c>
      <c r="AS12" s="24">
        <v>14.9</v>
      </c>
      <c r="AT12" s="22">
        <v>1037</v>
      </c>
      <c r="AU12" s="22">
        <v>6887</v>
      </c>
      <c r="AV12" s="23">
        <v>29745</v>
      </c>
      <c r="AW12" s="24">
        <v>16.2</v>
      </c>
      <c r="AX12" s="22">
        <v>1077</v>
      </c>
      <c r="AY12" s="22">
        <v>7508</v>
      </c>
      <c r="AZ12" s="23">
        <v>30641</v>
      </c>
      <c r="BA12" s="24">
        <v>14.2</v>
      </c>
      <c r="BB12" s="22">
        <v>1012</v>
      </c>
      <c r="BC12" s="22">
        <v>7599</v>
      </c>
      <c r="BD12" s="23">
        <v>32455</v>
      </c>
      <c r="BE12" s="24">
        <v>14.3</v>
      </c>
      <c r="BF12" s="22">
        <v>967</v>
      </c>
      <c r="BG12" s="22">
        <v>7404</v>
      </c>
      <c r="BH12" s="23">
        <v>34909</v>
      </c>
      <c r="BI12" s="24">
        <v>13.1</v>
      </c>
      <c r="BJ12" s="22">
        <v>859</v>
      </c>
      <c r="BK12" s="22">
        <v>6990</v>
      </c>
      <c r="BL12" s="23">
        <v>35831</v>
      </c>
      <c r="BM12" s="24">
        <v>12.4</v>
      </c>
      <c r="BN12" s="22">
        <v>903</v>
      </c>
      <c r="BO12" s="22">
        <v>7057</v>
      </c>
      <c r="BP12" s="23">
        <v>38856</v>
      </c>
      <c r="BQ12" s="24">
        <v>11</v>
      </c>
      <c r="BR12" s="22">
        <v>874</v>
      </c>
      <c r="BS12" s="22">
        <v>6641</v>
      </c>
      <c r="BT12" s="23">
        <v>36421</v>
      </c>
      <c r="BU12" s="24">
        <v>12.7</v>
      </c>
      <c r="BV12" s="22">
        <v>911</v>
      </c>
      <c r="BW12" s="22">
        <v>6753</v>
      </c>
      <c r="BX12" s="23">
        <v>38024</v>
      </c>
      <c r="BY12" s="24">
        <v>12.6</v>
      </c>
      <c r="BZ12" s="22">
        <v>924</v>
      </c>
      <c r="CA12" s="22">
        <v>6727</v>
      </c>
      <c r="CB12" s="23">
        <v>38972</v>
      </c>
      <c r="CC12" s="24">
        <v>12.7</v>
      </c>
      <c r="CD12" s="22">
        <v>946</v>
      </c>
      <c r="CE12" s="22">
        <v>6612</v>
      </c>
      <c r="CF12" s="23">
        <v>40535</v>
      </c>
      <c r="CG12" s="24">
        <v>11.6</v>
      </c>
      <c r="CH12" s="22">
        <v>883</v>
      </c>
      <c r="CI12" s="22">
        <v>6592</v>
      </c>
      <c r="CJ12" s="23">
        <v>42990</v>
      </c>
      <c r="CK12" s="24">
        <v>11.1</v>
      </c>
      <c r="CL12" s="22">
        <v>1129</v>
      </c>
      <c r="CM12" s="22">
        <v>6475</v>
      </c>
      <c r="CN12" s="23">
        <v>45676</v>
      </c>
      <c r="CO12" s="24">
        <v>11.5</v>
      </c>
      <c r="CP12" s="22">
        <v>1202</v>
      </c>
      <c r="CQ12" s="22">
        <v>6149</v>
      </c>
      <c r="CR12" s="23">
        <v>45794</v>
      </c>
      <c r="CS12" s="24">
        <v>12.5</v>
      </c>
      <c r="CT12" s="22">
        <v>1168</v>
      </c>
      <c r="CU12" s="22">
        <v>5972</v>
      </c>
      <c r="CV12" s="23">
        <v>44857</v>
      </c>
      <c r="CW12" s="24">
        <v>13.1</v>
      </c>
      <c r="CX12" s="22">
        <v>1017</v>
      </c>
      <c r="CY12" s="22">
        <v>5501</v>
      </c>
      <c r="CZ12" s="23">
        <v>45631</v>
      </c>
      <c r="DA12" s="24">
        <v>14.6</v>
      </c>
      <c r="DB12" s="22">
        <v>987</v>
      </c>
      <c r="DC12" s="22">
        <v>5373</v>
      </c>
      <c r="DD12" s="23">
        <v>44066</v>
      </c>
      <c r="DE12" s="24">
        <v>16</v>
      </c>
      <c r="DF12" s="22">
        <v>984</v>
      </c>
      <c r="DG12" s="22">
        <v>5273</v>
      </c>
      <c r="DH12" s="23">
        <v>45105</v>
      </c>
      <c r="DI12" s="24">
        <v>14.9</v>
      </c>
      <c r="DJ12" s="22">
        <v>1009</v>
      </c>
      <c r="DK12" s="22">
        <v>5260</v>
      </c>
      <c r="DL12" s="23">
        <v>46071</v>
      </c>
      <c r="DM12" s="24">
        <v>15.3</v>
      </c>
      <c r="DN12" s="22">
        <v>972</v>
      </c>
      <c r="DO12" s="22">
        <v>4765</v>
      </c>
      <c r="DP12" s="23">
        <v>48532</v>
      </c>
      <c r="DQ12" s="24">
        <v>14.8</v>
      </c>
      <c r="DR12" s="22">
        <v>1149</v>
      </c>
      <c r="DS12" s="22">
        <v>6051</v>
      </c>
      <c r="DT12" s="23">
        <v>46140</v>
      </c>
      <c r="DU12" s="24">
        <v>16.7</v>
      </c>
    </row>
    <row r="13" spans="1:125" x14ac:dyDescent="0.2">
      <c r="A13" s="22" t="s">
        <v>11</v>
      </c>
      <c r="B13" s="25">
        <v>546</v>
      </c>
      <c r="C13" s="22">
        <v>2356</v>
      </c>
      <c r="D13" s="23">
        <v>19984</v>
      </c>
      <c r="E13" s="24">
        <v>16.899999999999999</v>
      </c>
      <c r="F13" s="22">
        <v>620</v>
      </c>
      <c r="G13" s="22">
        <v>2587</v>
      </c>
      <c r="H13" s="23">
        <v>21049</v>
      </c>
      <c r="I13" s="24">
        <v>17.7</v>
      </c>
      <c r="J13" s="22">
        <v>686</v>
      </c>
      <c r="K13" s="22">
        <v>2678</v>
      </c>
      <c r="L13" s="23">
        <v>24370</v>
      </c>
      <c r="M13" s="24">
        <v>14.6</v>
      </c>
      <c r="N13" s="22">
        <v>735</v>
      </c>
      <c r="O13" s="22">
        <v>2681</v>
      </c>
      <c r="P13" s="23">
        <v>26714</v>
      </c>
      <c r="Q13" s="24">
        <v>14.6</v>
      </c>
      <c r="R13" s="22">
        <v>748</v>
      </c>
      <c r="S13" s="22">
        <v>2970</v>
      </c>
      <c r="T13" s="23">
        <v>26566</v>
      </c>
      <c r="U13" s="24">
        <v>14</v>
      </c>
      <c r="V13" s="22">
        <v>820</v>
      </c>
      <c r="W13" s="22">
        <v>3150</v>
      </c>
      <c r="X13" s="23">
        <v>27542</v>
      </c>
      <c r="Y13" s="24">
        <v>15</v>
      </c>
      <c r="Z13" s="22">
        <v>767</v>
      </c>
      <c r="AA13" s="22">
        <v>3472</v>
      </c>
      <c r="AB13" s="23">
        <v>27561</v>
      </c>
      <c r="AC13" s="24">
        <v>15.8</v>
      </c>
      <c r="AD13" s="22">
        <v>849</v>
      </c>
      <c r="AE13" s="22">
        <v>2800</v>
      </c>
      <c r="AF13" s="23">
        <v>27212</v>
      </c>
      <c r="AG13" s="24">
        <v>17.2</v>
      </c>
      <c r="AH13" s="22">
        <v>741</v>
      </c>
      <c r="AI13" s="22">
        <v>3057</v>
      </c>
      <c r="AJ13" s="23">
        <v>28797</v>
      </c>
      <c r="AK13" s="24">
        <v>17.7</v>
      </c>
      <c r="AL13" s="22">
        <v>789</v>
      </c>
      <c r="AM13" s="22">
        <v>2448</v>
      </c>
      <c r="AN13" s="23">
        <v>31663</v>
      </c>
      <c r="AO13" s="24">
        <v>13.5</v>
      </c>
      <c r="AP13" s="22">
        <v>703</v>
      </c>
      <c r="AQ13" s="22">
        <v>2448</v>
      </c>
      <c r="AR13" s="23">
        <v>31467</v>
      </c>
      <c r="AS13" s="24">
        <v>14</v>
      </c>
      <c r="AT13" s="22">
        <v>683</v>
      </c>
      <c r="AU13" s="22">
        <v>2539</v>
      </c>
      <c r="AV13" s="23">
        <v>34099</v>
      </c>
      <c r="AW13" s="24">
        <v>12.1</v>
      </c>
      <c r="AX13" s="22">
        <v>630</v>
      </c>
      <c r="AY13" s="22">
        <v>2357</v>
      </c>
      <c r="AZ13" s="23">
        <v>32496</v>
      </c>
      <c r="BA13" s="24">
        <v>14.8</v>
      </c>
      <c r="BB13" s="22">
        <v>563</v>
      </c>
      <c r="BC13" s="22">
        <v>2328</v>
      </c>
      <c r="BD13" s="23">
        <v>36663</v>
      </c>
      <c r="BE13" s="24">
        <v>14.5</v>
      </c>
      <c r="BF13" s="22">
        <v>618</v>
      </c>
      <c r="BG13" s="22">
        <v>2322</v>
      </c>
      <c r="BH13" s="23">
        <v>38665</v>
      </c>
      <c r="BI13" s="24">
        <v>13.5</v>
      </c>
      <c r="BJ13" s="22">
        <v>583</v>
      </c>
      <c r="BK13" s="22">
        <v>2319</v>
      </c>
      <c r="BL13" s="23">
        <v>39425</v>
      </c>
      <c r="BM13" s="24">
        <v>12.8</v>
      </c>
      <c r="BN13" s="22">
        <v>651</v>
      </c>
      <c r="BO13" s="22">
        <v>1968</v>
      </c>
      <c r="BP13" s="23">
        <v>41901</v>
      </c>
      <c r="BQ13" s="24">
        <v>12.1</v>
      </c>
      <c r="BR13" s="22">
        <v>598</v>
      </c>
      <c r="BS13" s="22">
        <v>2180</v>
      </c>
      <c r="BT13" s="23">
        <v>42576</v>
      </c>
      <c r="BU13" s="24">
        <v>12.9</v>
      </c>
      <c r="BV13" s="22">
        <v>606</v>
      </c>
      <c r="BW13" s="22">
        <v>2108</v>
      </c>
      <c r="BX13" s="23">
        <v>42939</v>
      </c>
      <c r="BY13" s="24">
        <v>11.2</v>
      </c>
      <c r="BZ13" s="22">
        <v>657</v>
      </c>
      <c r="CA13" s="22">
        <v>2234</v>
      </c>
      <c r="CB13" s="23">
        <v>42438</v>
      </c>
      <c r="CC13" s="24">
        <v>11.9</v>
      </c>
      <c r="CD13" s="22">
        <v>613</v>
      </c>
      <c r="CE13" s="22">
        <v>2387</v>
      </c>
      <c r="CF13" s="23">
        <v>40984</v>
      </c>
      <c r="CG13" s="24">
        <v>13</v>
      </c>
      <c r="CH13" s="22">
        <v>564</v>
      </c>
      <c r="CI13" s="22">
        <v>2143</v>
      </c>
      <c r="CJ13" s="23">
        <v>45926</v>
      </c>
      <c r="CK13" s="24">
        <v>14.4</v>
      </c>
      <c r="CL13" s="22">
        <v>605</v>
      </c>
      <c r="CM13" s="22">
        <v>2169</v>
      </c>
      <c r="CN13" s="23">
        <v>49344</v>
      </c>
      <c r="CO13" s="24">
        <v>12.6</v>
      </c>
      <c r="CP13" s="22">
        <v>720</v>
      </c>
      <c r="CQ13" s="22">
        <v>2198</v>
      </c>
      <c r="CR13" s="23">
        <v>48641</v>
      </c>
      <c r="CS13" s="24">
        <v>13.6</v>
      </c>
      <c r="CT13" s="22">
        <v>640</v>
      </c>
      <c r="CU13" s="22">
        <v>2334</v>
      </c>
      <c r="CV13" s="23">
        <v>46227</v>
      </c>
      <c r="CW13" s="24">
        <v>15.5</v>
      </c>
      <c r="CX13" s="22">
        <v>566</v>
      </c>
      <c r="CY13" s="22">
        <v>2323</v>
      </c>
      <c r="CZ13" s="23">
        <v>43340</v>
      </c>
      <c r="DA13" s="24">
        <v>18.399999999999999</v>
      </c>
      <c r="DB13" s="22">
        <v>555</v>
      </c>
      <c r="DC13" s="22">
        <v>2107</v>
      </c>
      <c r="DD13" s="23">
        <v>44117</v>
      </c>
      <c r="DE13" s="24">
        <v>18.8</v>
      </c>
      <c r="DF13" s="22">
        <v>549</v>
      </c>
      <c r="DG13" s="22">
        <v>2066</v>
      </c>
      <c r="DH13" s="23">
        <v>45973</v>
      </c>
      <c r="DI13" s="24">
        <v>18.399999999999999</v>
      </c>
      <c r="DJ13" s="22">
        <v>583</v>
      </c>
      <c r="DK13" s="22">
        <v>2143</v>
      </c>
      <c r="DL13" s="23">
        <v>48121</v>
      </c>
      <c r="DM13" s="24">
        <v>18.100000000000001</v>
      </c>
      <c r="DN13" s="22">
        <v>563</v>
      </c>
      <c r="DO13" s="22">
        <v>2022</v>
      </c>
      <c r="DP13" s="23">
        <v>46992</v>
      </c>
      <c r="DQ13" s="24">
        <v>18.5</v>
      </c>
      <c r="DR13" s="22">
        <v>580</v>
      </c>
      <c r="DS13" s="22">
        <v>2159</v>
      </c>
      <c r="DT13" s="23">
        <v>49555</v>
      </c>
      <c r="DU13" s="24">
        <v>16.8</v>
      </c>
    </row>
    <row r="14" spans="1:125" x14ac:dyDescent="0.2">
      <c r="A14" s="22" t="s">
        <v>12</v>
      </c>
      <c r="B14" s="25">
        <v>34</v>
      </c>
      <c r="C14" s="22">
        <v>314</v>
      </c>
      <c r="D14" s="23">
        <v>28877</v>
      </c>
      <c r="E14" s="24">
        <v>9.3000000000000007</v>
      </c>
      <c r="F14" s="22">
        <v>43</v>
      </c>
      <c r="G14" s="22">
        <v>310</v>
      </c>
      <c r="H14" s="23">
        <v>28961</v>
      </c>
      <c r="I14" s="24">
        <v>10.7</v>
      </c>
      <c r="J14" s="22">
        <v>51</v>
      </c>
      <c r="K14" s="22">
        <v>329</v>
      </c>
      <c r="L14" s="23">
        <v>29003</v>
      </c>
      <c r="M14" s="24">
        <v>10.7</v>
      </c>
      <c r="N14" s="22">
        <v>52</v>
      </c>
      <c r="O14" s="22">
        <v>393</v>
      </c>
      <c r="P14" s="23">
        <v>35022</v>
      </c>
      <c r="Q14" s="24">
        <v>8.8000000000000007</v>
      </c>
      <c r="R14" s="22">
        <v>44</v>
      </c>
      <c r="S14" s="22">
        <v>355</v>
      </c>
      <c r="T14" s="23">
        <v>33024</v>
      </c>
      <c r="U14" s="24">
        <v>11.1</v>
      </c>
      <c r="V14" s="22">
        <v>53</v>
      </c>
      <c r="W14" s="22">
        <v>496</v>
      </c>
      <c r="X14" s="23">
        <v>35035</v>
      </c>
      <c r="Y14" s="24">
        <v>11.3</v>
      </c>
      <c r="Z14" s="22">
        <v>44</v>
      </c>
      <c r="AA14" s="22">
        <v>360</v>
      </c>
      <c r="AB14" s="23">
        <v>38921</v>
      </c>
      <c r="AC14" s="24">
        <v>11</v>
      </c>
      <c r="AD14" s="22">
        <v>45</v>
      </c>
      <c r="AE14" s="22">
        <v>375</v>
      </c>
      <c r="AF14" s="23">
        <v>37246</v>
      </c>
      <c r="AG14" s="24">
        <v>7.7</v>
      </c>
      <c r="AH14" s="22">
        <v>42</v>
      </c>
      <c r="AI14" s="22">
        <v>440</v>
      </c>
      <c r="AJ14" s="23">
        <v>42113</v>
      </c>
      <c r="AK14" s="24">
        <v>11.2</v>
      </c>
      <c r="AL14" s="22">
        <v>45</v>
      </c>
      <c r="AM14" s="22">
        <v>394</v>
      </c>
      <c r="AN14" s="23">
        <v>42662</v>
      </c>
      <c r="AO14" s="24">
        <v>8</v>
      </c>
      <c r="AP14" s="22">
        <v>50</v>
      </c>
      <c r="AQ14" s="22">
        <v>359</v>
      </c>
      <c r="AR14" s="23">
        <v>42255</v>
      </c>
      <c r="AS14" s="24">
        <v>8.6999999999999993</v>
      </c>
      <c r="AT14" s="22">
        <v>56</v>
      </c>
      <c r="AU14" s="22">
        <v>336</v>
      </c>
      <c r="AV14" s="23">
        <v>42851</v>
      </c>
      <c r="AW14" s="24">
        <v>10.3</v>
      </c>
      <c r="AX14" s="22">
        <v>40</v>
      </c>
      <c r="AY14" s="22">
        <v>326</v>
      </c>
      <c r="AZ14" s="23">
        <v>41772</v>
      </c>
      <c r="BA14" s="24">
        <v>12.1</v>
      </c>
      <c r="BB14" s="22">
        <v>47</v>
      </c>
      <c r="BC14" s="22">
        <v>371</v>
      </c>
      <c r="BD14" s="23">
        <v>40934</v>
      </c>
      <c r="BE14" s="24">
        <v>13.9</v>
      </c>
      <c r="BF14" s="22">
        <v>24</v>
      </c>
      <c r="BG14" s="22">
        <v>352</v>
      </c>
      <c r="BH14" s="23">
        <v>40827</v>
      </c>
      <c r="BI14" s="24">
        <v>10.9</v>
      </c>
      <c r="BJ14" s="22">
        <v>44</v>
      </c>
      <c r="BK14" s="22">
        <v>354</v>
      </c>
      <c r="BL14" s="23">
        <v>44504</v>
      </c>
      <c r="BM14" s="24">
        <v>10.8</v>
      </c>
      <c r="BN14" s="22">
        <v>35</v>
      </c>
      <c r="BO14" s="22">
        <v>346</v>
      </c>
      <c r="BP14" s="23">
        <v>51546</v>
      </c>
      <c r="BQ14" s="24">
        <v>8.9</v>
      </c>
      <c r="BR14" s="22">
        <v>32</v>
      </c>
      <c r="BS14" s="22">
        <v>409</v>
      </c>
      <c r="BT14" s="23">
        <v>47439</v>
      </c>
      <c r="BU14" s="24">
        <v>11.4</v>
      </c>
      <c r="BV14" s="22">
        <v>24</v>
      </c>
      <c r="BW14" s="22">
        <v>372</v>
      </c>
      <c r="BX14" s="23">
        <v>47303</v>
      </c>
      <c r="BY14" s="24">
        <v>11.3</v>
      </c>
      <c r="BZ14" s="22">
        <v>22</v>
      </c>
      <c r="CA14" s="22">
        <v>367</v>
      </c>
      <c r="CB14" s="23">
        <v>51834</v>
      </c>
      <c r="CC14" s="24">
        <v>9.3000000000000007</v>
      </c>
      <c r="CD14" s="22">
        <v>33</v>
      </c>
      <c r="CE14" s="22">
        <v>333</v>
      </c>
      <c r="CF14" s="23">
        <v>56242</v>
      </c>
      <c r="CG14" s="24">
        <v>8.6</v>
      </c>
      <c r="CH14" s="22">
        <v>24</v>
      </c>
      <c r="CI14" s="22">
        <v>343</v>
      </c>
      <c r="CJ14" s="23">
        <v>59586</v>
      </c>
      <c r="CK14" s="24">
        <v>8.6</v>
      </c>
      <c r="CL14" s="22">
        <v>21</v>
      </c>
      <c r="CM14" s="22">
        <v>353</v>
      </c>
      <c r="CN14" s="23">
        <v>60470</v>
      </c>
      <c r="CO14" s="24">
        <v>9.1999999999999993</v>
      </c>
      <c r="CP14" s="22">
        <v>24</v>
      </c>
      <c r="CQ14" s="22">
        <v>377</v>
      </c>
      <c r="CR14" s="23">
        <v>64022</v>
      </c>
      <c r="CS14" s="24">
        <v>7.5</v>
      </c>
      <c r="CT14" s="22">
        <v>26</v>
      </c>
      <c r="CU14" s="22">
        <v>363</v>
      </c>
      <c r="CV14" s="23">
        <v>61521</v>
      </c>
      <c r="CW14" s="24">
        <v>9.9</v>
      </c>
      <c r="CX14" s="22">
        <v>23</v>
      </c>
      <c r="CY14" s="22">
        <v>385</v>
      </c>
      <c r="CZ14" s="23">
        <v>55649</v>
      </c>
      <c r="DA14" s="24">
        <v>12.5</v>
      </c>
      <c r="DB14" s="22">
        <v>25</v>
      </c>
      <c r="DC14" s="22">
        <v>377</v>
      </c>
      <c r="DD14" s="23">
        <v>59539</v>
      </c>
      <c r="DE14" s="24">
        <v>12.4</v>
      </c>
      <c r="DF14" s="22">
        <v>20</v>
      </c>
      <c r="DG14" s="22">
        <v>353</v>
      </c>
      <c r="DH14" s="23">
        <v>59047</v>
      </c>
      <c r="DI14" s="24">
        <v>12.1</v>
      </c>
      <c r="DJ14" s="22">
        <v>21</v>
      </c>
      <c r="DK14" s="22">
        <v>279</v>
      </c>
      <c r="DL14" s="23">
        <v>56263</v>
      </c>
      <c r="DM14" s="24">
        <v>13.8</v>
      </c>
      <c r="DN14" s="22">
        <v>32</v>
      </c>
      <c r="DO14" s="22">
        <v>366</v>
      </c>
      <c r="DP14" s="23">
        <v>64235</v>
      </c>
      <c r="DQ14" s="24">
        <v>10.6</v>
      </c>
      <c r="DR14" s="22">
        <v>26</v>
      </c>
      <c r="DS14" s="22">
        <v>314</v>
      </c>
      <c r="DT14" s="23">
        <v>71223</v>
      </c>
      <c r="DU14" s="24">
        <v>10.8</v>
      </c>
    </row>
    <row r="15" spans="1:125" x14ac:dyDescent="0.2">
      <c r="A15" s="22" t="s">
        <v>13</v>
      </c>
      <c r="B15" s="25">
        <v>34</v>
      </c>
      <c r="C15" s="22">
        <v>187</v>
      </c>
      <c r="D15" s="23">
        <v>21092</v>
      </c>
      <c r="E15" s="24">
        <v>17.3</v>
      </c>
      <c r="F15" s="22">
        <v>22</v>
      </c>
      <c r="G15" s="22">
        <v>192</v>
      </c>
      <c r="H15" s="23">
        <v>20761</v>
      </c>
      <c r="I15" s="24">
        <v>16</v>
      </c>
      <c r="J15" s="22">
        <v>32</v>
      </c>
      <c r="K15" s="22">
        <v>201</v>
      </c>
      <c r="L15" s="23">
        <v>20749</v>
      </c>
      <c r="M15" s="24">
        <v>18.5</v>
      </c>
      <c r="N15" s="22">
        <v>31</v>
      </c>
      <c r="O15" s="22">
        <v>175</v>
      </c>
      <c r="P15" s="23">
        <v>20755</v>
      </c>
      <c r="Q15" s="24">
        <v>15.1</v>
      </c>
      <c r="R15" s="22">
        <v>36</v>
      </c>
      <c r="S15" s="22">
        <v>179</v>
      </c>
      <c r="T15" s="23">
        <v>23450</v>
      </c>
      <c r="U15" s="24">
        <v>12.5</v>
      </c>
      <c r="V15" s="22">
        <v>26</v>
      </c>
      <c r="W15" s="22">
        <v>236</v>
      </c>
      <c r="X15" s="23">
        <v>24654</v>
      </c>
      <c r="Y15" s="24">
        <v>12.4</v>
      </c>
      <c r="Z15" s="22">
        <v>27</v>
      </c>
      <c r="AA15" s="22">
        <v>275</v>
      </c>
      <c r="AB15" s="23">
        <v>25305</v>
      </c>
      <c r="AC15" s="24">
        <v>14.9</v>
      </c>
      <c r="AD15" s="22">
        <v>19</v>
      </c>
      <c r="AE15" s="22">
        <v>300</v>
      </c>
      <c r="AF15" s="23">
        <v>26116</v>
      </c>
      <c r="AG15" s="24">
        <v>13.9</v>
      </c>
      <c r="AH15" s="22">
        <v>37</v>
      </c>
      <c r="AI15" s="22">
        <v>339</v>
      </c>
      <c r="AJ15" s="23">
        <v>27704</v>
      </c>
      <c r="AK15" s="24">
        <v>15.2</v>
      </c>
      <c r="AL15" s="22">
        <v>32</v>
      </c>
      <c r="AM15" s="22">
        <v>388</v>
      </c>
      <c r="AN15" s="23">
        <v>31010</v>
      </c>
      <c r="AO15" s="24">
        <v>13.1</v>
      </c>
      <c r="AP15" s="22">
        <v>40</v>
      </c>
      <c r="AQ15" s="22">
        <v>316</v>
      </c>
      <c r="AR15" s="23">
        <v>31536</v>
      </c>
      <c r="AS15" s="24">
        <v>12</v>
      </c>
      <c r="AT15" s="22">
        <v>48</v>
      </c>
      <c r="AU15" s="22">
        <v>330</v>
      </c>
      <c r="AV15" s="23">
        <v>32676</v>
      </c>
      <c r="AW15" s="24">
        <v>14.5</v>
      </c>
      <c r="AX15" s="22">
        <v>43</v>
      </c>
      <c r="AY15" s="22">
        <v>313</v>
      </c>
      <c r="AZ15" s="23">
        <v>34709</v>
      </c>
      <c r="BA15" s="24">
        <v>11.9</v>
      </c>
      <c r="BB15" s="22">
        <v>39</v>
      </c>
      <c r="BC15" s="22">
        <v>350</v>
      </c>
      <c r="BD15" s="23">
        <v>33404</v>
      </c>
      <c r="BE15" s="24">
        <v>14.7</v>
      </c>
      <c r="BF15" s="22">
        <v>36</v>
      </c>
      <c r="BG15" s="22">
        <v>386</v>
      </c>
      <c r="BH15" s="23">
        <v>36680</v>
      </c>
      <c r="BI15" s="24">
        <v>13</v>
      </c>
      <c r="BJ15" s="22">
        <v>25</v>
      </c>
      <c r="BK15" s="22">
        <v>417</v>
      </c>
      <c r="BL15" s="23">
        <v>35800</v>
      </c>
      <c r="BM15" s="24">
        <v>14.1</v>
      </c>
      <c r="BN15" s="22">
        <v>16</v>
      </c>
      <c r="BO15" s="22">
        <v>384</v>
      </c>
      <c r="BP15" s="23">
        <v>37611</v>
      </c>
      <c r="BQ15" s="24">
        <v>12.5</v>
      </c>
      <c r="BR15" s="22">
        <v>30</v>
      </c>
      <c r="BS15" s="22">
        <v>425</v>
      </c>
      <c r="BT15" s="23">
        <v>38241</v>
      </c>
      <c r="BU15" s="24">
        <v>11.5</v>
      </c>
      <c r="BV15" s="22">
        <v>36</v>
      </c>
      <c r="BW15" s="22">
        <v>497</v>
      </c>
      <c r="BX15" s="23">
        <v>37715</v>
      </c>
      <c r="BY15" s="24">
        <v>11.3</v>
      </c>
      <c r="BZ15" s="22">
        <v>26</v>
      </c>
      <c r="CA15" s="22">
        <v>535</v>
      </c>
      <c r="CB15" s="23">
        <v>42372</v>
      </c>
      <c r="CC15" s="24">
        <v>10.199999999999999</v>
      </c>
      <c r="CD15" s="22">
        <v>31</v>
      </c>
      <c r="CE15" s="22">
        <v>594</v>
      </c>
      <c r="CF15" s="23">
        <v>44358</v>
      </c>
      <c r="CG15" s="24">
        <v>9.9</v>
      </c>
      <c r="CH15" s="22">
        <v>35</v>
      </c>
      <c r="CI15" s="22">
        <v>577</v>
      </c>
      <c r="CJ15" s="23">
        <v>44176</v>
      </c>
      <c r="CK15" s="24">
        <v>9.9</v>
      </c>
      <c r="CL15" s="22">
        <v>35</v>
      </c>
      <c r="CM15" s="22">
        <v>611</v>
      </c>
      <c r="CN15" s="23">
        <v>46213</v>
      </c>
      <c r="CO15" s="24">
        <v>9.5</v>
      </c>
      <c r="CP15" s="22">
        <v>49</v>
      </c>
      <c r="CQ15" s="22">
        <v>607</v>
      </c>
      <c r="CR15" s="23">
        <v>49184</v>
      </c>
      <c r="CS15" s="24">
        <v>9.9</v>
      </c>
      <c r="CT15" s="22">
        <v>23</v>
      </c>
      <c r="CU15" s="22">
        <v>579</v>
      </c>
      <c r="CV15" s="23">
        <v>47420</v>
      </c>
      <c r="CW15" s="24">
        <v>12.2</v>
      </c>
      <c r="CX15" s="22">
        <v>24</v>
      </c>
      <c r="CY15" s="22">
        <v>575</v>
      </c>
      <c r="CZ15" s="23">
        <v>46778</v>
      </c>
      <c r="DA15" s="24">
        <v>13.7</v>
      </c>
      <c r="DB15" s="22">
        <v>22</v>
      </c>
      <c r="DC15" s="22">
        <v>533</v>
      </c>
      <c r="DD15" s="23">
        <v>47050</v>
      </c>
      <c r="DE15" s="24">
        <v>13.8</v>
      </c>
      <c r="DF15" s="22">
        <v>35</v>
      </c>
      <c r="DG15" s="22">
        <v>444</v>
      </c>
      <c r="DH15" s="23">
        <v>47459</v>
      </c>
      <c r="DI15" s="24">
        <v>15.7</v>
      </c>
      <c r="DJ15" s="22">
        <v>30</v>
      </c>
      <c r="DK15" s="22">
        <v>495</v>
      </c>
      <c r="DL15" s="23">
        <v>47922</v>
      </c>
      <c r="DM15" s="24">
        <v>14.4</v>
      </c>
      <c r="DN15" s="22">
        <v>29</v>
      </c>
      <c r="DO15" s="22">
        <v>516</v>
      </c>
      <c r="DP15" s="23">
        <v>48467</v>
      </c>
      <c r="DQ15" s="24">
        <v>12.4</v>
      </c>
      <c r="DR15" s="22">
        <v>32</v>
      </c>
      <c r="DS15" s="22">
        <v>468</v>
      </c>
      <c r="DT15" s="23">
        <v>53438</v>
      </c>
      <c r="DU15" s="24">
        <v>12.4</v>
      </c>
    </row>
    <row r="16" spans="1:125" x14ac:dyDescent="0.2">
      <c r="A16" s="22" t="s">
        <v>14</v>
      </c>
      <c r="B16" s="25">
        <v>1033</v>
      </c>
      <c r="C16" s="22">
        <v>3594</v>
      </c>
      <c r="D16" s="23">
        <v>23752</v>
      </c>
      <c r="E16" s="24">
        <v>15</v>
      </c>
      <c r="F16" s="22">
        <v>927</v>
      </c>
      <c r="G16" s="22">
        <v>4529</v>
      </c>
      <c r="H16" s="23">
        <v>24870</v>
      </c>
      <c r="I16" s="24">
        <v>15.6</v>
      </c>
      <c r="J16" s="22">
        <v>1023</v>
      </c>
      <c r="K16" s="22">
        <v>4765</v>
      </c>
      <c r="L16" s="23">
        <v>26511</v>
      </c>
      <c r="M16" s="24">
        <v>13.3</v>
      </c>
      <c r="N16" s="22">
        <v>967</v>
      </c>
      <c r="O16" s="22">
        <v>4443</v>
      </c>
      <c r="P16" s="23">
        <v>27084</v>
      </c>
      <c r="Q16" s="24">
        <v>14.4</v>
      </c>
      <c r="R16" s="22">
        <v>991</v>
      </c>
      <c r="S16" s="22">
        <v>4449</v>
      </c>
      <c r="T16" s="23">
        <v>29524</v>
      </c>
      <c r="U16" s="24">
        <v>12.7</v>
      </c>
      <c r="V16" s="22">
        <v>1051</v>
      </c>
      <c r="W16" s="22">
        <v>4161</v>
      </c>
      <c r="X16" s="23">
        <v>31300</v>
      </c>
      <c r="Y16" s="24">
        <v>12.7</v>
      </c>
      <c r="Z16" s="22">
        <v>1182</v>
      </c>
      <c r="AA16" s="22">
        <v>4505</v>
      </c>
      <c r="AB16" s="23">
        <v>32542</v>
      </c>
      <c r="AC16" s="24">
        <v>13.7</v>
      </c>
      <c r="AD16" s="22">
        <v>1300</v>
      </c>
      <c r="AE16" s="22">
        <v>4615</v>
      </c>
      <c r="AF16" s="23">
        <v>31884</v>
      </c>
      <c r="AG16" s="24">
        <v>13.5</v>
      </c>
      <c r="AH16" s="22">
        <v>1322</v>
      </c>
      <c r="AI16" s="22">
        <v>4312</v>
      </c>
      <c r="AJ16" s="23">
        <v>31551</v>
      </c>
      <c r="AK16" s="24">
        <v>15.6</v>
      </c>
      <c r="AL16" s="22">
        <v>1332</v>
      </c>
      <c r="AM16" s="22">
        <v>4046</v>
      </c>
      <c r="AN16" s="23">
        <v>32857</v>
      </c>
      <c r="AO16" s="24">
        <v>13.6</v>
      </c>
      <c r="AP16" s="22">
        <v>1378</v>
      </c>
      <c r="AQ16" s="22">
        <v>3913</v>
      </c>
      <c r="AR16" s="23">
        <v>35081</v>
      </c>
      <c r="AS16" s="24">
        <v>12.4</v>
      </c>
      <c r="AT16" s="22">
        <v>1221</v>
      </c>
      <c r="AU16" s="22">
        <v>4313</v>
      </c>
      <c r="AV16" s="23">
        <v>38071</v>
      </c>
      <c r="AW16" s="24">
        <v>12.4</v>
      </c>
      <c r="AX16" s="22">
        <v>1179</v>
      </c>
      <c r="AY16" s="22">
        <v>4548</v>
      </c>
      <c r="AZ16" s="23">
        <v>39554</v>
      </c>
      <c r="BA16" s="24">
        <v>12.1</v>
      </c>
      <c r="BB16" s="22">
        <v>1096</v>
      </c>
      <c r="BC16" s="22">
        <v>4415</v>
      </c>
      <c r="BD16" s="23">
        <v>41283</v>
      </c>
      <c r="BE16" s="24">
        <v>11.2</v>
      </c>
      <c r="BF16" s="22">
        <v>1008</v>
      </c>
      <c r="BG16" s="22">
        <v>4095</v>
      </c>
      <c r="BH16" s="23">
        <v>43178</v>
      </c>
      <c r="BI16" s="24">
        <v>10.1</v>
      </c>
      <c r="BJ16" s="22">
        <v>939</v>
      </c>
      <c r="BK16" s="22">
        <v>4297</v>
      </c>
      <c r="BL16" s="23">
        <v>46330</v>
      </c>
      <c r="BM16" s="24">
        <v>9.9</v>
      </c>
      <c r="BN16" s="22">
        <v>898</v>
      </c>
      <c r="BO16" s="22">
        <v>3926</v>
      </c>
      <c r="BP16" s="23">
        <v>46064</v>
      </c>
      <c r="BQ16" s="24">
        <v>10.7</v>
      </c>
      <c r="BR16" s="22">
        <v>982</v>
      </c>
      <c r="BS16" s="22">
        <v>4010</v>
      </c>
      <c r="BT16" s="23">
        <v>46171</v>
      </c>
      <c r="BU16" s="24">
        <v>10.1</v>
      </c>
      <c r="BV16" s="22">
        <v>961</v>
      </c>
      <c r="BW16" s="22">
        <v>4370</v>
      </c>
      <c r="BX16" s="23">
        <v>42710</v>
      </c>
      <c r="BY16" s="24">
        <v>12.8</v>
      </c>
      <c r="BZ16" s="22">
        <v>895</v>
      </c>
      <c r="CA16" s="22">
        <v>4189</v>
      </c>
      <c r="CB16" s="23">
        <v>45153</v>
      </c>
      <c r="CC16" s="24">
        <v>12.6</v>
      </c>
      <c r="CD16" s="22">
        <v>780</v>
      </c>
      <c r="CE16" s="22">
        <v>4220</v>
      </c>
      <c r="CF16" s="23">
        <v>46077</v>
      </c>
      <c r="CG16" s="24">
        <v>12.3</v>
      </c>
      <c r="CH16" s="22">
        <v>770</v>
      </c>
      <c r="CI16" s="22">
        <v>4313</v>
      </c>
      <c r="CJ16" s="23">
        <v>48398</v>
      </c>
      <c r="CK16" s="24">
        <v>11.5</v>
      </c>
      <c r="CL16" s="22">
        <v>780</v>
      </c>
      <c r="CM16" s="22">
        <v>4078</v>
      </c>
      <c r="CN16" s="23">
        <v>48671</v>
      </c>
      <c r="CO16" s="24">
        <v>10.6</v>
      </c>
      <c r="CP16" s="22">
        <v>752</v>
      </c>
      <c r="CQ16" s="22">
        <v>4103</v>
      </c>
      <c r="CR16" s="23">
        <v>52506</v>
      </c>
      <c r="CS16" s="24">
        <v>10</v>
      </c>
      <c r="CT16" s="22">
        <v>790</v>
      </c>
      <c r="CU16" s="22">
        <v>4118</v>
      </c>
      <c r="CV16" s="23">
        <v>53254</v>
      </c>
      <c r="CW16" s="24">
        <v>12.3</v>
      </c>
      <c r="CX16" s="22">
        <v>773</v>
      </c>
      <c r="CY16" s="22">
        <v>3901</v>
      </c>
      <c r="CZ16" s="23">
        <v>52870</v>
      </c>
      <c r="DA16" s="24">
        <v>13.2</v>
      </c>
      <c r="DB16" s="22">
        <v>704</v>
      </c>
      <c r="DC16" s="22">
        <v>3066</v>
      </c>
      <c r="DD16" s="23">
        <v>50728</v>
      </c>
      <c r="DE16" s="24">
        <v>14.1</v>
      </c>
      <c r="DF16" s="22">
        <v>781</v>
      </c>
      <c r="DG16" s="22">
        <v>3030</v>
      </c>
      <c r="DH16" s="23">
        <v>50637</v>
      </c>
      <c r="DI16" s="24">
        <v>14.2</v>
      </c>
      <c r="DJ16" s="22">
        <v>770</v>
      </c>
      <c r="DK16" s="22">
        <v>3581</v>
      </c>
      <c r="DL16" s="23">
        <v>51738</v>
      </c>
      <c r="DM16" s="24">
        <v>12.6</v>
      </c>
      <c r="DN16" s="22">
        <v>722</v>
      </c>
      <c r="DO16" s="22">
        <v>3895</v>
      </c>
      <c r="DP16" s="23">
        <v>53937</v>
      </c>
      <c r="DQ16" s="24">
        <v>13.6</v>
      </c>
      <c r="DR16" s="22">
        <v>685</v>
      </c>
      <c r="DS16" s="22">
        <v>3081</v>
      </c>
      <c r="DT16" s="23">
        <v>54916</v>
      </c>
      <c r="DU16" s="24">
        <v>13.7</v>
      </c>
    </row>
    <row r="17" spans="1:125" x14ac:dyDescent="0.2">
      <c r="A17" s="22" t="s">
        <v>15</v>
      </c>
      <c r="B17" s="25">
        <v>303</v>
      </c>
      <c r="C17" s="22">
        <v>1372</v>
      </c>
      <c r="D17" s="23">
        <v>22770</v>
      </c>
      <c r="E17" s="24">
        <v>12.9</v>
      </c>
      <c r="F17" s="22">
        <v>319</v>
      </c>
      <c r="G17" s="22">
        <v>1318</v>
      </c>
      <c r="H17" s="23">
        <v>22675</v>
      </c>
      <c r="I17" s="24">
        <v>12</v>
      </c>
      <c r="J17" s="22">
        <v>329</v>
      </c>
      <c r="K17" s="22">
        <v>1424</v>
      </c>
      <c r="L17" s="23">
        <v>22728</v>
      </c>
      <c r="M17" s="24">
        <v>12.7</v>
      </c>
      <c r="N17" s="22">
        <v>307</v>
      </c>
      <c r="O17" s="22">
        <v>1609</v>
      </c>
      <c r="P17" s="23">
        <v>22519</v>
      </c>
      <c r="Q17" s="24">
        <v>11.1</v>
      </c>
      <c r="R17" s="22">
        <v>358</v>
      </c>
      <c r="S17" s="22">
        <v>1731</v>
      </c>
      <c r="T17" s="23">
        <v>26293</v>
      </c>
      <c r="U17" s="24">
        <v>10.1</v>
      </c>
      <c r="V17" s="22">
        <v>353</v>
      </c>
      <c r="W17" s="22">
        <v>1804</v>
      </c>
      <c r="X17" s="23">
        <v>25898</v>
      </c>
      <c r="Y17" s="24">
        <v>13.7</v>
      </c>
      <c r="Z17" s="22">
        <v>344</v>
      </c>
      <c r="AA17" s="22">
        <v>2103</v>
      </c>
      <c r="AB17" s="23">
        <v>26928</v>
      </c>
      <c r="AC17" s="24">
        <v>13</v>
      </c>
      <c r="AD17" s="22">
        <v>423</v>
      </c>
      <c r="AE17" s="22">
        <v>2318</v>
      </c>
      <c r="AF17" s="23">
        <v>27089</v>
      </c>
      <c r="AG17" s="24">
        <v>15.7</v>
      </c>
      <c r="AH17" s="22">
        <v>464</v>
      </c>
      <c r="AI17" s="22">
        <v>2398</v>
      </c>
      <c r="AJ17" s="23">
        <v>28530</v>
      </c>
      <c r="AK17" s="24">
        <v>11.8</v>
      </c>
      <c r="AL17" s="22">
        <v>430</v>
      </c>
      <c r="AM17" s="22">
        <v>2234</v>
      </c>
      <c r="AN17" s="23">
        <v>29475</v>
      </c>
      <c r="AO17" s="24">
        <v>12.2</v>
      </c>
      <c r="AP17" s="22">
        <v>453</v>
      </c>
      <c r="AQ17" s="22">
        <v>2046</v>
      </c>
      <c r="AR17" s="23">
        <v>27858</v>
      </c>
      <c r="AS17" s="24">
        <v>13.7</v>
      </c>
      <c r="AT17" s="22">
        <v>466</v>
      </c>
      <c r="AU17" s="22">
        <v>1930</v>
      </c>
      <c r="AV17" s="23">
        <v>33385</v>
      </c>
      <c r="AW17" s="24">
        <v>9.6</v>
      </c>
      <c r="AX17" s="22">
        <v>420</v>
      </c>
      <c r="AY17" s="22">
        <v>1992</v>
      </c>
      <c r="AZ17" s="23">
        <v>35147</v>
      </c>
      <c r="BA17" s="24">
        <v>7.5</v>
      </c>
      <c r="BB17" s="22">
        <v>430</v>
      </c>
      <c r="BC17" s="22">
        <v>1928</v>
      </c>
      <c r="BD17" s="23">
        <v>38889</v>
      </c>
      <c r="BE17" s="24">
        <v>8.8000000000000007</v>
      </c>
      <c r="BF17" s="22">
        <v>454</v>
      </c>
      <c r="BG17" s="22">
        <v>1952</v>
      </c>
      <c r="BH17" s="23">
        <v>39731</v>
      </c>
      <c r="BI17" s="24">
        <v>9.4</v>
      </c>
      <c r="BJ17" s="22">
        <v>391</v>
      </c>
      <c r="BK17" s="22">
        <v>1607</v>
      </c>
      <c r="BL17" s="23">
        <v>40838</v>
      </c>
      <c r="BM17" s="24">
        <v>6.7</v>
      </c>
      <c r="BN17" s="22">
        <v>352</v>
      </c>
      <c r="BO17" s="22">
        <v>1759</v>
      </c>
      <c r="BP17" s="23">
        <v>40865</v>
      </c>
      <c r="BQ17" s="24">
        <v>8.5</v>
      </c>
      <c r="BR17" s="22">
        <v>413</v>
      </c>
      <c r="BS17" s="22">
        <v>1716</v>
      </c>
      <c r="BT17" s="23">
        <v>40379</v>
      </c>
      <c r="BU17" s="24">
        <v>8.5</v>
      </c>
      <c r="BV17" s="22">
        <v>362</v>
      </c>
      <c r="BW17" s="22">
        <v>1843</v>
      </c>
      <c r="BX17" s="23">
        <v>41047</v>
      </c>
      <c r="BY17" s="24">
        <v>9.1</v>
      </c>
      <c r="BZ17" s="22">
        <v>338</v>
      </c>
      <c r="CA17" s="22">
        <v>1720</v>
      </c>
      <c r="CB17" s="23">
        <v>42425</v>
      </c>
      <c r="CC17" s="24">
        <v>9.9</v>
      </c>
      <c r="CD17" s="22">
        <v>316</v>
      </c>
      <c r="CE17" s="22">
        <v>1803</v>
      </c>
      <c r="CF17" s="23">
        <v>42329</v>
      </c>
      <c r="CG17" s="24">
        <v>11.6</v>
      </c>
      <c r="CH17" s="22">
        <v>356</v>
      </c>
      <c r="CI17" s="22">
        <v>1856</v>
      </c>
      <c r="CJ17" s="23">
        <v>42437</v>
      </c>
      <c r="CK17" s="24">
        <v>12.6</v>
      </c>
      <c r="CL17" s="22">
        <v>361</v>
      </c>
      <c r="CM17" s="22">
        <v>1811</v>
      </c>
      <c r="CN17" s="23">
        <v>45407</v>
      </c>
      <c r="CO17" s="24">
        <v>10.6</v>
      </c>
      <c r="CP17" s="22">
        <v>350</v>
      </c>
      <c r="CQ17" s="22">
        <v>1738</v>
      </c>
      <c r="CR17" s="23">
        <v>47453</v>
      </c>
      <c r="CS17" s="24">
        <v>11.8</v>
      </c>
      <c r="CT17" s="22">
        <v>322</v>
      </c>
      <c r="CU17" s="22">
        <v>1711</v>
      </c>
      <c r="CV17" s="23">
        <v>46520</v>
      </c>
      <c r="CW17" s="24">
        <v>14.3</v>
      </c>
      <c r="CX17" s="22">
        <v>312</v>
      </c>
      <c r="CY17" s="22">
        <v>1621</v>
      </c>
      <c r="CZ17" s="23">
        <v>44305</v>
      </c>
      <c r="DA17" s="24">
        <v>16.100000000000001</v>
      </c>
      <c r="DB17" s="22">
        <v>268</v>
      </c>
      <c r="DC17" s="22">
        <v>1760</v>
      </c>
      <c r="DD17" s="23">
        <v>46139</v>
      </c>
      <c r="DE17" s="24">
        <v>16.3</v>
      </c>
      <c r="DF17" s="22">
        <v>306</v>
      </c>
      <c r="DG17" s="22">
        <v>1758</v>
      </c>
      <c r="DH17" s="23">
        <v>44445</v>
      </c>
      <c r="DI17" s="24">
        <v>15.6</v>
      </c>
      <c r="DJ17" s="22">
        <v>307</v>
      </c>
      <c r="DK17" s="22">
        <v>1661</v>
      </c>
      <c r="DL17" s="23">
        <v>46158</v>
      </c>
      <c r="DM17" s="24">
        <v>15.2</v>
      </c>
      <c r="DN17" s="22">
        <v>357</v>
      </c>
      <c r="DO17" s="22">
        <v>1623</v>
      </c>
      <c r="DP17" s="23">
        <v>49455</v>
      </c>
      <c r="DQ17" s="24">
        <v>16.5</v>
      </c>
      <c r="DR17" s="22">
        <v>330</v>
      </c>
      <c r="DS17" s="22">
        <v>1615</v>
      </c>
      <c r="DT17" s="23">
        <v>48060</v>
      </c>
      <c r="DU17" s="24">
        <v>14.6</v>
      </c>
    </row>
    <row r="18" spans="1:125" x14ac:dyDescent="0.2">
      <c r="A18" s="22" t="s">
        <v>16</v>
      </c>
      <c r="B18" s="25">
        <v>59</v>
      </c>
      <c r="C18" s="22">
        <v>375</v>
      </c>
      <c r="D18" s="23">
        <v>19863</v>
      </c>
      <c r="E18" s="24">
        <v>14.6</v>
      </c>
      <c r="F18" s="22">
        <v>55</v>
      </c>
      <c r="G18" s="22">
        <v>363</v>
      </c>
      <c r="H18" s="23">
        <v>20927</v>
      </c>
      <c r="I18" s="24">
        <v>17.899999999999999</v>
      </c>
      <c r="J18" s="22">
        <v>51</v>
      </c>
      <c r="K18" s="22">
        <v>356</v>
      </c>
      <c r="L18" s="23">
        <v>22459</v>
      </c>
      <c r="M18" s="24">
        <v>12.9</v>
      </c>
      <c r="N18" s="22">
        <v>59</v>
      </c>
      <c r="O18" s="22">
        <v>337</v>
      </c>
      <c r="P18" s="23">
        <v>22190</v>
      </c>
      <c r="Q18" s="24">
        <v>14.5</v>
      </c>
      <c r="R18" s="22">
        <v>47</v>
      </c>
      <c r="S18" s="22">
        <v>446</v>
      </c>
      <c r="T18" s="23">
        <v>24305</v>
      </c>
      <c r="U18" s="24">
        <v>9.4</v>
      </c>
      <c r="V18" s="22">
        <v>54</v>
      </c>
      <c r="W18" s="22">
        <v>459</v>
      </c>
      <c r="X18" s="23">
        <v>26265</v>
      </c>
      <c r="Y18" s="24">
        <v>10.3</v>
      </c>
      <c r="Z18" s="22">
        <v>54</v>
      </c>
      <c r="AA18" s="22">
        <v>510</v>
      </c>
      <c r="AB18" s="23">
        <v>27288</v>
      </c>
      <c r="AC18" s="24">
        <v>10.4</v>
      </c>
      <c r="AD18" s="22">
        <v>57</v>
      </c>
      <c r="AE18" s="22">
        <v>583</v>
      </c>
      <c r="AF18" s="23">
        <v>28553</v>
      </c>
      <c r="AG18" s="24">
        <v>9.6</v>
      </c>
      <c r="AH18" s="22">
        <v>44</v>
      </c>
      <c r="AI18" s="22">
        <v>528</v>
      </c>
      <c r="AJ18" s="23">
        <v>28743</v>
      </c>
      <c r="AK18" s="24">
        <v>11.5</v>
      </c>
      <c r="AL18" s="22">
        <v>66</v>
      </c>
      <c r="AM18" s="22">
        <v>686</v>
      </c>
      <c r="AN18" s="23">
        <v>28663</v>
      </c>
      <c r="AO18" s="24">
        <v>10.3</v>
      </c>
      <c r="AP18" s="22">
        <v>47</v>
      </c>
      <c r="AQ18" s="22">
        <v>666</v>
      </c>
      <c r="AR18" s="23">
        <v>33079</v>
      </c>
      <c r="AS18" s="24">
        <v>10.7</v>
      </c>
      <c r="AT18" s="22">
        <v>51</v>
      </c>
      <c r="AU18" s="22">
        <v>619</v>
      </c>
      <c r="AV18" s="23">
        <v>35519</v>
      </c>
      <c r="AW18" s="24">
        <v>12.2</v>
      </c>
      <c r="AX18" s="22">
        <v>53</v>
      </c>
      <c r="AY18" s="22">
        <v>561</v>
      </c>
      <c r="AZ18" s="23">
        <v>33209</v>
      </c>
      <c r="BA18" s="24">
        <v>9.6</v>
      </c>
      <c r="BB18" s="22">
        <v>52</v>
      </c>
      <c r="BC18" s="22">
        <v>579</v>
      </c>
      <c r="BD18" s="23">
        <v>33783</v>
      </c>
      <c r="BE18" s="24">
        <v>9.6</v>
      </c>
      <c r="BF18" s="22">
        <v>54</v>
      </c>
      <c r="BG18" s="22">
        <v>728</v>
      </c>
      <c r="BH18" s="23">
        <v>37019</v>
      </c>
      <c r="BI18" s="24">
        <v>9.1</v>
      </c>
      <c r="BJ18" s="22">
        <v>43</v>
      </c>
      <c r="BK18" s="22">
        <v>780</v>
      </c>
      <c r="BL18" s="23">
        <v>41098</v>
      </c>
      <c r="BM18" s="24">
        <v>7.4</v>
      </c>
      <c r="BN18" s="22">
        <v>46</v>
      </c>
      <c r="BO18" s="22">
        <v>676</v>
      </c>
      <c r="BP18" s="23">
        <v>40991</v>
      </c>
      <c r="BQ18" s="24">
        <v>8.3000000000000007</v>
      </c>
      <c r="BR18" s="22">
        <v>50</v>
      </c>
      <c r="BS18" s="22">
        <v>649</v>
      </c>
      <c r="BT18" s="23">
        <v>40976</v>
      </c>
      <c r="BU18" s="24">
        <v>7.4</v>
      </c>
      <c r="BV18" s="22">
        <v>44</v>
      </c>
      <c r="BW18" s="22">
        <v>797</v>
      </c>
      <c r="BX18" s="23">
        <v>41049</v>
      </c>
      <c r="BY18" s="24">
        <v>9.1999999999999993</v>
      </c>
      <c r="BZ18" s="22">
        <v>50</v>
      </c>
      <c r="CA18" s="22">
        <v>796</v>
      </c>
      <c r="CB18" s="23">
        <v>41384</v>
      </c>
      <c r="CC18" s="24">
        <v>8.9</v>
      </c>
      <c r="CD18" s="22">
        <v>44</v>
      </c>
      <c r="CE18" s="22">
        <v>782</v>
      </c>
      <c r="CF18" s="23">
        <v>43391</v>
      </c>
      <c r="CG18" s="24">
        <v>10.9</v>
      </c>
      <c r="CH18" s="22">
        <v>40</v>
      </c>
      <c r="CI18" s="22">
        <v>847</v>
      </c>
      <c r="CJ18" s="23">
        <v>46500</v>
      </c>
      <c r="CK18" s="24">
        <v>11.3</v>
      </c>
      <c r="CL18" s="22">
        <v>55</v>
      </c>
      <c r="CM18" s="22">
        <v>871</v>
      </c>
      <c r="CN18" s="23">
        <v>48126</v>
      </c>
      <c r="CO18" s="24">
        <v>10.3</v>
      </c>
      <c r="CP18" s="22">
        <v>39</v>
      </c>
      <c r="CQ18" s="22">
        <v>970</v>
      </c>
      <c r="CR18" s="23">
        <v>48908</v>
      </c>
      <c r="CS18" s="24">
        <v>8.9</v>
      </c>
      <c r="CT18" s="22">
        <v>77</v>
      </c>
      <c r="CU18" s="22">
        <v>937</v>
      </c>
      <c r="CV18" s="23">
        <v>50142</v>
      </c>
      <c r="CW18" s="24">
        <v>9.5</v>
      </c>
      <c r="CX18" s="22">
        <v>38</v>
      </c>
      <c r="CY18" s="22">
        <v>890</v>
      </c>
      <c r="CZ18" s="23">
        <v>50721</v>
      </c>
      <c r="DA18" s="24">
        <v>10.7</v>
      </c>
      <c r="DB18" s="22">
        <v>38</v>
      </c>
      <c r="DC18" s="22">
        <v>883</v>
      </c>
      <c r="DD18" s="23">
        <v>49016</v>
      </c>
      <c r="DE18" s="24">
        <v>10.3</v>
      </c>
      <c r="DF18" s="22">
        <v>44</v>
      </c>
      <c r="DG18" s="22">
        <v>866</v>
      </c>
      <c r="DH18" s="23">
        <v>50219</v>
      </c>
      <c r="DI18" s="24">
        <v>10.4</v>
      </c>
      <c r="DJ18" s="22">
        <v>49</v>
      </c>
      <c r="DK18" s="22">
        <v>901</v>
      </c>
      <c r="DL18" s="23">
        <v>53442</v>
      </c>
      <c r="DM18" s="24">
        <v>10.3</v>
      </c>
      <c r="DN18" s="22">
        <v>41</v>
      </c>
      <c r="DO18" s="22">
        <v>873</v>
      </c>
      <c r="DP18" s="23">
        <v>60156</v>
      </c>
      <c r="DQ18" s="24">
        <v>13.2</v>
      </c>
      <c r="DR18" s="22">
        <v>60</v>
      </c>
      <c r="DS18" s="22">
        <v>828</v>
      </c>
      <c r="DT18" s="23">
        <v>57810</v>
      </c>
      <c r="DU18" s="24">
        <v>10.3</v>
      </c>
    </row>
    <row r="19" spans="1:125" x14ac:dyDescent="0.2">
      <c r="A19" s="22" t="s">
        <v>17</v>
      </c>
      <c r="B19" s="25">
        <v>89</v>
      </c>
      <c r="C19" s="22">
        <v>669</v>
      </c>
      <c r="D19" s="23">
        <v>24629</v>
      </c>
      <c r="E19" s="24">
        <v>10.7</v>
      </c>
      <c r="F19" s="22">
        <v>121</v>
      </c>
      <c r="G19" s="22">
        <v>719</v>
      </c>
      <c r="H19" s="23">
        <v>22788</v>
      </c>
      <c r="I19" s="24">
        <v>13.8</v>
      </c>
      <c r="J19" s="22">
        <v>108</v>
      </c>
      <c r="K19" s="22">
        <v>810</v>
      </c>
      <c r="L19" s="23">
        <v>23926</v>
      </c>
      <c r="M19" s="24">
        <v>11.1</v>
      </c>
      <c r="N19" s="22">
        <v>110</v>
      </c>
      <c r="O19" s="22">
        <v>808</v>
      </c>
      <c r="P19" s="23">
        <v>25583</v>
      </c>
      <c r="Q19" s="24">
        <v>9.1999999999999993</v>
      </c>
      <c r="R19" s="22">
        <v>85</v>
      </c>
      <c r="S19" s="22">
        <v>779</v>
      </c>
      <c r="T19" s="23">
        <v>25566</v>
      </c>
      <c r="U19" s="24">
        <v>8.1</v>
      </c>
      <c r="V19" s="22">
        <v>138</v>
      </c>
      <c r="W19" s="22">
        <v>917</v>
      </c>
      <c r="X19" s="23">
        <v>26862</v>
      </c>
      <c r="Y19" s="24">
        <v>10.8</v>
      </c>
      <c r="Z19" s="22">
        <v>98</v>
      </c>
      <c r="AA19" s="22">
        <v>1002</v>
      </c>
      <c r="AB19" s="23">
        <v>29917</v>
      </c>
      <c r="AC19" s="24">
        <v>10.3</v>
      </c>
      <c r="AD19" s="22">
        <v>153</v>
      </c>
      <c r="AE19" s="22">
        <v>1118</v>
      </c>
      <c r="AF19" s="23">
        <v>29295</v>
      </c>
      <c r="AG19" s="24">
        <v>12.3</v>
      </c>
      <c r="AH19" s="22">
        <v>151</v>
      </c>
      <c r="AI19" s="22">
        <v>1042</v>
      </c>
      <c r="AJ19" s="23">
        <v>30346</v>
      </c>
      <c r="AK19" s="24">
        <v>11.1</v>
      </c>
      <c r="AL19" s="22">
        <v>161</v>
      </c>
      <c r="AM19" s="22">
        <v>1016</v>
      </c>
      <c r="AN19" s="23">
        <v>29770</v>
      </c>
      <c r="AO19" s="24">
        <v>13.1</v>
      </c>
      <c r="AP19" s="22">
        <v>170</v>
      </c>
      <c r="AQ19" s="22">
        <v>1055</v>
      </c>
      <c r="AR19" s="23">
        <v>28322</v>
      </c>
      <c r="AS19" s="24">
        <v>14.9</v>
      </c>
      <c r="AT19" s="22">
        <v>159</v>
      </c>
      <c r="AU19" s="22">
        <v>938</v>
      </c>
      <c r="AV19" s="23">
        <v>30341</v>
      </c>
      <c r="AW19" s="24">
        <v>10.8</v>
      </c>
      <c r="AX19" s="22">
        <v>170</v>
      </c>
      <c r="AY19" s="22">
        <v>1096</v>
      </c>
      <c r="AZ19" s="23">
        <v>32585</v>
      </c>
      <c r="BA19" s="24">
        <v>11.2</v>
      </c>
      <c r="BB19" s="22">
        <v>150</v>
      </c>
      <c r="BC19" s="22">
        <v>1179</v>
      </c>
      <c r="BD19" s="23">
        <v>36471</v>
      </c>
      <c r="BE19" s="24">
        <v>9.6999999999999993</v>
      </c>
      <c r="BF19" s="22">
        <v>173</v>
      </c>
      <c r="BG19" s="22">
        <v>1128</v>
      </c>
      <c r="BH19" s="23">
        <v>36711</v>
      </c>
      <c r="BI19" s="24">
        <v>9.6</v>
      </c>
      <c r="BJ19" s="22">
        <v>160</v>
      </c>
      <c r="BK19" s="22">
        <v>1065</v>
      </c>
      <c r="BL19" s="23">
        <v>37348</v>
      </c>
      <c r="BM19" s="24">
        <v>12.3</v>
      </c>
      <c r="BN19" s="22">
        <v>169</v>
      </c>
      <c r="BO19" s="22">
        <v>1022</v>
      </c>
      <c r="BP19" s="23">
        <v>41059</v>
      </c>
      <c r="BQ19" s="24">
        <v>8</v>
      </c>
      <c r="BR19" s="22">
        <v>92</v>
      </c>
      <c r="BS19" s="22">
        <v>945</v>
      </c>
      <c r="BT19" s="23">
        <v>41415</v>
      </c>
      <c r="BU19" s="24">
        <v>10.1</v>
      </c>
      <c r="BV19" s="22">
        <v>78</v>
      </c>
      <c r="BW19" s="22">
        <v>1035</v>
      </c>
      <c r="BX19" s="23">
        <v>42619</v>
      </c>
      <c r="BY19" s="24">
        <v>10.1</v>
      </c>
      <c r="BZ19" s="22">
        <v>125</v>
      </c>
      <c r="CA19" s="22">
        <v>1085</v>
      </c>
      <c r="CB19" s="23">
        <v>44232</v>
      </c>
      <c r="CC19" s="24">
        <v>10.8</v>
      </c>
      <c r="CD19" s="22">
        <v>122</v>
      </c>
      <c r="CE19" s="22">
        <v>1142</v>
      </c>
      <c r="CF19" s="23">
        <v>41066</v>
      </c>
      <c r="CG19" s="24">
        <v>11.4</v>
      </c>
      <c r="CH19" s="22">
        <v>101</v>
      </c>
      <c r="CI19" s="22">
        <v>1098</v>
      </c>
      <c r="CJ19" s="23">
        <v>42027</v>
      </c>
      <c r="CK19" s="24">
        <v>12.5</v>
      </c>
      <c r="CL19" s="22">
        <v>125</v>
      </c>
      <c r="CM19" s="22">
        <v>1279</v>
      </c>
      <c r="CN19" s="23">
        <v>45552</v>
      </c>
      <c r="CO19" s="24">
        <v>12.8</v>
      </c>
      <c r="CP19" s="22">
        <v>106</v>
      </c>
      <c r="CQ19" s="22">
        <v>1287</v>
      </c>
      <c r="CR19" s="23">
        <v>48497</v>
      </c>
      <c r="CS19" s="24">
        <v>11.7</v>
      </c>
      <c r="CT19" s="22">
        <v>113</v>
      </c>
      <c r="CU19" s="22">
        <v>1226</v>
      </c>
      <c r="CV19" s="23">
        <v>47877</v>
      </c>
      <c r="CW19" s="24">
        <v>12.7</v>
      </c>
      <c r="CX19" s="22">
        <v>125</v>
      </c>
      <c r="CY19" s="22">
        <v>1179</v>
      </c>
      <c r="CZ19" s="23">
        <v>44717</v>
      </c>
      <c r="DA19" s="24">
        <v>13.7</v>
      </c>
      <c r="DB19" s="22">
        <v>97</v>
      </c>
      <c r="DC19" s="22">
        <v>1146</v>
      </c>
      <c r="DD19" s="23">
        <v>46054</v>
      </c>
      <c r="DE19" s="24">
        <v>14.5</v>
      </c>
      <c r="DF19" s="22">
        <v>111</v>
      </c>
      <c r="DG19" s="22">
        <v>1122</v>
      </c>
      <c r="DH19" s="23">
        <v>46147</v>
      </c>
      <c r="DI19" s="24">
        <v>14.3</v>
      </c>
      <c r="DJ19" s="22">
        <v>85</v>
      </c>
      <c r="DK19" s="22">
        <v>1105</v>
      </c>
      <c r="DL19" s="23">
        <v>50003</v>
      </c>
      <c r="DM19" s="24">
        <v>14</v>
      </c>
      <c r="DN19" s="22">
        <v>117</v>
      </c>
      <c r="DO19" s="22">
        <v>1003</v>
      </c>
      <c r="DP19" s="23">
        <v>47820</v>
      </c>
      <c r="DQ19" s="24">
        <v>11.4</v>
      </c>
      <c r="DR19" s="22">
        <v>91</v>
      </c>
      <c r="DS19" s="22">
        <v>1075</v>
      </c>
      <c r="DT19" s="23">
        <v>53444</v>
      </c>
      <c r="DU19" s="24">
        <v>12.1</v>
      </c>
    </row>
    <row r="20" spans="1:125" x14ac:dyDescent="0.2">
      <c r="A20" s="22" t="s">
        <v>18</v>
      </c>
      <c r="B20" s="25">
        <v>244</v>
      </c>
      <c r="C20" s="22">
        <v>826</v>
      </c>
      <c r="D20" s="23">
        <v>17680</v>
      </c>
      <c r="E20" s="24">
        <v>19.100000000000001</v>
      </c>
      <c r="F20" s="22">
        <v>256</v>
      </c>
      <c r="G20" s="22">
        <v>806</v>
      </c>
      <c r="H20" s="23">
        <v>17361</v>
      </c>
      <c r="I20" s="24">
        <v>19.399999999999999</v>
      </c>
      <c r="J20" s="22">
        <v>248</v>
      </c>
      <c r="K20" s="22">
        <v>860</v>
      </c>
      <c r="L20" s="23">
        <v>19874</v>
      </c>
      <c r="M20" s="24">
        <v>17.7</v>
      </c>
      <c r="N20" s="22">
        <v>280</v>
      </c>
      <c r="O20" s="22">
        <v>781</v>
      </c>
      <c r="P20" s="23">
        <v>20673</v>
      </c>
      <c r="Q20" s="24">
        <v>17.3</v>
      </c>
      <c r="R20" s="22">
        <v>229</v>
      </c>
      <c r="S20" s="22">
        <v>835</v>
      </c>
      <c r="T20" s="23">
        <v>19907</v>
      </c>
      <c r="U20" s="24">
        <v>17.600000000000001</v>
      </c>
      <c r="V20" s="22">
        <v>293</v>
      </c>
      <c r="W20" s="22">
        <v>917</v>
      </c>
      <c r="X20" s="23">
        <v>23283</v>
      </c>
      <c r="Y20" s="24">
        <v>16.100000000000001</v>
      </c>
      <c r="Z20" s="22">
        <v>264</v>
      </c>
      <c r="AA20" s="22">
        <v>1068</v>
      </c>
      <c r="AB20" s="23">
        <v>24780</v>
      </c>
      <c r="AC20" s="24">
        <v>17.3</v>
      </c>
      <c r="AD20" s="22">
        <v>253</v>
      </c>
      <c r="AE20" s="22">
        <v>1315</v>
      </c>
      <c r="AF20" s="23">
        <v>23764</v>
      </c>
      <c r="AG20" s="24">
        <v>18.8</v>
      </c>
      <c r="AH20" s="22">
        <v>216</v>
      </c>
      <c r="AI20" s="22">
        <v>1209</v>
      </c>
      <c r="AJ20" s="23">
        <v>23485</v>
      </c>
      <c r="AK20" s="24">
        <v>19.7</v>
      </c>
      <c r="AL20" s="22">
        <v>249</v>
      </c>
      <c r="AM20" s="22">
        <v>1301</v>
      </c>
      <c r="AN20" s="23">
        <v>24376</v>
      </c>
      <c r="AO20" s="24">
        <v>20.399999999999999</v>
      </c>
      <c r="AP20" s="22">
        <v>244</v>
      </c>
      <c r="AQ20" s="22">
        <v>1350</v>
      </c>
      <c r="AR20" s="23">
        <v>26595</v>
      </c>
      <c r="AS20" s="24">
        <v>18.5</v>
      </c>
      <c r="AT20" s="22">
        <v>276</v>
      </c>
      <c r="AU20" s="22">
        <v>1231</v>
      </c>
      <c r="AV20" s="23">
        <v>29810</v>
      </c>
      <c r="AW20" s="24">
        <v>14.7</v>
      </c>
      <c r="AX20" s="22">
        <v>228</v>
      </c>
      <c r="AY20" s="22">
        <v>1230</v>
      </c>
      <c r="AZ20" s="23">
        <v>32413</v>
      </c>
      <c r="BA20" s="24">
        <v>17</v>
      </c>
      <c r="BB20" s="22">
        <v>228</v>
      </c>
      <c r="BC20" s="22">
        <v>1304</v>
      </c>
      <c r="BD20" s="23">
        <v>33452</v>
      </c>
      <c r="BE20" s="24">
        <v>15.9</v>
      </c>
      <c r="BF20" s="22">
        <v>237</v>
      </c>
      <c r="BG20" s="22">
        <v>1107</v>
      </c>
      <c r="BH20" s="23">
        <v>36252</v>
      </c>
      <c r="BI20" s="24">
        <v>13.5</v>
      </c>
      <c r="BJ20" s="22">
        <v>203</v>
      </c>
      <c r="BK20" s="22">
        <v>1148</v>
      </c>
      <c r="BL20" s="23">
        <v>33738</v>
      </c>
      <c r="BM20" s="24">
        <v>12.1</v>
      </c>
      <c r="BN20" s="22">
        <v>193</v>
      </c>
      <c r="BO20" s="22">
        <v>1091</v>
      </c>
      <c r="BP20" s="23">
        <v>36265</v>
      </c>
      <c r="BQ20" s="24">
        <v>12.6</v>
      </c>
      <c r="BR20" s="22">
        <v>181</v>
      </c>
      <c r="BS20" s="22">
        <v>1051</v>
      </c>
      <c r="BT20" s="23">
        <v>38437</v>
      </c>
      <c r="BU20" s="24">
        <v>12.6</v>
      </c>
      <c r="BV20" s="22">
        <v>191</v>
      </c>
      <c r="BW20" s="22">
        <v>1087</v>
      </c>
      <c r="BX20" s="23">
        <v>36762</v>
      </c>
      <c r="BY20" s="24">
        <v>14.2</v>
      </c>
      <c r="BZ20" s="22">
        <v>181</v>
      </c>
      <c r="CA20" s="22">
        <v>1124</v>
      </c>
      <c r="CB20" s="23">
        <v>36936</v>
      </c>
      <c r="CC20" s="24">
        <v>14.4</v>
      </c>
      <c r="CD20" s="22">
        <v>236</v>
      </c>
      <c r="CE20" s="22">
        <v>1238</v>
      </c>
      <c r="CF20" s="23">
        <v>35610</v>
      </c>
      <c r="CG20" s="24">
        <v>17.8</v>
      </c>
      <c r="CH20" s="22">
        <v>190</v>
      </c>
      <c r="CI20" s="22">
        <v>1421</v>
      </c>
      <c r="CJ20" s="23">
        <v>36699</v>
      </c>
      <c r="CK20" s="24">
        <v>14.8</v>
      </c>
      <c r="CL20" s="22">
        <v>173</v>
      </c>
      <c r="CM20" s="22">
        <v>1312</v>
      </c>
      <c r="CN20" s="23">
        <v>39485</v>
      </c>
      <c r="CO20" s="24">
        <v>16.8</v>
      </c>
      <c r="CP20" s="22">
        <v>206</v>
      </c>
      <c r="CQ20" s="22">
        <v>1365</v>
      </c>
      <c r="CR20" s="23">
        <v>39452</v>
      </c>
      <c r="CS20" s="24">
        <v>15.5</v>
      </c>
      <c r="CT20" s="22">
        <v>201</v>
      </c>
      <c r="CU20" s="22">
        <v>1457</v>
      </c>
      <c r="CV20" s="23">
        <v>41148</v>
      </c>
      <c r="CW20" s="24">
        <v>17.100000000000001</v>
      </c>
      <c r="CX20" s="22">
        <v>184</v>
      </c>
      <c r="CY20" s="22">
        <v>1531</v>
      </c>
      <c r="CZ20" s="23">
        <v>42664</v>
      </c>
      <c r="DA20" s="24">
        <v>17</v>
      </c>
      <c r="DB20" s="22">
        <v>188</v>
      </c>
      <c r="DC20" s="22">
        <v>1438</v>
      </c>
      <c r="DD20" s="23">
        <v>41104</v>
      </c>
      <c r="DE20" s="24">
        <v>17.7</v>
      </c>
      <c r="DF20" s="22">
        <v>151</v>
      </c>
      <c r="DG20" s="22">
        <v>1499</v>
      </c>
      <c r="DH20" s="23">
        <v>39856</v>
      </c>
      <c r="DI20" s="24">
        <v>16</v>
      </c>
      <c r="DJ20" s="22">
        <v>201</v>
      </c>
      <c r="DK20" s="22">
        <v>1312</v>
      </c>
      <c r="DL20" s="23">
        <v>41086</v>
      </c>
      <c r="DM20" s="24">
        <v>17.899999999999999</v>
      </c>
      <c r="DN20" s="22">
        <v>172</v>
      </c>
      <c r="DO20" s="22">
        <v>951</v>
      </c>
      <c r="DP20" s="23">
        <v>44879</v>
      </c>
      <c r="DQ20" s="24">
        <v>22</v>
      </c>
      <c r="DR20" s="22">
        <v>160</v>
      </c>
      <c r="DS20" s="22">
        <v>883</v>
      </c>
      <c r="DT20" s="23">
        <v>42786</v>
      </c>
      <c r="DU20" s="24">
        <v>20</v>
      </c>
    </row>
    <row r="21" spans="1:125" x14ac:dyDescent="0.2">
      <c r="A21" s="22" t="s">
        <v>19</v>
      </c>
      <c r="B21" s="25">
        <v>575</v>
      </c>
      <c r="C21" s="22">
        <v>1864</v>
      </c>
      <c r="D21" s="23">
        <v>18949</v>
      </c>
      <c r="E21" s="24">
        <v>20.6</v>
      </c>
      <c r="F21" s="22">
        <v>487</v>
      </c>
      <c r="G21" s="22">
        <v>1782</v>
      </c>
      <c r="H21" s="23">
        <v>21179</v>
      </c>
      <c r="I21" s="24">
        <v>18.100000000000001</v>
      </c>
      <c r="J21" s="22">
        <v>575</v>
      </c>
      <c r="K21" s="22">
        <v>1806</v>
      </c>
      <c r="L21" s="23">
        <v>20890</v>
      </c>
      <c r="M21" s="24">
        <v>22</v>
      </c>
      <c r="N21" s="22">
        <v>496</v>
      </c>
      <c r="O21" s="22">
        <v>1600</v>
      </c>
      <c r="P21" s="23">
        <v>21349</v>
      </c>
      <c r="Q21" s="24">
        <v>25.1</v>
      </c>
      <c r="R21" s="22">
        <v>512</v>
      </c>
      <c r="S21" s="22">
        <v>1702</v>
      </c>
      <c r="T21" s="23">
        <v>20497</v>
      </c>
      <c r="U21" s="24">
        <v>22.8</v>
      </c>
      <c r="V21" s="22">
        <v>653</v>
      </c>
      <c r="W21" s="22">
        <v>1675</v>
      </c>
      <c r="X21" s="23">
        <v>22861</v>
      </c>
      <c r="Y21" s="24">
        <v>23.3</v>
      </c>
      <c r="Z21" s="22">
        <v>724</v>
      </c>
      <c r="AA21" s="22">
        <v>1781</v>
      </c>
      <c r="AB21" s="23">
        <v>22405</v>
      </c>
      <c r="AC21" s="24">
        <v>23.6</v>
      </c>
      <c r="AD21" s="22">
        <v>720</v>
      </c>
      <c r="AE21" s="22">
        <v>1738</v>
      </c>
      <c r="AF21" s="23">
        <v>25299</v>
      </c>
      <c r="AG21" s="24">
        <v>19</v>
      </c>
      <c r="AH21" s="22">
        <v>747</v>
      </c>
      <c r="AI21" s="22">
        <v>1813</v>
      </c>
      <c r="AJ21" s="23">
        <v>25439</v>
      </c>
      <c r="AK21" s="24">
        <v>24.5</v>
      </c>
      <c r="AL21" s="22">
        <v>874</v>
      </c>
      <c r="AM21" s="22">
        <v>1817</v>
      </c>
      <c r="AN21" s="23">
        <v>26312</v>
      </c>
      <c r="AO21" s="24">
        <v>26.4</v>
      </c>
      <c r="AP21" s="22">
        <v>856</v>
      </c>
      <c r="AQ21" s="22">
        <v>1923</v>
      </c>
      <c r="AR21" s="23">
        <v>25676</v>
      </c>
      <c r="AS21" s="24">
        <v>25.7</v>
      </c>
      <c r="AT21" s="22">
        <v>740</v>
      </c>
      <c r="AU21" s="22">
        <v>1855</v>
      </c>
      <c r="AV21" s="23">
        <v>27949</v>
      </c>
      <c r="AW21" s="24">
        <v>19.7</v>
      </c>
      <c r="AX21" s="22">
        <v>762</v>
      </c>
      <c r="AY21" s="22">
        <v>1805</v>
      </c>
      <c r="AZ21" s="23">
        <v>30262</v>
      </c>
      <c r="BA21" s="24">
        <v>20.5</v>
      </c>
      <c r="BB21" s="22">
        <v>682</v>
      </c>
      <c r="BC21" s="22">
        <v>1799</v>
      </c>
      <c r="BD21" s="23">
        <v>33260</v>
      </c>
      <c r="BE21" s="24">
        <v>16.3</v>
      </c>
      <c r="BF21" s="22">
        <v>560</v>
      </c>
      <c r="BG21" s="22">
        <v>1609</v>
      </c>
      <c r="BH21" s="23">
        <v>31735</v>
      </c>
      <c r="BI21" s="24">
        <v>19.100000000000001</v>
      </c>
      <c r="BJ21" s="22">
        <v>468</v>
      </c>
      <c r="BK21" s="22">
        <v>1448</v>
      </c>
      <c r="BL21" s="23">
        <v>32654</v>
      </c>
      <c r="BM21" s="24">
        <v>19.2</v>
      </c>
      <c r="BN21" s="22">
        <v>560</v>
      </c>
      <c r="BO21" s="22">
        <v>1497</v>
      </c>
      <c r="BP21" s="23">
        <v>30718</v>
      </c>
      <c r="BQ21" s="24">
        <v>17.2</v>
      </c>
      <c r="BR21" s="22">
        <v>501</v>
      </c>
      <c r="BS21" s="22">
        <v>1403</v>
      </c>
      <c r="BT21" s="23">
        <v>33322</v>
      </c>
      <c r="BU21" s="24">
        <v>16.2</v>
      </c>
      <c r="BV21" s="22">
        <v>593</v>
      </c>
      <c r="BW21" s="22">
        <v>1529</v>
      </c>
      <c r="BX21" s="23">
        <v>34008</v>
      </c>
      <c r="BY21" s="24">
        <v>17.5</v>
      </c>
      <c r="BZ21" s="22">
        <v>584</v>
      </c>
      <c r="CA21" s="22">
        <v>1601</v>
      </c>
      <c r="CB21" s="23">
        <v>33507</v>
      </c>
      <c r="CC21" s="24">
        <v>17</v>
      </c>
      <c r="CD21" s="22">
        <v>574</v>
      </c>
      <c r="CE21" s="22">
        <v>1616</v>
      </c>
      <c r="CF21" s="23">
        <v>36429</v>
      </c>
      <c r="CG21" s="24">
        <v>16.8</v>
      </c>
      <c r="CH21" s="22">
        <v>450</v>
      </c>
      <c r="CI21" s="22">
        <v>1421</v>
      </c>
      <c r="CJ21" s="23">
        <v>37236</v>
      </c>
      <c r="CK21" s="24">
        <v>18.3</v>
      </c>
      <c r="CL21" s="22">
        <v>555</v>
      </c>
      <c r="CM21" s="22">
        <v>1587</v>
      </c>
      <c r="CN21" s="23">
        <v>36488</v>
      </c>
      <c r="CO21" s="24">
        <v>17</v>
      </c>
      <c r="CP21" s="22">
        <v>625</v>
      </c>
      <c r="CQ21" s="22">
        <v>1427</v>
      </c>
      <c r="CR21" s="23">
        <v>41313</v>
      </c>
      <c r="CS21" s="24">
        <v>16.100000000000001</v>
      </c>
      <c r="CT21" s="22">
        <v>544</v>
      </c>
      <c r="CU21" s="22">
        <v>1250</v>
      </c>
      <c r="CV21" s="23">
        <v>39563</v>
      </c>
      <c r="CW21" s="24">
        <v>18.2</v>
      </c>
      <c r="CX21" s="22">
        <v>529</v>
      </c>
      <c r="CY21" s="22">
        <v>1351</v>
      </c>
      <c r="CZ21" s="23">
        <v>45433</v>
      </c>
      <c r="DA21" s="24">
        <v>14.3</v>
      </c>
      <c r="DB21" s="22">
        <v>500</v>
      </c>
      <c r="DC21" s="22">
        <v>1230</v>
      </c>
      <c r="DD21" s="23">
        <v>39300</v>
      </c>
      <c r="DE21" s="24">
        <v>21.5</v>
      </c>
      <c r="DF21" s="22">
        <v>506</v>
      </c>
      <c r="DG21" s="22">
        <v>1262</v>
      </c>
      <c r="DH21" s="23">
        <v>40658</v>
      </c>
      <c r="DI21" s="24">
        <v>21.1</v>
      </c>
      <c r="DJ21" s="22">
        <v>489</v>
      </c>
      <c r="DK21" s="22">
        <v>1155</v>
      </c>
      <c r="DL21" s="23">
        <v>39085</v>
      </c>
      <c r="DM21" s="24">
        <v>21.1</v>
      </c>
      <c r="DN21" s="22">
        <v>494</v>
      </c>
      <c r="DO21" s="22">
        <v>1248</v>
      </c>
      <c r="DP21" s="23">
        <v>46425</v>
      </c>
      <c r="DQ21" s="24">
        <v>21.2</v>
      </c>
      <c r="DR21" s="22">
        <v>477</v>
      </c>
      <c r="DS21" s="22">
        <v>992</v>
      </c>
      <c r="DT21" s="23">
        <v>42406</v>
      </c>
      <c r="DU21" s="24">
        <v>23.1</v>
      </c>
    </row>
    <row r="22" spans="1:125" x14ac:dyDescent="0.2">
      <c r="A22" s="22" t="s">
        <v>20</v>
      </c>
      <c r="B22" s="25">
        <v>20</v>
      </c>
      <c r="C22" s="22">
        <v>155</v>
      </c>
      <c r="D22" s="23">
        <v>20648</v>
      </c>
      <c r="E22" s="24">
        <v>13</v>
      </c>
      <c r="F22" s="22">
        <v>28</v>
      </c>
      <c r="G22" s="22">
        <v>167</v>
      </c>
      <c r="H22" s="23">
        <v>20519</v>
      </c>
      <c r="I22" s="24">
        <v>11.9</v>
      </c>
      <c r="J22" s="22">
        <v>23</v>
      </c>
      <c r="K22" s="22">
        <v>174</v>
      </c>
      <c r="L22" s="23">
        <v>23424</v>
      </c>
      <c r="M22" s="24">
        <v>10.199999999999999</v>
      </c>
      <c r="N22" s="22">
        <v>30</v>
      </c>
      <c r="O22" s="22">
        <v>186</v>
      </c>
      <c r="P22" s="23">
        <v>23600</v>
      </c>
      <c r="Q22" s="24">
        <v>11.7</v>
      </c>
      <c r="R22" s="22">
        <v>37</v>
      </c>
      <c r="S22" s="22">
        <v>224</v>
      </c>
      <c r="T22" s="23">
        <v>26402</v>
      </c>
      <c r="U22" s="24">
        <v>13.2</v>
      </c>
      <c r="V22" s="22">
        <v>39</v>
      </c>
      <c r="W22" s="22">
        <v>229</v>
      </c>
      <c r="X22" s="23">
        <v>28221</v>
      </c>
      <c r="Y22" s="24">
        <v>10.4</v>
      </c>
      <c r="Z22" s="22">
        <v>30</v>
      </c>
      <c r="AA22" s="22">
        <v>242</v>
      </c>
      <c r="AB22" s="23">
        <v>27464</v>
      </c>
      <c r="AC22" s="24">
        <v>13.1</v>
      </c>
      <c r="AD22" s="22">
        <v>15</v>
      </c>
      <c r="AE22" s="22">
        <v>270</v>
      </c>
      <c r="AF22" s="23">
        <v>27868</v>
      </c>
      <c r="AG22" s="24">
        <v>14.1</v>
      </c>
      <c r="AH22" s="22">
        <v>21</v>
      </c>
      <c r="AI22" s="22">
        <v>294</v>
      </c>
      <c r="AJ22" s="23">
        <v>29617</v>
      </c>
      <c r="AK22" s="24">
        <v>13.5</v>
      </c>
      <c r="AL22" s="22">
        <v>20</v>
      </c>
      <c r="AM22" s="22">
        <v>329</v>
      </c>
      <c r="AN22" s="23">
        <v>27438</v>
      </c>
      <c r="AO22" s="24">
        <v>15.4</v>
      </c>
      <c r="AP22" s="22">
        <v>28</v>
      </c>
      <c r="AQ22" s="22">
        <v>318</v>
      </c>
      <c r="AR22" s="23">
        <v>30316</v>
      </c>
      <c r="AS22" s="24">
        <v>9.4</v>
      </c>
      <c r="AT22" s="22">
        <v>25</v>
      </c>
      <c r="AU22" s="22">
        <v>265</v>
      </c>
      <c r="AV22" s="23">
        <v>33858</v>
      </c>
      <c r="AW22" s="24">
        <v>11.2</v>
      </c>
      <c r="AX22" s="22">
        <v>25</v>
      </c>
      <c r="AY22" s="22">
        <v>260</v>
      </c>
      <c r="AZ22" s="23">
        <v>34696</v>
      </c>
      <c r="BA22" s="24">
        <v>11.2</v>
      </c>
      <c r="BB22" s="22">
        <v>25</v>
      </c>
      <c r="BC22" s="22">
        <v>254</v>
      </c>
      <c r="BD22" s="23">
        <v>32772</v>
      </c>
      <c r="BE22" s="24">
        <v>10.1</v>
      </c>
      <c r="BF22" s="22">
        <v>26</v>
      </c>
      <c r="BG22" s="22">
        <v>225</v>
      </c>
      <c r="BH22" s="23">
        <v>35640</v>
      </c>
      <c r="BI22" s="24">
        <v>10.4</v>
      </c>
      <c r="BJ22" s="22">
        <v>25</v>
      </c>
      <c r="BK22" s="22">
        <v>239</v>
      </c>
      <c r="BL22" s="23">
        <v>38862</v>
      </c>
      <c r="BM22" s="24">
        <v>10.6</v>
      </c>
      <c r="BN22" s="22">
        <v>15</v>
      </c>
      <c r="BO22" s="22">
        <v>320</v>
      </c>
      <c r="BP22" s="23">
        <v>37266</v>
      </c>
      <c r="BQ22" s="24">
        <v>10.1</v>
      </c>
      <c r="BR22" s="22">
        <v>19</v>
      </c>
      <c r="BS22" s="22">
        <v>326</v>
      </c>
      <c r="BT22" s="23">
        <v>36612</v>
      </c>
      <c r="BU22" s="24">
        <v>10.3</v>
      </c>
      <c r="BV22" s="22">
        <v>14</v>
      </c>
      <c r="BW22" s="22">
        <v>377</v>
      </c>
      <c r="BX22" s="23">
        <v>36853</v>
      </c>
      <c r="BY22" s="24">
        <v>13.4</v>
      </c>
      <c r="BZ22" s="22">
        <v>16</v>
      </c>
      <c r="CA22" s="22">
        <v>354</v>
      </c>
      <c r="CB22" s="23">
        <v>37113</v>
      </c>
      <c r="CC22" s="24">
        <v>11.6</v>
      </c>
      <c r="CD22" s="22">
        <v>18</v>
      </c>
      <c r="CE22" s="22">
        <v>315</v>
      </c>
      <c r="CF22" s="23">
        <v>41329</v>
      </c>
      <c r="CG22" s="24">
        <v>11.6</v>
      </c>
      <c r="CH22" s="22">
        <v>19</v>
      </c>
      <c r="CI22" s="22">
        <v>326</v>
      </c>
      <c r="CJ22" s="23">
        <v>43923</v>
      </c>
      <c r="CK22" s="24">
        <v>12.6</v>
      </c>
      <c r="CL22" s="22">
        <v>23</v>
      </c>
      <c r="CM22" s="22">
        <v>341</v>
      </c>
      <c r="CN22" s="23">
        <v>45642</v>
      </c>
      <c r="CO22" s="24">
        <v>10.199999999999999</v>
      </c>
      <c r="CP22" s="22">
        <v>20</v>
      </c>
      <c r="CQ22" s="22">
        <v>392</v>
      </c>
      <c r="CR22" s="23">
        <v>47894</v>
      </c>
      <c r="CS22" s="24">
        <v>10.9</v>
      </c>
      <c r="CT22" s="22">
        <v>31</v>
      </c>
      <c r="CU22" s="22">
        <v>379</v>
      </c>
      <c r="CV22" s="23">
        <v>47228</v>
      </c>
      <c r="CW22" s="24">
        <v>12</v>
      </c>
      <c r="CX22" s="22">
        <v>26</v>
      </c>
      <c r="CY22" s="22">
        <v>375</v>
      </c>
      <c r="CZ22" s="23">
        <v>47502</v>
      </c>
      <c r="DA22" s="24">
        <v>11.4</v>
      </c>
      <c r="DB22" s="22">
        <v>24</v>
      </c>
      <c r="DC22" s="22">
        <v>389</v>
      </c>
      <c r="DD22" s="23">
        <v>47931</v>
      </c>
      <c r="DE22" s="24">
        <v>12.6</v>
      </c>
      <c r="DF22" s="22">
        <v>26</v>
      </c>
      <c r="DG22" s="22">
        <v>394</v>
      </c>
      <c r="DH22" s="23">
        <v>49693</v>
      </c>
      <c r="DI22" s="24">
        <v>13.4</v>
      </c>
      <c r="DJ22" s="22">
        <v>26</v>
      </c>
      <c r="DK22" s="22">
        <v>372</v>
      </c>
      <c r="DL22" s="23">
        <v>49158</v>
      </c>
      <c r="DM22" s="24">
        <v>12.8</v>
      </c>
      <c r="DN22" s="22">
        <v>24</v>
      </c>
      <c r="DO22" s="22">
        <v>366</v>
      </c>
      <c r="DP22" s="23">
        <v>54957</v>
      </c>
      <c r="DQ22" s="24">
        <v>11.4</v>
      </c>
      <c r="DR22" s="22">
        <v>21</v>
      </c>
      <c r="DS22" s="22">
        <v>360</v>
      </c>
      <c r="DT22" s="23">
        <v>51710</v>
      </c>
      <c r="DU22" s="24">
        <v>14.6</v>
      </c>
    </row>
    <row r="23" spans="1:125" x14ac:dyDescent="0.2">
      <c r="A23" s="22" t="s">
        <v>21</v>
      </c>
      <c r="B23" s="25">
        <v>354</v>
      </c>
      <c r="C23" s="22">
        <v>1640</v>
      </c>
      <c r="D23" s="23">
        <v>29708</v>
      </c>
      <c r="E23" s="24">
        <v>8.6999999999999993</v>
      </c>
      <c r="F23" s="22">
        <v>348</v>
      </c>
      <c r="G23" s="22">
        <v>1700</v>
      </c>
      <c r="H23" s="23">
        <v>30136</v>
      </c>
      <c r="I23" s="24">
        <v>8.6999999999999993</v>
      </c>
      <c r="J23" s="22">
        <v>401</v>
      </c>
      <c r="K23" s="22">
        <v>1944</v>
      </c>
      <c r="L23" s="23">
        <v>30604</v>
      </c>
      <c r="M23" s="24">
        <v>9.1999999999999993</v>
      </c>
      <c r="N23" s="22">
        <v>436</v>
      </c>
      <c r="O23" s="22">
        <v>1795</v>
      </c>
      <c r="P23" s="23">
        <v>34970</v>
      </c>
      <c r="Q23" s="24">
        <v>9.1999999999999993</v>
      </c>
      <c r="R23" s="22">
        <v>449</v>
      </c>
      <c r="S23" s="22">
        <v>1721</v>
      </c>
      <c r="T23" s="23">
        <v>36552</v>
      </c>
      <c r="U23" s="24">
        <v>9.8000000000000007</v>
      </c>
      <c r="V23" s="22">
        <v>544</v>
      </c>
      <c r="W23" s="22">
        <v>1783</v>
      </c>
      <c r="X23" s="23">
        <v>36016</v>
      </c>
      <c r="Y23" s="24">
        <v>9</v>
      </c>
      <c r="Z23" s="22">
        <v>552</v>
      </c>
      <c r="AA23" s="22">
        <v>2185</v>
      </c>
      <c r="AB23" s="23">
        <v>38857</v>
      </c>
      <c r="AC23" s="24">
        <v>9.9</v>
      </c>
      <c r="AD23" s="22">
        <v>569</v>
      </c>
      <c r="AE23" s="22">
        <v>2229</v>
      </c>
      <c r="AF23" s="23">
        <v>36952</v>
      </c>
      <c r="AG23" s="24">
        <v>9.1</v>
      </c>
      <c r="AH23" s="22">
        <v>596</v>
      </c>
      <c r="AI23" s="22">
        <v>2278</v>
      </c>
      <c r="AJ23" s="23">
        <v>37203</v>
      </c>
      <c r="AK23" s="24">
        <v>11.8</v>
      </c>
      <c r="AL23" s="22">
        <v>632</v>
      </c>
      <c r="AM23" s="22">
        <v>2185</v>
      </c>
      <c r="AN23" s="23">
        <v>39939</v>
      </c>
      <c r="AO23" s="24">
        <v>9.6999999999999993</v>
      </c>
      <c r="AP23" s="22">
        <v>579</v>
      </c>
      <c r="AQ23" s="22">
        <v>2035</v>
      </c>
      <c r="AR23" s="23">
        <v>39198</v>
      </c>
      <c r="AS23" s="24">
        <v>10.7</v>
      </c>
      <c r="AT23" s="22">
        <v>596</v>
      </c>
      <c r="AU23" s="22">
        <v>2130</v>
      </c>
      <c r="AV23" s="23">
        <v>41041</v>
      </c>
      <c r="AW23" s="24">
        <v>10.1</v>
      </c>
      <c r="AX23" s="22">
        <v>588</v>
      </c>
      <c r="AY23" s="22">
        <v>1905</v>
      </c>
      <c r="AZ23" s="23">
        <v>43993</v>
      </c>
      <c r="BA23" s="24">
        <v>10.3</v>
      </c>
      <c r="BB23" s="22">
        <v>502</v>
      </c>
      <c r="BC23" s="22">
        <v>1814</v>
      </c>
      <c r="BD23" s="23">
        <v>46685</v>
      </c>
      <c r="BE23" s="24">
        <v>8.4</v>
      </c>
      <c r="BF23" s="22">
        <v>513</v>
      </c>
      <c r="BG23" s="22">
        <v>1714</v>
      </c>
      <c r="BH23" s="23">
        <v>50016</v>
      </c>
      <c r="BI23" s="24">
        <v>7.2</v>
      </c>
      <c r="BJ23" s="22">
        <v>465</v>
      </c>
      <c r="BK23" s="22">
        <v>1551</v>
      </c>
      <c r="BL23" s="23">
        <v>52205</v>
      </c>
      <c r="BM23" s="24">
        <v>7.3</v>
      </c>
      <c r="BN23" s="22">
        <v>430</v>
      </c>
      <c r="BO23" s="22">
        <v>1543</v>
      </c>
      <c r="BP23" s="23">
        <v>54535</v>
      </c>
      <c r="BQ23" s="24">
        <v>7.4</v>
      </c>
      <c r="BR23" s="22">
        <v>446</v>
      </c>
      <c r="BS23" s="22">
        <v>1449</v>
      </c>
      <c r="BT23" s="23">
        <v>53530</v>
      </c>
      <c r="BU23" s="24">
        <v>7.2</v>
      </c>
      <c r="BV23" s="22">
        <v>513</v>
      </c>
      <c r="BW23" s="22">
        <v>1370</v>
      </c>
      <c r="BX23" s="23">
        <v>56407</v>
      </c>
      <c r="BY23" s="24">
        <v>7.4</v>
      </c>
      <c r="BZ23" s="22">
        <v>525</v>
      </c>
      <c r="CA23" s="22">
        <v>1358</v>
      </c>
      <c r="CB23" s="23">
        <v>52314</v>
      </c>
      <c r="CC23" s="24">
        <v>8.6</v>
      </c>
      <c r="CD23" s="22">
        <v>521</v>
      </c>
      <c r="CE23" s="22">
        <v>1317</v>
      </c>
      <c r="CF23" s="23">
        <v>57103</v>
      </c>
      <c r="CG23" s="24">
        <v>9.9</v>
      </c>
      <c r="CH23" s="22">
        <v>552</v>
      </c>
      <c r="CI23" s="22">
        <v>1266</v>
      </c>
      <c r="CJ23" s="23">
        <v>60512</v>
      </c>
      <c r="CK23" s="24">
        <v>9.6999999999999993</v>
      </c>
      <c r="CL23" s="22">
        <v>546</v>
      </c>
      <c r="CM23" s="22">
        <v>1178</v>
      </c>
      <c r="CN23" s="23">
        <v>63668</v>
      </c>
      <c r="CO23" s="24">
        <v>8.4</v>
      </c>
      <c r="CP23" s="22">
        <v>554</v>
      </c>
      <c r="CQ23" s="22">
        <v>1179</v>
      </c>
      <c r="CR23" s="23">
        <v>65630</v>
      </c>
      <c r="CS23" s="24">
        <v>8.8000000000000007</v>
      </c>
      <c r="CT23" s="22">
        <v>493</v>
      </c>
      <c r="CU23" s="22">
        <v>1127</v>
      </c>
      <c r="CV23" s="23">
        <v>63711</v>
      </c>
      <c r="CW23" s="24">
        <v>8.6999999999999993</v>
      </c>
      <c r="CX23" s="22">
        <v>440</v>
      </c>
      <c r="CY23" s="22">
        <v>1156</v>
      </c>
      <c r="CZ23" s="23">
        <v>64186</v>
      </c>
      <c r="DA23" s="24">
        <v>9.6</v>
      </c>
      <c r="DB23" s="22">
        <v>426</v>
      </c>
      <c r="DC23" s="22">
        <v>1228</v>
      </c>
      <c r="DD23" s="23">
        <v>64201</v>
      </c>
      <c r="DE23" s="24">
        <v>10.9</v>
      </c>
      <c r="DF23" s="22">
        <v>399</v>
      </c>
      <c r="DG23" s="22">
        <v>1200</v>
      </c>
      <c r="DH23" s="23">
        <v>68876</v>
      </c>
      <c r="DI23" s="24">
        <v>9.3000000000000007</v>
      </c>
      <c r="DJ23" s="22">
        <v>373</v>
      </c>
      <c r="DK23" s="22">
        <v>1237</v>
      </c>
      <c r="DL23" s="23">
        <v>71836</v>
      </c>
      <c r="DM23" s="24">
        <v>9.9</v>
      </c>
      <c r="DN23" s="22">
        <v>384</v>
      </c>
      <c r="DO23" s="22">
        <v>1179</v>
      </c>
      <c r="DP23" s="23">
        <v>69353</v>
      </c>
      <c r="DQ23" s="24">
        <v>10.5</v>
      </c>
      <c r="DR23" s="22">
        <v>365</v>
      </c>
      <c r="DS23" s="22">
        <v>1144</v>
      </c>
      <c r="DT23" s="23">
        <v>76165</v>
      </c>
      <c r="DU23" s="24">
        <v>9.8000000000000007</v>
      </c>
    </row>
    <row r="24" spans="1:125" x14ac:dyDescent="0.2">
      <c r="A24" s="22" t="s">
        <v>22</v>
      </c>
      <c r="B24" s="25">
        <v>211</v>
      </c>
      <c r="C24" s="22">
        <v>1627</v>
      </c>
      <c r="D24" s="23">
        <v>26959</v>
      </c>
      <c r="E24" s="24">
        <v>8.9</v>
      </c>
      <c r="F24" s="22">
        <v>202</v>
      </c>
      <c r="G24" s="22">
        <v>1734</v>
      </c>
      <c r="H24" s="23">
        <v>28207</v>
      </c>
      <c r="I24" s="24">
        <v>9.1999999999999993</v>
      </c>
      <c r="J24" s="22">
        <v>208</v>
      </c>
      <c r="K24" s="22">
        <v>1731</v>
      </c>
      <c r="L24" s="23">
        <v>30339</v>
      </c>
      <c r="M24" s="24">
        <v>9.1999999999999993</v>
      </c>
      <c r="N24" s="22">
        <v>173</v>
      </c>
      <c r="O24" s="22">
        <v>1868</v>
      </c>
      <c r="P24" s="23">
        <v>32241</v>
      </c>
      <c r="Q24" s="24">
        <v>8.1999999999999993</v>
      </c>
      <c r="R24" s="22">
        <v>208</v>
      </c>
      <c r="S24" s="22">
        <v>1876</v>
      </c>
      <c r="T24" s="23">
        <v>33213</v>
      </c>
      <c r="U24" s="24">
        <v>8.5</v>
      </c>
      <c r="V24" s="22">
        <v>254</v>
      </c>
      <c r="W24" s="22">
        <v>1881</v>
      </c>
      <c r="X24" s="23">
        <v>36086</v>
      </c>
      <c r="Y24" s="24">
        <v>8.8000000000000007</v>
      </c>
      <c r="Z24" s="22">
        <v>243</v>
      </c>
      <c r="AA24" s="22">
        <v>2030</v>
      </c>
      <c r="AB24" s="23">
        <v>36247</v>
      </c>
      <c r="AC24" s="24">
        <v>10.7</v>
      </c>
      <c r="AD24" s="22">
        <v>249</v>
      </c>
      <c r="AE24" s="22">
        <v>1926</v>
      </c>
      <c r="AF24" s="23">
        <v>35714</v>
      </c>
      <c r="AG24" s="24">
        <v>11</v>
      </c>
      <c r="AH24" s="22">
        <v>214</v>
      </c>
      <c r="AI24" s="22">
        <v>2166</v>
      </c>
      <c r="AJ24" s="23">
        <v>36359</v>
      </c>
      <c r="AK24" s="24">
        <v>10.3</v>
      </c>
      <c r="AL24" s="22">
        <v>233</v>
      </c>
      <c r="AM24" s="22">
        <v>2006</v>
      </c>
      <c r="AN24" s="23">
        <v>37064</v>
      </c>
      <c r="AO24" s="24">
        <v>10.7</v>
      </c>
      <c r="AP24" s="22">
        <v>214</v>
      </c>
      <c r="AQ24" s="22">
        <v>1825</v>
      </c>
      <c r="AR24" s="23">
        <v>40500</v>
      </c>
      <c r="AS24" s="24">
        <v>9.6999999999999993</v>
      </c>
      <c r="AT24" s="22">
        <v>217</v>
      </c>
      <c r="AU24" s="22">
        <v>1759</v>
      </c>
      <c r="AV24" s="23">
        <v>38574</v>
      </c>
      <c r="AW24" s="24">
        <v>11</v>
      </c>
      <c r="AX24" s="22">
        <v>157</v>
      </c>
      <c r="AY24" s="22">
        <v>1767</v>
      </c>
      <c r="AZ24" s="23">
        <v>39494</v>
      </c>
      <c r="BA24" s="24">
        <v>10.1</v>
      </c>
      <c r="BB24" s="22">
        <v>119</v>
      </c>
      <c r="BC24" s="22">
        <v>1647</v>
      </c>
      <c r="BD24" s="23">
        <v>42023</v>
      </c>
      <c r="BE24" s="24">
        <v>12.2</v>
      </c>
      <c r="BF24" s="22">
        <v>124</v>
      </c>
      <c r="BG24" s="22">
        <v>1687</v>
      </c>
      <c r="BH24" s="23">
        <v>42345</v>
      </c>
      <c r="BI24" s="24">
        <v>8.6999999999999993</v>
      </c>
      <c r="BJ24" s="22">
        <v>122</v>
      </c>
      <c r="BK24" s="22">
        <v>1663</v>
      </c>
      <c r="BL24" s="23">
        <v>44005</v>
      </c>
      <c r="BM24" s="24">
        <v>11.8</v>
      </c>
      <c r="BN24" s="22">
        <v>125</v>
      </c>
      <c r="BO24" s="22">
        <v>1696</v>
      </c>
      <c r="BP24" s="23">
        <v>46753</v>
      </c>
      <c r="BQ24" s="24">
        <v>9.8000000000000007</v>
      </c>
      <c r="BR24" s="22">
        <v>143</v>
      </c>
      <c r="BS24" s="22">
        <v>1856</v>
      </c>
      <c r="BT24" s="23">
        <v>52253</v>
      </c>
      <c r="BU24" s="24">
        <v>8.9</v>
      </c>
      <c r="BV24" s="22">
        <v>173</v>
      </c>
      <c r="BW24" s="22">
        <v>1777</v>
      </c>
      <c r="BX24" s="23">
        <v>49855</v>
      </c>
      <c r="BY24" s="24">
        <v>10</v>
      </c>
      <c r="BZ24" s="22">
        <v>140</v>
      </c>
      <c r="CA24" s="22">
        <v>1848</v>
      </c>
      <c r="CB24" s="23">
        <v>50955</v>
      </c>
      <c r="CC24" s="24">
        <v>10.3</v>
      </c>
      <c r="CD24" s="22">
        <v>171</v>
      </c>
      <c r="CE24" s="22">
        <v>1794</v>
      </c>
      <c r="CF24" s="23">
        <v>52019</v>
      </c>
      <c r="CG24" s="24">
        <v>9.3000000000000007</v>
      </c>
      <c r="CH24" s="22">
        <v>178</v>
      </c>
      <c r="CI24" s="22">
        <v>1751</v>
      </c>
      <c r="CJ24" s="23">
        <v>56017</v>
      </c>
      <c r="CK24" s="24">
        <v>10.1</v>
      </c>
      <c r="CL24" s="22">
        <v>188</v>
      </c>
      <c r="CM24" s="22">
        <v>1771</v>
      </c>
      <c r="CN24" s="23">
        <v>55330</v>
      </c>
      <c r="CO24" s="24">
        <v>12</v>
      </c>
      <c r="CP24" s="22">
        <v>187</v>
      </c>
      <c r="CQ24" s="22">
        <v>1643</v>
      </c>
      <c r="CR24" s="23">
        <v>58463</v>
      </c>
      <c r="CS24" s="24">
        <v>11.2</v>
      </c>
      <c r="CT24" s="22">
        <v>166</v>
      </c>
      <c r="CU24" s="22">
        <v>1751</v>
      </c>
      <c r="CV24" s="23">
        <v>60320</v>
      </c>
      <c r="CW24" s="24">
        <v>11.3</v>
      </c>
      <c r="CX24" s="22">
        <v>173</v>
      </c>
      <c r="CY24" s="22">
        <v>1734</v>
      </c>
      <c r="CZ24" s="23">
        <v>59373</v>
      </c>
      <c r="DA24" s="24">
        <v>10.8</v>
      </c>
      <c r="DB24" s="22">
        <v>214</v>
      </c>
      <c r="DC24" s="22">
        <v>1784</v>
      </c>
      <c r="DD24" s="23">
        <v>60934</v>
      </c>
      <c r="DE24" s="24">
        <v>10.9</v>
      </c>
      <c r="DF24" s="22">
        <v>184</v>
      </c>
      <c r="DG24" s="22">
        <v>1654</v>
      </c>
      <c r="DH24" s="23">
        <v>63313</v>
      </c>
      <c r="DI24" s="24">
        <v>10.6</v>
      </c>
      <c r="DJ24" s="22">
        <v>121</v>
      </c>
      <c r="DK24" s="22">
        <v>1650</v>
      </c>
      <c r="DL24" s="23">
        <v>63656</v>
      </c>
      <c r="DM24" s="24">
        <v>11.3</v>
      </c>
      <c r="DN24" s="22">
        <v>138</v>
      </c>
      <c r="DO24" s="22">
        <v>1722</v>
      </c>
      <c r="DP24" s="23">
        <v>62529</v>
      </c>
      <c r="DQ24" s="24">
        <v>12.1</v>
      </c>
      <c r="DR24" s="22">
        <v>132</v>
      </c>
      <c r="DS24" s="22">
        <v>1629</v>
      </c>
      <c r="DT24" s="23">
        <v>63151</v>
      </c>
      <c r="DU24" s="24">
        <v>13.6</v>
      </c>
    </row>
    <row r="25" spans="1:125" x14ac:dyDescent="0.2">
      <c r="A25" s="22" t="s">
        <v>23</v>
      </c>
      <c r="B25" s="25">
        <v>879</v>
      </c>
      <c r="C25" s="22">
        <v>5880</v>
      </c>
      <c r="D25" s="23">
        <v>22965</v>
      </c>
      <c r="E25" s="24">
        <v>16.7</v>
      </c>
      <c r="F25" s="22">
        <v>1018</v>
      </c>
      <c r="G25" s="22">
        <v>6140</v>
      </c>
      <c r="H25" s="23">
        <v>24242</v>
      </c>
      <c r="I25" s="24">
        <v>14.5</v>
      </c>
      <c r="J25" s="22">
        <v>1032</v>
      </c>
      <c r="K25" s="22">
        <v>6167</v>
      </c>
      <c r="L25" s="23">
        <v>26605</v>
      </c>
      <c r="M25" s="24">
        <v>13.9</v>
      </c>
      <c r="N25" s="22">
        <v>1124</v>
      </c>
      <c r="O25" s="22">
        <v>6184</v>
      </c>
      <c r="P25" s="23">
        <v>27702</v>
      </c>
      <c r="Q25" s="24">
        <v>12.2</v>
      </c>
      <c r="R25" s="22">
        <v>1009</v>
      </c>
      <c r="S25" s="22">
        <v>6462</v>
      </c>
      <c r="T25" s="23">
        <v>29472</v>
      </c>
      <c r="U25" s="24">
        <v>12.1</v>
      </c>
      <c r="V25" s="22">
        <v>993</v>
      </c>
      <c r="W25" s="22">
        <v>6624</v>
      </c>
      <c r="X25" s="23">
        <v>30775</v>
      </c>
      <c r="Y25" s="24">
        <v>13.2</v>
      </c>
      <c r="Z25" s="22">
        <v>971</v>
      </c>
      <c r="AA25" s="22">
        <v>7209</v>
      </c>
      <c r="AB25" s="23">
        <v>29937</v>
      </c>
      <c r="AC25" s="24">
        <v>14.3</v>
      </c>
      <c r="AD25" s="22">
        <v>1009</v>
      </c>
      <c r="AE25" s="22">
        <v>7372</v>
      </c>
      <c r="AF25" s="23">
        <v>32117</v>
      </c>
      <c r="AG25" s="24">
        <v>14.1</v>
      </c>
      <c r="AH25" s="22">
        <v>938</v>
      </c>
      <c r="AI25" s="22">
        <v>7550</v>
      </c>
      <c r="AJ25" s="23">
        <v>32267</v>
      </c>
      <c r="AK25" s="24">
        <v>13.6</v>
      </c>
      <c r="AL25" s="22">
        <v>933</v>
      </c>
      <c r="AM25" s="22">
        <v>6740</v>
      </c>
      <c r="AN25" s="23">
        <v>32662</v>
      </c>
      <c r="AO25" s="24">
        <v>15.4</v>
      </c>
      <c r="AP25" s="22">
        <v>927</v>
      </c>
      <c r="AQ25" s="22">
        <v>6720</v>
      </c>
      <c r="AR25" s="23">
        <v>35284</v>
      </c>
      <c r="AS25" s="24">
        <v>14.1</v>
      </c>
      <c r="AT25" s="22">
        <v>808</v>
      </c>
      <c r="AU25" s="22">
        <v>5917</v>
      </c>
      <c r="AV25" s="23">
        <v>36426</v>
      </c>
      <c r="AW25" s="24">
        <v>12.2</v>
      </c>
      <c r="AX25" s="22">
        <v>722</v>
      </c>
      <c r="AY25" s="22">
        <v>5466</v>
      </c>
      <c r="AZ25" s="23">
        <v>39225</v>
      </c>
      <c r="BA25" s="24">
        <v>11.2</v>
      </c>
      <c r="BB25" s="22">
        <v>759</v>
      </c>
      <c r="BC25" s="22">
        <v>5070</v>
      </c>
      <c r="BD25" s="23">
        <v>38742</v>
      </c>
      <c r="BE25" s="24">
        <v>10.3</v>
      </c>
      <c r="BF25" s="22">
        <v>721</v>
      </c>
      <c r="BG25" s="22">
        <v>4946</v>
      </c>
      <c r="BH25" s="23">
        <v>41821</v>
      </c>
      <c r="BI25" s="24">
        <v>11</v>
      </c>
      <c r="BJ25" s="22">
        <v>695</v>
      </c>
      <c r="BK25" s="22">
        <v>4849</v>
      </c>
      <c r="BL25" s="23">
        <v>46089</v>
      </c>
      <c r="BM25" s="24">
        <v>9.6999999999999993</v>
      </c>
      <c r="BN25" s="22">
        <v>669</v>
      </c>
      <c r="BO25" s="22">
        <v>5025</v>
      </c>
      <c r="BP25" s="23">
        <v>45512</v>
      </c>
      <c r="BQ25" s="24">
        <v>9.9</v>
      </c>
      <c r="BR25" s="22">
        <v>672</v>
      </c>
      <c r="BS25" s="22">
        <v>5264</v>
      </c>
      <c r="BT25" s="23">
        <v>45047</v>
      </c>
      <c r="BU25" s="24">
        <v>9.4</v>
      </c>
      <c r="BV25" s="22">
        <v>678</v>
      </c>
      <c r="BW25" s="22">
        <v>5364</v>
      </c>
      <c r="BX25" s="23">
        <v>42715</v>
      </c>
      <c r="BY25" s="24">
        <v>11.6</v>
      </c>
      <c r="BZ25" s="22">
        <v>612</v>
      </c>
      <c r="CA25" s="22">
        <v>5470</v>
      </c>
      <c r="CB25" s="23">
        <v>45022</v>
      </c>
      <c r="CC25" s="24">
        <v>11.4</v>
      </c>
      <c r="CD25" s="22">
        <v>643</v>
      </c>
      <c r="CE25" s="22">
        <v>5482</v>
      </c>
      <c r="CF25" s="23">
        <v>42256</v>
      </c>
      <c r="CG25" s="24">
        <v>13.3</v>
      </c>
      <c r="CH25" s="22">
        <v>629</v>
      </c>
      <c r="CI25" s="22">
        <v>5199</v>
      </c>
      <c r="CJ25" s="23">
        <v>45933</v>
      </c>
      <c r="CK25" s="24">
        <v>12</v>
      </c>
      <c r="CL25" s="22">
        <v>721</v>
      </c>
      <c r="CM25" s="22">
        <v>5347</v>
      </c>
      <c r="CN25" s="23">
        <v>48647</v>
      </c>
      <c r="CO25" s="24">
        <v>13.3</v>
      </c>
      <c r="CP25" s="22">
        <v>661</v>
      </c>
      <c r="CQ25" s="22">
        <v>4592</v>
      </c>
      <c r="CR25" s="23">
        <v>49370</v>
      </c>
      <c r="CS25" s="24">
        <v>10.8</v>
      </c>
      <c r="CT25" s="22">
        <v>554</v>
      </c>
      <c r="CU25" s="22">
        <v>4507</v>
      </c>
      <c r="CV25" s="23">
        <v>49788</v>
      </c>
      <c r="CW25" s="24">
        <v>13</v>
      </c>
      <c r="CX25" s="22">
        <v>623</v>
      </c>
      <c r="CY25" s="22">
        <v>4524</v>
      </c>
      <c r="CZ25" s="23">
        <v>45994</v>
      </c>
      <c r="DA25" s="24">
        <v>14</v>
      </c>
      <c r="DB25" s="22">
        <v>580</v>
      </c>
      <c r="DC25" s="22">
        <v>4733</v>
      </c>
      <c r="DD25" s="23">
        <v>46276</v>
      </c>
      <c r="DE25" s="24">
        <v>15.7</v>
      </c>
      <c r="DF25" s="22">
        <v>617</v>
      </c>
      <c r="DG25" s="22">
        <v>4344</v>
      </c>
      <c r="DH25" s="23">
        <v>48879</v>
      </c>
      <c r="DI25" s="24">
        <v>15</v>
      </c>
      <c r="DJ25" s="22">
        <v>701</v>
      </c>
      <c r="DK25" s="22">
        <v>4635</v>
      </c>
      <c r="DL25" s="23">
        <v>50015</v>
      </c>
      <c r="DM25" s="24">
        <v>13.7</v>
      </c>
      <c r="DN25" s="22">
        <v>625</v>
      </c>
      <c r="DO25" s="22">
        <v>4506</v>
      </c>
      <c r="DP25" s="23">
        <v>56567</v>
      </c>
      <c r="DQ25" s="24">
        <v>12.7</v>
      </c>
      <c r="DR25" s="22">
        <v>535</v>
      </c>
      <c r="DS25" s="22">
        <v>4049</v>
      </c>
      <c r="DT25" s="23">
        <v>52005</v>
      </c>
      <c r="DU25" s="24">
        <v>14.8</v>
      </c>
    </row>
    <row r="26" spans="1:125" x14ac:dyDescent="0.2">
      <c r="A26" s="22" t="s">
        <v>24</v>
      </c>
      <c r="B26" s="25">
        <v>74</v>
      </c>
      <c r="C26" s="22">
        <v>1051</v>
      </c>
      <c r="D26" s="23">
        <v>24436</v>
      </c>
      <c r="E26" s="24">
        <v>9.1</v>
      </c>
      <c r="F26" s="22">
        <v>88</v>
      </c>
      <c r="G26" s="22">
        <v>1242</v>
      </c>
      <c r="H26" s="23">
        <v>23856</v>
      </c>
      <c r="I26" s="24">
        <v>12.6</v>
      </c>
      <c r="J26" s="22">
        <v>105</v>
      </c>
      <c r="K26" s="22">
        <v>1338</v>
      </c>
      <c r="L26" s="23">
        <v>26443</v>
      </c>
      <c r="M26" s="24">
        <v>12.5</v>
      </c>
      <c r="N26" s="22">
        <v>112</v>
      </c>
      <c r="O26" s="22">
        <v>1439</v>
      </c>
      <c r="P26" s="23">
        <v>28082</v>
      </c>
      <c r="Q26" s="24">
        <v>11.3</v>
      </c>
      <c r="R26" s="22">
        <v>124</v>
      </c>
      <c r="S26" s="22">
        <v>1337</v>
      </c>
      <c r="T26" s="23">
        <v>29087</v>
      </c>
      <c r="U26" s="24">
        <v>11.6</v>
      </c>
      <c r="V26" s="22">
        <v>111</v>
      </c>
      <c r="W26" s="22">
        <v>1363</v>
      </c>
      <c r="X26" s="23">
        <v>30185</v>
      </c>
      <c r="Y26" s="24">
        <v>11.2</v>
      </c>
      <c r="Z26" s="22">
        <v>117</v>
      </c>
      <c r="AA26" s="22">
        <v>1487</v>
      </c>
      <c r="AB26" s="23">
        <v>31465</v>
      </c>
      <c r="AC26" s="24">
        <v>12</v>
      </c>
      <c r="AD26" s="22">
        <v>131</v>
      </c>
      <c r="AE26" s="22">
        <v>1762</v>
      </c>
      <c r="AF26" s="23">
        <v>29479</v>
      </c>
      <c r="AG26" s="24">
        <v>12.9</v>
      </c>
      <c r="AH26" s="22">
        <v>150</v>
      </c>
      <c r="AI26" s="22">
        <v>1840</v>
      </c>
      <c r="AJ26" s="23">
        <v>30981</v>
      </c>
      <c r="AK26" s="24">
        <v>13</v>
      </c>
      <c r="AL26" s="22">
        <v>155</v>
      </c>
      <c r="AM26" s="22">
        <v>2796</v>
      </c>
      <c r="AN26" s="23">
        <v>33682</v>
      </c>
      <c r="AO26" s="24">
        <v>11.6</v>
      </c>
      <c r="AP26" s="22">
        <v>147</v>
      </c>
      <c r="AQ26" s="22">
        <v>2725</v>
      </c>
      <c r="AR26" s="23">
        <v>33644</v>
      </c>
      <c r="AS26" s="24">
        <v>11.7</v>
      </c>
      <c r="AT26" s="22">
        <v>182</v>
      </c>
      <c r="AU26" s="22">
        <v>2593</v>
      </c>
      <c r="AV26" s="23">
        <v>37933</v>
      </c>
      <c r="AW26" s="24">
        <v>9.1999999999999993</v>
      </c>
      <c r="AX26" s="22">
        <v>167</v>
      </c>
      <c r="AY26" s="22">
        <v>2327</v>
      </c>
      <c r="AZ26" s="23">
        <v>40991</v>
      </c>
      <c r="BA26" s="24">
        <v>9.8000000000000007</v>
      </c>
      <c r="BB26" s="22">
        <v>129</v>
      </c>
      <c r="BC26" s="22">
        <v>2446</v>
      </c>
      <c r="BD26" s="23">
        <v>42564</v>
      </c>
      <c r="BE26" s="24">
        <v>9.6</v>
      </c>
      <c r="BF26" s="22">
        <v>121</v>
      </c>
      <c r="BG26" s="22">
        <v>2358</v>
      </c>
      <c r="BH26" s="23">
        <v>47926</v>
      </c>
      <c r="BI26" s="24">
        <v>10.3</v>
      </c>
      <c r="BJ26" s="22">
        <v>134</v>
      </c>
      <c r="BK26" s="22">
        <v>2038</v>
      </c>
      <c r="BL26" s="23">
        <v>47038</v>
      </c>
      <c r="BM26" s="24">
        <v>7.3</v>
      </c>
      <c r="BN26" s="22">
        <v>151</v>
      </c>
      <c r="BO26" s="22">
        <v>2240</v>
      </c>
      <c r="BP26" s="23">
        <v>54251</v>
      </c>
      <c r="BQ26" s="24">
        <v>5.7</v>
      </c>
      <c r="BR26" s="22">
        <v>119</v>
      </c>
      <c r="BS26" s="22">
        <v>2236</v>
      </c>
      <c r="BT26" s="23">
        <v>52681</v>
      </c>
      <c r="BU26" s="24">
        <v>7.4</v>
      </c>
      <c r="BV26" s="22">
        <v>112</v>
      </c>
      <c r="BW26" s="22">
        <v>2273</v>
      </c>
      <c r="BX26" s="23">
        <v>54622</v>
      </c>
      <c r="BY26" s="24">
        <v>6.5</v>
      </c>
      <c r="BZ26" s="22">
        <v>127</v>
      </c>
      <c r="CA26" s="22">
        <v>2092</v>
      </c>
      <c r="CB26" s="23">
        <v>52823</v>
      </c>
      <c r="CC26" s="24">
        <v>7.4</v>
      </c>
      <c r="CD26" s="22">
        <v>113</v>
      </c>
      <c r="CE26" s="22">
        <v>2123</v>
      </c>
      <c r="CF26" s="23">
        <v>56104</v>
      </c>
      <c r="CG26" s="24">
        <v>7</v>
      </c>
      <c r="CH26" s="22">
        <v>115</v>
      </c>
      <c r="CI26" s="22">
        <v>2258</v>
      </c>
      <c r="CJ26" s="23">
        <v>54215</v>
      </c>
      <c r="CK26" s="24">
        <v>8.1</v>
      </c>
      <c r="CL26" s="22">
        <v>126</v>
      </c>
      <c r="CM26" s="22">
        <v>1645</v>
      </c>
      <c r="CN26" s="23">
        <v>56211</v>
      </c>
      <c r="CO26" s="24">
        <v>8.1999999999999993</v>
      </c>
      <c r="CP26" s="22">
        <v>116</v>
      </c>
      <c r="CQ26" s="22">
        <v>1873</v>
      </c>
      <c r="CR26" s="23">
        <v>58058</v>
      </c>
      <c r="CS26" s="24">
        <v>9.3000000000000007</v>
      </c>
      <c r="CT26" s="22">
        <v>110</v>
      </c>
      <c r="CU26" s="22">
        <v>1805</v>
      </c>
      <c r="CV26" s="23">
        <v>54925</v>
      </c>
      <c r="CW26" s="24">
        <v>9.9</v>
      </c>
      <c r="CX26" s="22">
        <v>74</v>
      </c>
      <c r="CY26" s="22">
        <v>1789</v>
      </c>
      <c r="CZ26" s="23">
        <v>56090</v>
      </c>
      <c r="DA26" s="24">
        <v>11.1</v>
      </c>
      <c r="DB26" s="22">
        <v>96</v>
      </c>
      <c r="DC26" s="22">
        <v>1798</v>
      </c>
      <c r="DD26" s="23">
        <v>52321</v>
      </c>
      <c r="DE26" s="24">
        <v>10.8</v>
      </c>
      <c r="DF26" s="22">
        <v>75</v>
      </c>
      <c r="DG26" s="22">
        <v>2113</v>
      </c>
      <c r="DH26" s="23">
        <v>57820</v>
      </c>
      <c r="DI26" s="24">
        <v>10</v>
      </c>
      <c r="DJ26" s="22">
        <v>99</v>
      </c>
      <c r="DK26" s="22">
        <v>1638</v>
      </c>
      <c r="DL26" s="23">
        <v>61795</v>
      </c>
      <c r="DM26" s="24">
        <v>10</v>
      </c>
      <c r="DN26" s="22">
        <v>114</v>
      </c>
      <c r="DO26" s="22">
        <v>1453</v>
      </c>
      <c r="DP26" s="23">
        <v>64324</v>
      </c>
      <c r="DQ26" s="24">
        <v>11</v>
      </c>
      <c r="DR26" s="22">
        <v>88</v>
      </c>
      <c r="DS26" s="22">
        <v>1452</v>
      </c>
      <c r="DT26" s="23">
        <v>67244</v>
      </c>
      <c r="DU26" s="24">
        <v>8.3000000000000007</v>
      </c>
    </row>
    <row r="27" spans="1:125" x14ac:dyDescent="0.2">
      <c r="A27" s="22" t="s">
        <v>25</v>
      </c>
      <c r="B27" s="25">
        <v>252</v>
      </c>
      <c r="C27" s="22">
        <v>715</v>
      </c>
      <c r="D27" s="23">
        <v>15430</v>
      </c>
      <c r="E27" s="24">
        <v>25.1</v>
      </c>
      <c r="F27" s="22">
        <v>276</v>
      </c>
      <c r="G27" s="22">
        <v>698</v>
      </c>
      <c r="H27" s="23">
        <v>16413</v>
      </c>
      <c r="I27" s="24">
        <v>25.1</v>
      </c>
      <c r="J27" s="22">
        <v>295</v>
      </c>
      <c r="K27" s="22">
        <v>678</v>
      </c>
      <c r="L27" s="23">
        <v>16513</v>
      </c>
      <c r="M27" s="24">
        <v>26.6</v>
      </c>
      <c r="N27" s="22">
        <v>269</v>
      </c>
      <c r="O27" s="22">
        <v>767</v>
      </c>
      <c r="P27" s="23">
        <v>18513</v>
      </c>
      <c r="Q27" s="24">
        <v>25</v>
      </c>
      <c r="R27" s="22">
        <v>225</v>
      </c>
      <c r="S27" s="22">
        <v>951</v>
      </c>
      <c r="T27" s="23">
        <v>18166</v>
      </c>
      <c r="U27" s="24">
        <v>27.2</v>
      </c>
      <c r="V27" s="22">
        <v>253</v>
      </c>
      <c r="W27" s="22">
        <v>1017</v>
      </c>
      <c r="X27" s="23">
        <v>19917</v>
      </c>
      <c r="Y27" s="24">
        <v>22</v>
      </c>
      <c r="Z27" s="22">
        <v>313</v>
      </c>
      <c r="AA27" s="22">
        <v>1134</v>
      </c>
      <c r="AB27" s="23">
        <v>20178</v>
      </c>
      <c r="AC27" s="24">
        <v>25.7</v>
      </c>
      <c r="AD27" s="22">
        <v>332</v>
      </c>
      <c r="AE27" s="22">
        <v>1199</v>
      </c>
      <c r="AF27" s="23">
        <v>19475</v>
      </c>
      <c r="AG27" s="24">
        <v>23.7</v>
      </c>
      <c r="AH27" s="22">
        <v>320</v>
      </c>
      <c r="AI27" s="22">
        <v>1166</v>
      </c>
      <c r="AJ27" s="23">
        <v>20570</v>
      </c>
      <c r="AK27" s="24">
        <v>24.6</v>
      </c>
      <c r="AL27" s="22">
        <v>357</v>
      </c>
      <c r="AM27" s="22">
        <v>1125</v>
      </c>
      <c r="AN27" s="23">
        <v>22191</v>
      </c>
      <c r="AO27" s="24">
        <v>24.7</v>
      </c>
      <c r="AP27" s="22">
        <v>409</v>
      </c>
      <c r="AQ27" s="22">
        <v>1212</v>
      </c>
      <c r="AR27" s="23">
        <v>25400</v>
      </c>
      <c r="AS27" s="24">
        <v>19.899999999999999</v>
      </c>
      <c r="AT27" s="22">
        <v>348</v>
      </c>
      <c r="AU27" s="22">
        <v>1054</v>
      </c>
      <c r="AV27" s="23">
        <v>26538</v>
      </c>
      <c r="AW27" s="24">
        <v>23.5</v>
      </c>
      <c r="AX27" s="22">
        <v>301</v>
      </c>
      <c r="AY27" s="22">
        <v>981</v>
      </c>
      <c r="AZ27" s="23">
        <v>26677</v>
      </c>
      <c r="BA27" s="24">
        <v>20.6</v>
      </c>
      <c r="BB27" s="22">
        <v>358</v>
      </c>
      <c r="BC27" s="22">
        <v>1065</v>
      </c>
      <c r="BD27" s="23">
        <v>28499</v>
      </c>
      <c r="BE27" s="24">
        <v>16.7</v>
      </c>
      <c r="BF27" s="22">
        <v>315</v>
      </c>
      <c r="BG27" s="22">
        <v>1026</v>
      </c>
      <c r="BH27" s="23">
        <v>29120</v>
      </c>
      <c r="BI27" s="24">
        <v>17.600000000000001</v>
      </c>
      <c r="BJ27" s="22">
        <v>213</v>
      </c>
      <c r="BK27" s="22">
        <v>1156</v>
      </c>
      <c r="BL27" s="23">
        <v>32478</v>
      </c>
      <c r="BM27" s="24">
        <v>16.2</v>
      </c>
      <c r="BN27" s="22">
        <v>255</v>
      </c>
      <c r="BO27" s="22">
        <v>1019</v>
      </c>
      <c r="BP27" s="23">
        <v>34299</v>
      </c>
      <c r="BQ27" s="24">
        <v>14.9</v>
      </c>
      <c r="BR27" s="22">
        <v>282</v>
      </c>
      <c r="BS27" s="22">
        <v>1147</v>
      </c>
      <c r="BT27" s="23">
        <v>30161</v>
      </c>
      <c r="BU27" s="24">
        <v>19.3</v>
      </c>
      <c r="BV27" s="22">
        <v>264</v>
      </c>
      <c r="BW27" s="22">
        <v>1127</v>
      </c>
      <c r="BX27" s="23">
        <v>30882</v>
      </c>
      <c r="BY27" s="24">
        <v>18.399999999999999</v>
      </c>
      <c r="BZ27" s="22">
        <v>267</v>
      </c>
      <c r="CA27" s="22">
        <v>1079</v>
      </c>
      <c r="CB27" s="23">
        <v>32728</v>
      </c>
      <c r="CC27" s="24">
        <v>16</v>
      </c>
      <c r="CD27" s="22">
        <v>227</v>
      </c>
      <c r="CE27" s="22">
        <v>1161</v>
      </c>
      <c r="CF27" s="23">
        <v>34755</v>
      </c>
      <c r="CG27" s="24">
        <v>18.7</v>
      </c>
      <c r="CH27" s="22">
        <v>214</v>
      </c>
      <c r="CI27" s="22">
        <v>1147</v>
      </c>
      <c r="CJ27" s="23">
        <v>32875</v>
      </c>
      <c r="CK27" s="24">
        <v>20.100000000000001</v>
      </c>
      <c r="CL27" s="22">
        <v>231</v>
      </c>
      <c r="CM27" s="22">
        <v>1039</v>
      </c>
      <c r="CN27" s="23">
        <v>34733</v>
      </c>
      <c r="CO27" s="24">
        <v>20.6</v>
      </c>
      <c r="CP27" s="22">
        <v>202</v>
      </c>
      <c r="CQ27" s="22">
        <v>1033</v>
      </c>
      <c r="CR27" s="23">
        <v>37279</v>
      </c>
      <c r="CS27" s="24">
        <v>22.6</v>
      </c>
      <c r="CT27" s="22">
        <v>236</v>
      </c>
      <c r="CU27" s="22">
        <v>958</v>
      </c>
      <c r="CV27" s="23">
        <v>36446</v>
      </c>
      <c r="CW27" s="24">
        <v>18.100000000000001</v>
      </c>
      <c r="CX27" s="22">
        <v>194</v>
      </c>
      <c r="CY27" s="22">
        <v>991</v>
      </c>
      <c r="CZ27" s="23">
        <v>35078</v>
      </c>
      <c r="DA27" s="24">
        <v>23.1</v>
      </c>
      <c r="DB27" s="22">
        <v>204</v>
      </c>
      <c r="DC27" s="22">
        <v>931</v>
      </c>
      <c r="DD27" s="23">
        <v>38160</v>
      </c>
      <c r="DE27" s="24">
        <v>22.5</v>
      </c>
      <c r="DF27" s="22">
        <v>232</v>
      </c>
      <c r="DG27" s="22">
        <v>863</v>
      </c>
      <c r="DH27" s="23">
        <v>41090</v>
      </c>
      <c r="DI27" s="24">
        <v>17.399999999999999</v>
      </c>
      <c r="DJ27" s="22">
        <v>213</v>
      </c>
      <c r="DK27" s="22">
        <v>819</v>
      </c>
      <c r="DL27" s="23">
        <v>36641</v>
      </c>
      <c r="DM27" s="24">
        <v>22</v>
      </c>
      <c r="DN27" s="22">
        <v>217</v>
      </c>
      <c r="DO27" s="22">
        <v>726</v>
      </c>
      <c r="DP27" s="23">
        <v>32338</v>
      </c>
      <c r="DQ27" s="24">
        <v>19.100000000000001</v>
      </c>
      <c r="DR27" s="22">
        <v>258</v>
      </c>
      <c r="DS27" s="22">
        <v>764</v>
      </c>
      <c r="DT27" s="23">
        <v>35521</v>
      </c>
      <c r="DU27" s="24">
        <v>22.1</v>
      </c>
    </row>
    <row r="28" spans="1:125" x14ac:dyDescent="0.2">
      <c r="A28" s="22" t="s">
        <v>26</v>
      </c>
      <c r="B28" s="25">
        <v>358</v>
      </c>
      <c r="C28" s="22">
        <v>1325</v>
      </c>
      <c r="D28" s="23">
        <v>20775</v>
      </c>
      <c r="E28" s="24">
        <v>14.5</v>
      </c>
      <c r="F28" s="22">
        <v>409</v>
      </c>
      <c r="G28" s="22">
        <v>1468</v>
      </c>
      <c r="H28" s="23">
        <v>21939</v>
      </c>
      <c r="I28" s="24">
        <v>13.7</v>
      </c>
      <c r="J28" s="22">
        <v>464</v>
      </c>
      <c r="K28" s="22">
        <v>1480</v>
      </c>
      <c r="L28" s="23">
        <v>21925</v>
      </c>
      <c r="M28" s="24">
        <v>14.4</v>
      </c>
      <c r="N28" s="22">
        <v>423</v>
      </c>
      <c r="O28" s="22">
        <v>1473</v>
      </c>
      <c r="P28" s="23">
        <v>23720</v>
      </c>
      <c r="Q28" s="24">
        <v>14</v>
      </c>
      <c r="R28" s="22">
        <v>413</v>
      </c>
      <c r="S28" s="22">
        <v>1505</v>
      </c>
      <c r="T28" s="23">
        <v>23443</v>
      </c>
      <c r="U28" s="24">
        <v>12.7</v>
      </c>
      <c r="V28" s="22">
        <v>409</v>
      </c>
      <c r="W28" s="22">
        <v>1587</v>
      </c>
      <c r="X28" s="23">
        <v>26497</v>
      </c>
      <c r="Y28" s="24">
        <v>12.6</v>
      </c>
      <c r="Z28" s="22">
        <v>449</v>
      </c>
      <c r="AA28" s="22">
        <v>1663</v>
      </c>
      <c r="AB28" s="23">
        <v>27332</v>
      </c>
      <c r="AC28" s="24">
        <v>13.4</v>
      </c>
      <c r="AD28" s="22">
        <v>543</v>
      </c>
      <c r="AE28" s="22">
        <v>1756</v>
      </c>
      <c r="AF28" s="23">
        <v>27926</v>
      </c>
      <c r="AG28" s="24">
        <v>14.8</v>
      </c>
      <c r="AH28" s="22">
        <v>547</v>
      </c>
      <c r="AI28" s="22">
        <v>1895</v>
      </c>
      <c r="AJ28" s="23">
        <v>27361</v>
      </c>
      <c r="AK28" s="24">
        <v>15.7</v>
      </c>
      <c r="AL28" s="22">
        <v>590</v>
      </c>
      <c r="AM28" s="22">
        <v>1894</v>
      </c>
      <c r="AN28" s="23">
        <v>28682</v>
      </c>
      <c r="AO28" s="24">
        <v>16.100000000000001</v>
      </c>
      <c r="AP28" s="22">
        <v>554</v>
      </c>
      <c r="AQ28" s="22">
        <v>1955</v>
      </c>
      <c r="AR28" s="23">
        <v>30190</v>
      </c>
      <c r="AS28" s="24">
        <v>15.6</v>
      </c>
      <c r="AT28" s="22">
        <v>469</v>
      </c>
      <c r="AU28" s="22">
        <v>1711</v>
      </c>
      <c r="AV28" s="23">
        <v>34825</v>
      </c>
      <c r="AW28" s="24">
        <v>9.4</v>
      </c>
      <c r="AX28" s="22">
        <v>433</v>
      </c>
      <c r="AY28" s="22">
        <v>1566</v>
      </c>
      <c r="AZ28" s="23">
        <v>34265</v>
      </c>
      <c r="BA28" s="24">
        <v>9.5</v>
      </c>
      <c r="BB28" s="22">
        <v>426</v>
      </c>
      <c r="BC28" s="22">
        <v>1525</v>
      </c>
      <c r="BD28" s="23">
        <v>36553</v>
      </c>
      <c r="BE28" s="24">
        <v>11.8</v>
      </c>
      <c r="BF28" s="22">
        <v>399</v>
      </c>
      <c r="BG28" s="22">
        <v>1463</v>
      </c>
      <c r="BH28" s="23">
        <v>40201</v>
      </c>
      <c r="BI28" s="24">
        <v>9.8000000000000007</v>
      </c>
      <c r="BJ28" s="22">
        <v>359</v>
      </c>
      <c r="BK28" s="22">
        <v>1439</v>
      </c>
      <c r="BL28" s="23">
        <v>41383</v>
      </c>
      <c r="BM28" s="24">
        <v>11.7</v>
      </c>
      <c r="BN28" s="22">
        <v>347</v>
      </c>
      <c r="BO28" s="22">
        <v>1351</v>
      </c>
      <c r="BP28" s="23">
        <v>45097</v>
      </c>
      <c r="BQ28" s="24">
        <v>9.1999999999999993</v>
      </c>
      <c r="BR28" s="22">
        <v>372</v>
      </c>
      <c r="BS28" s="22">
        <v>1383</v>
      </c>
      <c r="BT28" s="23">
        <v>41339</v>
      </c>
      <c r="BU28" s="24">
        <v>9.6999999999999993</v>
      </c>
      <c r="BV28" s="22">
        <v>331</v>
      </c>
      <c r="BW28" s="22">
        <v>1465</v>
      </c>
      <c r="BX28" s="23">
        <v>42776</v>
      </c>
      <c r="BY28" s="24">
        <v>9.9</v>
      </c>
      <c r="BZ28" s="22">
        <v>289</v>
      </c>
      <c r="CA28" s="22">
        <v>1400</v>
      </c>
      <c r="CB28" s="23">
        <v>43762</v>
      </c>
      <c r="CC28" s="24">
        <v>10.7</v>
      </c>
      <c r="CD28" s="22">
        <v>354</v>
      </c>
      <c r="CE28" s="22">
        <v>1479</v>
      </c>
      <c r="CF28" s="23">
        <v>42137</v>
      </c>
      <c r="CG28" s="24">
        <v>12.2</v>
      </c>
      <c r="CH28" s="22">
        <v>402</v>
      </c>
      <c r="CI28" s="22">
        <v>1625</v>
      </c>
      <c r="CJ28" s="23">
        <v>42986</v>
      </c>
      <c r="CK28" s="24">
        <v>11.6</v>
      </c>
      <c r="CL28" s="22">
        <v>369</v>
      </c>
      <c r="CM28" s="22">
        <v>1764</v>
      </c>
      <c r="CN28" s="23">
        <v>44579</v>
      </c>
      <c r="CO28" s="24">
        <v>11.4</v>
      </c>
      <c r="CP28" s="22">
        <v>367</v>
      </c>
      <c r="CQ28" s="22">
        <v>1785</v>
      </c>
      <c r="CR28" s="23">
        <v>46005</v>
      </c>
      <c r="CS28" s="24">
        <v>12.8</v>
      </c>
      <c r="CT28" s="22">
        <v>456</v>
      </c>
      <c r="CU28" s="22">
        <v>1612</v>
      </c>
      <c r="CV28" s="23">
        <v>46038</v>
      </c>
      <c r="CW28" s="24">
        <v>13.3</v>
      </c>
      <c r="CX28" s="22">
        <v>387</v>
      </c>
      <c r="CY28" s="22">
        <v>1606</v>
      </c>
      <c r="CZ28" s="23">
        <v>48769</v>
      </c>
      <c r="DA28" s="24">
        <v>15.5</v>
      </c>
      <c r="DB28" s="22">
        <v>420</v>
      </c>
      <c r="DC28" s="22">
        <v>1445</v>
      </c>
      <c r="DD28" s="23">
        <v>45817</v>
      </c>
      <c r="DE28" s="24">
        <v>15</v>
      </c>
      <c r="DF28" s="22">
        <v>366</v>
      </c>
      <c r="DG28" s="22">
        <v>1469</v>
      </c>
      <c r="DH28" s="23">
        <v>45774</v>
      </c>
      <c r="DI28" s="24">
        <v>15.4</v>
      </c>
      <c r="DJ28" s="22">
        <v>390</v>
      </c>
      <c r="DK28" s="22">
        <v>1527</v>
      </c>
      <c r="DL28" s="23">
        <v>49764</v>
      </c>
      <c r="DM28" s="24">
        <v>15.2</v>
      </c>
      <c r="DN28" s="22">
        <v>369</v>
      </c>
      <c r="DO28" s="22">
        <v>1679</v>
      </c>
      <c r="DP28" s="23">
        <v>46303</v>
      </c>
      <c r="DQ28" s="24">
        <v>17.5</v>
      </c>
      <c r="DR28" s="22">
        <v>403</v>
      </c>
      <c r="DS28" s="22">
        <v>1706</v>
      </c>
      <c r="DT28" s="23">
        <v>56630</v>
      </c>
      <c r="DU28" s="24">
        <v>10.4</v>
      </c>
    </row>
    <row r="29" spans="1:125" x14ac:dyDescent="0.2">
      <c r="A29" s="22" t="s">
        <v>27</v>
      </c>
      <c r="B29" s="25">
        <v>36</v>
      </c>
      <c r="C29" s="22">
        <v>170</v>
      </c>
      <c r="D29" s="23">
        <v>19536</v>
      </c>
      <c r="E29" s="24">
        <v>13.8</v>
      </c>
      <c r="F29" s="22">
        <v>48</v>
      </c>
      <c r="G29" s="22">
        <v>159</v>
      </c>
      <c r="H29" s="23">
        <v>20236</v>
      </c>
      <c r="I29" s="24">
        <v>16</v>
      </c>
      <c r="J29" s="22">
        <v>24</v>
      </c>
      <c r="K29" s="22">
        <v>142</v>
      </c>
      <c r="L29" s="23">
        <v>20328</v>
      </c>
      <c r="M29" s="24">
        <v>16.5</v>
      </c>
      <c r="N29" s="22">
        <v>33</v>
      </c>
      <c r="O29" s="22">
        <v>160</v>
      </c>
      <c r="P29" s="23">
        <v>20474</v>
      </c>
      <c r="Q29" s="24">
        <v>18</v>
      </c>
      <c r="R29" s="22">
        <v>21</v>
      </c>
      <c r="S29" s="22">
        <v>135</v>
      </c>
      <c r="T29" s="23">
        <v>22231</v>
      </c>
      <c r="U29" s="24">
        <v>14.6</v>
      </c>
      <c r="V29" s="22">
        <v>23</v>
      </c>
      <c r="W29" s="22">
        <v>145</v>
      </c>
      <c r="X29" s="23">
        <v>23692</v>
      </c>
      <c r="Y29" s="24">
        <v>15.6</v>
      </c>
      <c r="Z29" s="22">
        <v>39</v>
      </c>
      <c r="AA29" s="22">
        <v>195</v>
      </c>
      <c r="AB29" s="23">
        <v>23375</v>
      </c>
      <c r="AC29" s="24">
        <v>16.3</v>
      </c>
      <c r="AD29" s="22">
        <v>21</v>
      </c>
      <c r="AE29" s="22">
        <v>160</v>
      </c>
      <c r="AF29" s="23">
        <v>24827</v>
      </c>
      <c r="AG29" s="24">
        <v>15.4</v>
      </c>
      <c r="AH29" s="22">
        <v>24</v>
      </c>
      <c r="AI29" s="22">
        <v>210</v>
      </c>
      <c r="AJ29" s="23">
        <v>26525</v>
      </c>
      <c r="AK29" s="24">
        <v>13.8</v>
      </c>
      <c r="AL29" s="22">
        <v>25</v>
      </c>
      <c r="AM29" s="22">
        <v>234</v>
      </c>
      <c r="AN29" s="23">
        <v>26470</v>
      </c>
      <c r="AO29" s="24">
        <v>14.9</v>
      </c>
      <c r="AP29" s="22">
        <v>28</v>
      </c>
      <c r="AQ29" s="22">
        <v>233</v>
      </c>
      <c r="AR29" s="23">
        <v>27631</v>
      </c>
      <c r="AS29" s="24">
        <v>11.5</v>
      </c>
      <c r="AT29" s="22">
        <v>35</v>
      </c>
      <c r="AU29" s="22">
        <v>231</v>
      </c>
      <c r="AV29" s="23">
        <v>27757</v>
      </c>
      <c r="AW29" s="24">
        <v>15.3</v>
      </c>
      <c r="AX29" s="22">
        <v>34</v>
      </c>
      <c r="AY29" s="22">
        <v>238</v>
      </c>
      <c r="AZ29" s="23">
        <v>28684</v>
      </c>
      <c r="BA29" s="24">
        <v>17</v>
      </c>
      <c r="BB29" s="22">
        <v>42</v>
      </c>
      <c r="BC29" s="22">
        <v>171</v>
      </c>
      <c r="BD29" s="23">
        <v>29212</v>
      </c>
      <c r="BE29" s="24">
        <v>15.6</v>
      </c>
      <c r="BF29" s="22">
        <v>18</v>
      </c>
      <c r="BG29" s="22">
        <v>235</v>
      </c>
      <c r="BH29" s="23">
        <v>31577</v>
      </c>
      <c r="BI29" s="24">
        <v>16.600000000000001</v>
      </c>
      <c r="BJ29" s="22">
        <v>22</v>
      </c>
      <c r="BK29" s="22">
        <v>293</v>
      </c>
      <c r="BL29" s="23">
        <v>31038</v>
      </c>
      <c r="BM29" s="24">
        <v>15.8</v>
      </c>
      <c r="BN29" s="22">
        <v>20</v>
      </c>
      <c r="BO29" s="22">
        <v>308</v>
      </c>
      <c r="BP29" s="23">
        <v>32777</v>
      </c>
      <c r="BQ29" s="24">
        <v>14.1</v>
      </c>
      <c r="BR29" s="22">
        <v>34</v>
      </c>
      <c r="BS29" s="22">
        <v>188</v>
      </c>
      <c r="BT29" s="23">
        <v>32126</v>
      </c>
      <c r="BU29" s="24">
        <v>13.3</v>
      </c>
      <c r="BV29" s="22">
        <v>16</v>
      </c>
      <c r="BW29" s="22">
        <v>237</v>
      </c>
      <c r="BX29" s="23">
        <v>34835</v>
      </c>
      <c r="BY29" s="24">
        <v>13.5</v>
      </c>
      <c r="BZ29" s="22">
        <v>30</v>
      </c>
      <c r="CA29" s="22">
        <v>246</v>
      </c>
      <c r="CB29" s="23">
        <v>34108</v>
      </c>
      <c r="CC29" s="24">
        <v>15.1</v>
      </c>
      <c r="CD29" s="22">
        <v>30</v>
      </c>
      <c r="CE29" s="22">
        <v>273</v>
      </c>
      <c r="CF29" s="23">
        <v>33956</v>
      </c>
      <c r="CG29" s="24">
        <v>14.2</v>
      </c>
      <c r="CH29" s="22">
        <v>18</v>
      </c>
      <c r="CI29" s="22">
        <v>301</v>
      </c>
      <c r="CJ29" s="23">
        <v>37313</v>
      </c>
      <c r="CK29" s="24">
        <v>13.8</v>
      </c>
      <c r="CL29" s="22">
        <v>33</v>
      </c>
      <c r="CM29" s="22">
        <v>348</v>
      </c>
      <c r="CN29" s="23">
        <v>41105</v>
      </c>
      <c r="CO29" s="24">
        <v>13.5</v>
      </c>
      <c r="CP29" s="22">
        <v>27</v>
      </c>
      <c r="CQ29" s="22">
        <v>363</v>
      </c>
      <c r="CR29" s="23">
        <v>43655</v>
      </c>
      <c r="CS29" s="24">
        <v>13</v>
      </c>
      <c r="CT29" s="22">
        <v>40</v>
      </c>
      <c r="CU29" s="22">
        <v>358</v>
      </c>
      <c r="CV29" s="23">
        <v>42900</v>
      </c>
      <c r="CW29" s="24">
        <v>12.9</v>
      </c>
      <c r="CX29" s="22">
        <v>32</v>
      </c>
      <c r="CY29" s="22">
        <v>357</v>
      </c>
      <c r="CZ29" s="23">
        <v>40437</v>
      </c>
      <c r="DA29" s="24">
        <v>13.5</v>
      </c>
      <c r="DB29" s="22">
        <v>25</v>
      </c>
      <c r="DC29" s="22">
        <v>332</v>
      </c>
      <c r="DD29" s="23">
        <v>41280</v>
      </c>
      <c r="DE29" s="24">
        <v>14.5</v>
      </c>
      <c r="DF29" s="22">
        <v>29</v>
      </c>
      <c r="DG29" s="22">
        <v>366</v>
      </c>
      <c r="DH29" s="23">
        <v>40277</v>
      </c>
      <c r="DI29" s="24">
        <v>16.5</v>
      </c>
      <c r="DJ29" s="22">
        <v>29</v>
      </c>
      <c r="DK29" s="22">
        <v>392</v>
      </c>
      <c r="DL29" s="23">
        <v>45088</v>
      </c>
      <c r="DM29" s="24">
        <v>13.4</v>
      </c>
      <c r="DN29" s="22">
        <v>23</v>
      </c>
      <c r="DO29" s="22">
        <v>382</v>
      </c>
      <c r="DP29" s="23">
        <v>43201</v>
      </c>
      <c r="DQ29" s="24">
        <v>10.5</v>
      </c>
      <c r="DR29" s="22">
        <v>37</v>
      </c>
      <c r="DS29" s="22">
        <v>430</v>
      </c>
      <c r="DT29" s="23">
        <v>51102</v>
      </c>
      <c r="DU29" s="24">
        <v>12</v>
      </c>
    </row>
    <row r="30" spans="1:125" x14ac:dyDescent="0.2">
      <c r="A30" s="22" t="s">
        <v>28</v>
      </c>
      <c r="B30" s="25">
        <v>54</v>
      </c>
      <c r="C30" s="22">
        <v>381</v>
      </c>
      <c r="D30" s="23">
        <v>21397</v>
      </c>
      <c r="E30" s="24">
        <v>13.3</v>
      </c>
      <c r="F30" s="22">
        <v>47</v>
      </c>
      <c r="G30" s="22">
        <v>376</v>
      </c>
      <c r="H30" s="23">
        <v>21799</v>
      </c>
      <c r="I30" s="24">
        <v>14.8</v>
      </c>
      <c r="J30" s="22">
        <v>50</v>
      </c>
      <c r="K30" s="22">
        <v>393</v>
      </c>
      <c r="L30" s="23">
        <v>21772</v>
      </c>
      <c r="M30" s="24">
        <v>13.6</v>
      </c>
      <c r="N30" s="22">
        <v>55</v>
      </c>
      <c r="O30" s="22">
        <v>345</v>
      </c>
      <c r="P30" s="23">
        <v>23268</v>
      </c>
      <c r="Q30" s="24">
        <v>11.9</v>
      </c>
      <c r="R30" s="22">
        <v>58</v>
      </c>
      <c r="S30" s="22">
        <v>385</v>
      </c>
      <c r="T30" s="23">
        <v>25159</v>
      </c>
      <c r="U30" s="24">
        <v>10.3</v>
      </c>
      <c r="V30" s="22">
        <v>40</v>
      </c>
      <c r="W30" s="22">
        <v>381</v>
      </c>
      <c r="X30" s="23">
        <v>26319</v>
      </c>
      <c r="Y30" s="24">
        <v>12.8</v>
      </c>
      <c r="Z30" s="22">
        <v>43</v>
      </c>
      <c r="AA30" s="22">
        <v>473</v>
      </c>
      <c r="AB30" s="23">
        <v>27482</v>
      </c>
      <c r="AC30" s="24">
        <v>10.3</v>
      </c>
      <c r="AD30" s="22">
        <v>52</v>
      </c>
      <c r="AE30" s="22">
        <v>447</v>
      </c>
      <c r="AF30" s="23">
        <v>29549</v>
      </c>
      <c r="AG30" s="24">
        <v>9.5</v>
      </c>
      <c r="AH30" s="22">
        <v>68</v>
      </c>
      <c r="AI30" s="22">
        <v>504</v>
      </c>
      <c r="AJ30" s="23">
        <v>30048</v>
      </c>
      <c r="AK30" s="24">
        <v>10.6</v>
      </c>
      <c r="AL30" s="22">
        <v>63</v>
      </c>
      <c r="AM30" s="22">
        <v>447</v>
      </c>
      <c r="AN30" s="23">
        <v>31008</v>
      </c>
      <c r="AO30" s="24">
        <v>10.3</v>
      </c>
      <c r="AP30" s="22">
        <v>51</v>
      </c>
      <c r="AQ30" s="22">
        <v>500</v>
      </c>
      <c r="AR30" s="23">
        <v>31794</v>
      </c>
      <c r="AS30" s="24">
        <v>8.8000000000000007</v>
      </c>
      <c r="AT30" s="22">
        <v>48</v>
      </c>
      <c r="AU30" s="22">
        <v>317</v>
      </c>
      <c r="AV30" s="23">
        <v>32929</v>
      </c>
      <c r="AW30" s="24">
        <v>9.6</v>
      </c>
      <c r="AX30" s="22">
        <v>48</v>
      </c>
      <c r="AY30" s="22">
        <v>447</v>
      </c>
      <c r="AZ30" s="23">
        <v>34014</v>
      </c>
      <c r="BA30" s="24">
        <v>10.199999999999999</v>
      </c>
      <c r="BB30" s="22">
        <v>50</v>
      </c>
      <c r="BC30" s="22">
        <v>406</v>
      </c>
      <c r="BD30" s="23">
        <v>34692</v>
      </c>
      <c r="BE30" s="24">
        <v>9.8000000000000007</v>
      </c>
      <c r="BF30" s="22">
        <v>51</v>
      </c>
      <c r="BG30" s="22">
        <v>417</v>
      </c>
      <c r="BH30" s="23">
        <v>36413</v>
      </c>
      <c r="BI30" s="24">
        <v>12.3</v>
      </c>
      <c r="BJ30" s="22">
        <v>60</v>
      </c>
      <c r="BK30" s="22">
        <v>414</v>
      </c>
      <c r="BL30" s="23">
        <v>38626</v>
      </c>
      <c r="BM30" s="24">
        <v>11</v>
      </c>
      <c r="BN30" s="22">
        <v>63</v>
      </c>
      <c r="BO30" s="22">
        <v>436</v>
      </c>
      <c r="BP30" s="23">
        <v>41750</v>
      </c>
      <c r="BQ30" s="24">
        <v>8.6</v>
      </c>
      <c r="BR30" s="22">
        <v>43</v>
      </c>
      <c r="BS30" s="22">
        <v>431</v>
      </c>
      <c r="BT30" s="23">
        <v>43611</v>
      </c>
      <c r="BU30" s="24">
        <v>9.4</v>
      </c>
      <c r="BV30" s="22">
        <v>48</v>
      </c>
      <c r="BW30" s="22">
        <v>464</v>
      </c>
      <c r="BX30" s="23">
        <v>42796</v>
      </c>
      <c r="BY30" s="24">
        <v>10.6</v>
      </c>
      <c r="BZ30" s="22">
        <v>56</v>
      </c>
      <c r="CA30" s="22">
        <v>504</v>
      </c>
      <c r="CB30" s="23">
        <v>43974</v>
      </c>
      <c r="CC30" s="24">
        <v>9.8000000000000007</v>
      </c>
      <c r="CD30" s="22">
        <v>40</v>
      </c>
      <c r="CE30" s="22">
        <v>620</v>
      </c>
      <c r="CF30" s="23">
        <v>43786</v>
      </c>
      <c r="CG30" s="24">
        <v>9.5</v>
      </c>
      <c r="CH30" s="22">
        <v>44</v>
      </c>
      <c r="CI30" s="22">
        <v>581</v>
      </c>
      <c r="CJ30" s="23">
        <v>47923</v>
      </c>
      <c r="CK30" s="24">
        <v>9.5</v>
      </c>
      <c r="CL30" s="22">
        <v>51</v>
      </c>
      <c r="CM30" s="22">
        <v>577</v>
      </c>
      <c r="CN30" s="23">
        <v>48145</v>
      </c>
      <c r="CO30" s="24">
        <v>10.199999999999999</v>
      </c>
      <c r="CP30" s="22">
        <v>71</v>
      </c>
      <c r="CQ30" s="22">
        <v>550</v>
      </c>
      <c r="CR30" s="23">
        <v>49174</v>
      </c>
      <c r="CS30" s="24">
        <v>9.9</v>
      </c>
      <c r="CT30" s="22">
        <v>69</v>
      </c>
      <c r="CU30" s="22">
        <v>601</v>
      </c>
      <c r="CV30" s="23">
        <v>50728</v>
      </c>
      <c r="CW30" s="24">
        <v>10.6</v>
      </c>
      <c r="CX30" s="22">
        <v>41</v>
      </c>
      <c r="CY30" s="22">
        <v>617</v>
      </c>
      <c r="CZ30" s="23">
        <v>49595</v>
      </c>
      <c r="DA30" s="24">
        <v>9.9</v>
      </c>
      <c r="DB30" s="22">
        <v>54</v>
      </c>
      <c r="DC30" s="22">
        <v>674</v>
      </c>
      <c r="DD30" s="23">
        <v>52504</v>
      </c>
      <c r="DE30" s="24">
        <v>10.199999999999999</v>
      </c>
      <c r="DF30" s="22">
        <v>68</v>
      </c>
      <c r="DG30" s="22">
        <v>699</v>
      </c>
      <c r="DH30" s="23">
        <v>55616</v>
      </c>
      <c r="DI30" s="24">
        <v>10.199999999999999</v>
      </c>
      <c r="DJ30" s="22">
        <v>52</v>
      </c>
      <c r="DK30" s="22">
        <v>710</v>
      </c>
      <c r="DL30" s="23">
        <v>52196</v>
      </c>
      <c r="DM30" s="24">
        <v>12.2</v>
      </c>
      <c r="DN30" s="22">
        <v>56</v>
      </c>
      <c r="DO30" s="22">
        <v>621</v>
      </c>
      <c r="DP30" s="23">
        <v>57623</v>
      </c>
      <c r="DQ30" s="24">
        <v>10.5</v>
      </c>
      <c r="DR30" s="22">
        <v>54</v>
      </c>
      <c r="DS30" s="22">
        <v>620</v>
      </c>
      <c r="DT30" s="23">
        <v>56870</v>
      </c>
      <c r="DU30" s="24">
        <v>11.8</v>
      </c>
    </row>
    <row r="31" spans="1:125" x14ac:dyDescent="0.2">
      <c r="A31" s="22" t="s">
        <v>29</v>
      </c>
      <c r="B31" s="25">
        <v>98</v>
      </c>
      <c r="C31" s="22">
        <v>553</v>
      </c>
      <c r="D31" s="23">
        <v>25776</v>
      </c>
      <c r="E31" s="24">
        <v>10.5</v>
      </c>
      <c r="F31" s="22">
        <v>96</v>
      </c>
      <c r="G31" s="22">
        <v>564</v>
      </c>
      <c r="H31" s="23">
        <v>23274</v>
      </c>
      <c r="I31" s="24">
        <v>14.4</v>
      </c>
      <c r="J31" s="22">
        <v>121</v>
      </c>
      <c r="K31" s="22">
        <v>625</v>
      </c>
      <c r="L31" s="23">
        <v>26217</v>
      </c>
      <c r="M31" s="24">
        <v>8.1</v>
      </c>
      <c r="N31" s="22">
        <v>85</v>
      </c>
      <c r="O31" s="22">
        <v>622</v>
      </c>
      <c r="P31" s="23">
        <v>26878</v>
      </c>
      <c r="Q31" s="24">
        <v>10.4</v>
      </c>
      <c r="R31" s="22">
        <v>111</v>
      </c>
      <c r="S31" s="22">
        <v>782</v>
      </c>
      <c r="T31" s="23">
        <v>27983</v>
      </c>
      <c r="U31" s="24">
        <v>8.6</v>
      </c>
      <c r="V31" s="22">
        <v>91</v>
      </c>
      <c r="W31" s="22">
        <v>662</v>
      </c>
      <c r="X31" s="23">
        <v>29340</v>
      </c>
      <c r="Y31" s="24">
        <v>10.8</v>
      </c>
      <c r="Z31" s="22">
        <v>116</v>
      </c>
      <c r="AA31" s="22">
        <v>748</v>
      </c>
      <c r="AB31" s="23">
        <v>32023</v>
      </c>
      <c r="AC31" s="24">
        <v>9.8000000000000007</v>
      </c>
      <c r="AD31" s="22">
        <v>152</v>
      </c>
      <c r="AE31" s="22">
        <v>848</v>
      </c>
      <c r="AF31" s="23">
        <v>32937</v>
      </c>
      <c r="AG31" s="24">
        <v>11.4</v>
      </c>
      <c r="AH31" s="22">
        <v>145</v>
      </c>
      <c r="AI31" s="22">
        <v>833</v>
      </c>
      <c r="AJ31" s="23">
        <v>31908</v>
      </c>
      <c r="AK31" s="24">
        <v>14.7</v>
      </c>
      <c r="AL31" s="22">
        <v>144</v>
      </c>
      <c r="AM31" s="22">
        <v>846</v>
      </c>
      <c r="AN31" s="23">
        <v>35814</v>
      </c>
      <c r="AO31" s="24">
        <v>9.8000000000000007</v>
      </c>
      <c r="AP31" s="22">
        <v>170</v>
      </c>
      <c r="AQ31" s="22">
        <v>1001</v>
      </c>
      <c r="AR31" s="23">
        <v>35871</v>
      </c>
      <c r="AS31" s="24">
        <v>11.1</v>
      </c>
      <c r="AT31" s="22">
        <v>163</v>
      </c>
      <c r="AU31" s="22">
        <v>937</v>
      </c>
      <c r="AV31" s="23">
        <v>36084</v>
      </c>
      <c r="AW31" s="24">
        <v>11.1</v>
      </c>
      <c r="AX31" s="22">
        <v>220</v>
      </c>
      <c r="AY31" s="22">
        <v>856</v>
      </c>
      <c r="AZ31" s="23">
        <v>38540</v>
      </c>
      <c r="BA31" s="24">
        <v>8.1</v>
      </c>
      <c r="BB31" s="22">
        <v>187</v>
      </c>
      <c r="BC31" s="22">
        <v>1005</v>
      </c>
      <c r="BD31" s="23">
        <v>38854</v>
      </c>
      <c r="BE31" s="24">
        <v>11</v>
      </c>
      <c r="BF31" s="22">
        <v>170</v>
      </c>
      <c r="BG31" s="22">
        <v>911</v>
      </c>
      <c r="BH31" s="23">
        <v>39756</v>
      </c>
      <c r="BI31" s="24">
        <v>10.6</v>
      </c>
      <c r="BJ31" s="22">
        <v>165</v>
      </c>
      <c r="BK31" s="22">
        <v>943</v>
      </c>
      <c r="BL31" s="23">
        <v>41461</v>
      </c>
      <c r="BM31" s="24">
        <v>11.3</v>
      </c>
      <c r="BN31" s="22">
        <v>129</v>
      </c>
      <c r="BO31" s="22">
        <v>860</v>
      </c>
      <c r="BP31" s="23">
        <v>45758</v>
      </c>
      <c r="BQ31" s="24">
        <v>8.8000000000000007</v>
      </c>
      <c r="BR31" s="22">
        <v>180</v>
      </c>
      <c r="BS31" s="22">
        <v>883</v>
      </c>
      <c r="BT31" s="23">
        <v>45403</v>
      </c>
      <c r="BU31" s="24">
        <v>7.1</v>
      </c>
      <c r="BV31" s="22">
        <v>181</v>
      </c>
      <c r="BW31" s="22">
        <v>928</v>
      </c>
      <c r="BX31" s="23">
        <v>44958</v>
      </c>
      <c r="BY31" s="24">
        <v>8.9</v>
      </c>
      <c r="BZ31" s="22">
        <v>197</v>
      </c>
      <c r="CA31" s="22">
        <v>871</v>
      </c>
      <c r="CB31" s="23">
        <v>45184</v>
      </c>
      <c r="CC31" s="24">
        <v>10.9</v>
      </c>
      <c r="CD31" s="22">
        <v>172</v>
      </c>
      <c r="CE31" s="22">
        <v>954</v>
      </c>
      <c r="CF31" s="23">
        <v>47204</v>
      </c>
      <c r="CG31" s="24">
        <v>10.9</v>
      </c>
      <c r="CH31" s="22">
        <v>206</v>
      </c>
      <c r="CI31" s="22">
        <v>1016</v>
      </c>
      <c r="CJ31" s="23">
        <v>48209</v>
      </c>
      <c r="CK31" s="24">
        <v>10.6</v>
      </c>
      <c r="CL31" s="22">
        <v>226</v>
      </c>
      <c r="CM31" s="22">
        <v>1092</v>
      </c>
      <c r="CN31" s="23">
        <v>52282</v>
      </c>
      <c r="CO31" s="24">
        <v>9.5</v>
      </c>
      <c r="CP31" s="22">
        <v>193</v>
      </c>
      <c r="CQ31" s="22">
        <v>1096</v>
      </c>
      <c r="CR31" s="23">
        <v>54058</v>
      </c>
      <c r="CS31" s="24">
        <v>9.6999999999999993</v>
      </c>
      <c r="CT31" s="22">
        <v>165</v>
      </c>
      <c r="CU31" s="22">
        <v>1106</v>
      </c>
      <c r="CV31" s="23">
        <v>54744</v>
      </c>
      <c r="CW31" s="24">
        <v>10.8</v>
      </c>
      <c r="CX31" s="22">
        <v>156</v>
      </c>
      <c r="CY31" s="22">
        <v>1024</v>
      </c>
      <c r="CZ31" s="23">
        <v>51434</v>
      </c>
      <c r="DA31" s="24">
        <v>13</v>
      </c>
      <c r="DB31" s="22">
        <v>158</v>
      </c>
      <c r="DC31" s="22">
        <v>965</v>
      </c>
      <c r="DD31" s="23">
        <v>51200</v>
      </c>
      <c r="DE31" s="24">
        <v>16.600000000000001</v>
      </c>
      <c r="DF31" s="22">
        <v>139</v>
      </c>
      <c r="DG31" s="22">
        <v>913</v>
      </c>
      <c r="DH31" s="23">
        <v>47043</v>
      </c>
      <c r="DI31" s="24">
        <v>15.5</v>
      </c>
      <c r="DJ31" s="22">
        <v>124</v>
      </c>
      <c r="DK31" s="22">
        <v>931</v>
      </c>
      <c r="DL31" s="23">
        <v>47333</v>
      </c>
      <c r="DM31" s="24">
        <v>15.8</v>
      </c>
      <c r="DN31" s="22">
        <v>163</v>
      </c>
      <c r="DO31" s="22">
        <v>1090</v>
      </c>
      <c r="DP31" s="23">
        <v>51846</v>
      </c>
      <c r="DQ31" s="24">
        <v>14.5</v>
      </c>
      <c r="DR31" s="22">
        <v>170</v>
      </c>
      <c r="DS31" s="22">
        <v>995</v>
      </c>
      <c r="DT31" s="23">
        <v>49875</v>
      </c>
      <c r="DU31" s="24">
        <v>17</v>
      </c>
    </row>
    <row r="32" spans="1:125" x14ac:dyDescent="0.2">
      <c r="A32" s="22" t="s">
        <v>30</v>
      </c>
      <c r="B32" s="25">
        <v>10</v>
      </c>
      <c r="C32" s="22">
        <v>202</v>
      </c>
      <c r="D32" s="23">
        <v>25914</v>
      </c>
      <c r="E32" s="24">
        <v>7.1</v>
      </c>
      <c r="F32" s="22">
        <v>21</v>
      </c>
      <c r="G32" s="22">
        <v>191</v>
      </c>
      <c r="H32" s="23">
        <v>26403</v>
      </c>
      <c r="I32" s="24">
        <v>6</v>
      </c>
      <c r="J32" s="22">
        <v>23</v>
      </c>
      <c r="K32" s="22">
        <v>221</v>
      </c>
      <c r="L32" s="23">
        <v>30548</v>
      </c>
      <c r="M32" s="24">
        <v>3.7</v>
      </c>
      <c r="N32" s="22">
        <v>32</v>
      </c>
      <c r="O32" s="22">
        <v>281</v>
      </c>
      <c r="P32" s="23">
        <v>32338</v>
      </c>
      <c r="Q32" s="24">
        <v>4.8</v>
      </c>
      <c r="R32" s="22">
        <v>25</v>
      </c>
      <c r="S32" s="22">
        <v>276</v>
      </c>
      <c r="T32" s="23">
        <v>34625</v>
      </c>
      <c r="U32" s="24">
        <v>6.7</v>
      </c>
      <c r="V32" s="22">
        <v>36</v>
      </c>
      <c r="W32" s="22">
        <v>327</v>
      </c>
      <c r="X32" s="23">
        <v>37532</v>
      </c>
      <c r="Y32" s="24">
        <v>7.7</v>
      </c>
      <c r="Z32" s="22">
        <v>21</v>
      </c>
      <c r="AA32" s="22">
        <v>386</v>
      </c>
      <c r="AB32" s="23">
        <v>40805</v>
      </c>
      <c r="AC32" s="24">
        <v>6.3</v>
      </c>
      <c r="AD32" s="22">
        <v>40</v>
      </c>
      <c r="AE32" s="22">
        <v>330</v>
      </c>
      <c r="AF32" s="23">
        <v>36032</v>
      </c>
      <c r="AG32" s="24">
        <v>7.3</v>
      </c>
      <c r="AH32" s="22">
        <v>18</v>
      </c>
      <c r="AI32" s="22">
        <v>424</v>
      </c>
      <c r="AJ32" s="23">
        <v>39436</v>
      </c>
      <c r="AK32" s="24">
        <v>8.6999999999999993</v>
      </c>
      <c r="AL32" s="22">
        <v>23</v>
      </c>
      <c r="AM32" s="22">
        <v>499</v>
      </c>
      <c r="AN32" s="23">
        <v>37964</v>
      </c>
      <c r="AO32" s="24">
        <v>9.9</v>
      </c>
      <c r="AP32" s="22">
        <v>16</v>
      </c>
      <c r="AQ32" s="22">
        <v>407</v>
      </c>
      <c r="AR32" s="23">
        <v>35245</v>
      </c>
      <c r="AS32" s="24">
        <v>7.7</v>
      </c>
      <c r="AT32" s="22">
        <v>21</v>
      </c>
      <c r="AU32" s="22">
        <v>333</v>
      </c>
      <c r="AV32" s="23">
        <v>39171</v>
      </c>
      <c r="AW32" s="24">
        <v>5.3</v>
      </c>
      <c r="AX32" s="22">
        <v>20</v>
      </c>
      <c r="AY32" s="22">
        <v>404</v>
      </c>
      <c r="AZ32" s="23">
        <v>39407</v>
      </c>
      <c r="BA32" s="24">
        <v>6.4</v>
      </c>
      <c r="BB32" s="22">
        <v>16</v>
      </c>
      <c r="BC32" s="22">
        <v>395</v>
      </c>
      <c r="BD32" s="23">
        <v>40998</v>
      </c>
      <c r="BE32" s="24">
        <v>9.1</v>
      </c>
      <c r="BF32" s="22">
        <v>18</v>
      </c>
      <c r="BG32" s="22">
        <v>400</v>
      </c>
      <c r="BH32" s="23">
        <v>44958</v>
      </c>
      <c r="BI32" s="24">
        <v>9.8000000000000007</v>
      </c>
      <c r="BJ32" s="22">
        <v>18</v>
      </c>
      <c r="BK32" s="22">
        <v>345</v>
      </c>
      <c r="BL32" s="23">
        <v>46055</v>
      </c>
      <c r="BM32" s="24">
        <v>7.6</v>
      </c>
      <c r="BN32" s="22">
        <v>22</v>
      </c>
      <c r="BO32" s="22">
        <v>522</v>
      </c>
      <c r="BP32" s="23">
        <v>50926</v>
      </c>
      <c r="BQ32" s="24">
        <v>4.5</v>
      </c>
      <c r="BR32" s="22">
        <v>17</v>
      </c>
      <c r="BS32" s="22">
        <v>458</v>
      </c>
      <c r="BT32" s="23">
        <v>51331</v>
      </c>
      <c r="BU32" s="24">
        <v>6.5</v>
      </c>
      <c r="BV32" s="22">
        <v>12</v>
      </c>
      <c r="BW32" s="22">
        <v>446</v>
      </c>
      <c r="BX32" s="23">
        <v>55321</v>
      </c>
      <c r="BY32" s="24">
        <v>5.8</v>
      </c>
      <c r="BZ32" s="22">
        <v>17</v>
      </c>
      <c r="CA32" s="22">
        <v>438</v>
      </c>
      <c r="CB32" s="23">
        <v>55567</v>
      </c>
      <c r="CC32" s="24">
        <v>5.8</v>
      </c>
      <c r="CD32" s="22">
        <v>17</v>
      </c>
      <c r="CE32" s="22">
        <v>466</v>
      </c>
      <c r="CF32" s="23">
        <v>56815</v>
      </c>
      <c r="CG32" s="24">
        <v>5.5</v>
      </c>
      <c r="CH32" s="22">
        <v>19</v>
      </c>
      <c r="CI32" s="22">
        <v>406</v>
      </c>
      <c r="CJ32" s="23">
        <v>56984</v>
      </c>
      <c r="CK32" s="24">
        <v>5.6</v>
      </c>
      <c r="CL32" s="22">
        <v>13</v>
      </c>
      <c r="CM32" s="22">
        <v>295</v>
      </c>
      <c r="CN32" s="23">
        <v>61970</v>
      </c>
      <c r="CO32" s="24">
        <v>5.4</v>
      </c>
      <c r="CP32" s="22">
        <v>12</v>
      </c>
      <c r="CQ32" s="22">
        <v>357</v>
      </c>
      <c r="CR32" s="23">
        <v>67576</v>
      </c>
      <c r="CS32" s="24">
        <v>5.8</v>
      </c>
      <c r="CT32" s="22">
        <v>14</v>
      </c>
      <c r="CU32" s="22">
        <v>385</v>
      </c>
      <c r="CV32" s="23">
        <v>66176</v>
      </c>
      <c r="CW32" s="24">
        <v>7</v>
      </c>
      <c r="CX32" s="22">
        <v>11</v>
      </c>
      <c r="CY32" s="22">
        <v>399</v>
      </c>
      <c r="CZ32" s="23">
        <v>64131</v>
      </c>
      <c r="DA32" s="24">
        <v>7.8</v>
      </c>
      <c r="DB32" s="22">
        <v>13</v>
      </c>
      <c r="DC32" s="22">
        <v>411</v>
      </c>
      <c r="DD32" s="23">
        <v>66633</v>
      </c>
      <c r="DE32" s="24">
        <v>6.5</v>
      </c>
      <c r="DF32" s="22">
        <v>16</v>
      </c>
      <c r="DG32" s="22">
        <v>581</v>
      </c>
      <c r="DH32" s="23">
        <v>65880</v>
      </c>
      <c r="DI32" s="24">
        <v>7.6</v>
      </c>
      <c r="DJ32" s="22">
        <v>15</v>
      </c>
      <c r="DK32" s="22">
        <v>486</v>
      </c>
      <c r="DL32" s="23">
        <v>67819</v>
      </c>
      <c r="DM32" s="24">
        <v>8.1</v>
      </c>
      <c r="DN32" s="22">
        <v>21</v>
      </c>
      <c r="DO32" s="22">
        <v>522</v>
      </c>
      <c r="DP32" s="23">
        <v>69099</v>
      </c>
      <c r="DQ32" s="24">
        <v>5.5</v>
      </c>
      <c r="DR32" s="22">
        <v>12</v>
      </c>
      <c r="DS32" s="22">
        <v>458</v>
      </c>
      <c r="DT32" s="23">
        <v>73397</v>
      </c>
      <c r="DU32" s="24">
        <v>7.2</v>
      </c>
    </row>
    <row r="33" spans="1:125" x14ac:dyDescent="0.2">
      <c r="A33" s="22" t="s">
        <v>31</v>
      </c>
      <c r="B33" s="25">
        <v>402</v>
      </c>
      <c r="C33" s="22">
        <v>2446</v>
      </c>
      <c r="D33" s="23">
        <v>27776</v>
      </c>
      <c r="E33" s="24">
        <v>10.1</v>
      </c>
      <c r="F33" s="22">
        <v>407</v>
      </c>
      <c r="G33" s="22">
        <v>2424</v>
      </c>
      <c r="H33" s="23">
        <v>30980</v>
      </c>
      <c r="I33" s="24">
        <v>8.3000000000000007</v>
      </c>
      <c r="J33" s="22">
        <v>399</v>
      </c>
      <c r="K33" s="22">
        <v>2531</v>
      </c>
      <c r="L33" s="23">
        <v>31715</v>
      </c>
      <c r="M33" s="24">
        <v>8.9</v>
      </c>
      <c r="N33" s="22">
        <v>351</v>
      </c>
      <c r="O33" s="22">
        <v>2559</v>
      </c>
      <c r="P33" s="23">
        <v>34241</v>
      </c>
      <c r="Q33" s="24">
        <v>8.3000000000000007</v>
      </c>
      <c r="R33" s="22">
        <v>411</v>
      </c>
      <c r="S33" s="22">
        <v>2600</v>
      </c>
      <c r="T33" s="23">
        <v>36287</v>
      </c>
      <c r="U33" s="24">
        <v>6.2</v>
      </c>
      <c r="V33" s="22">
        <v>394</v>
      </c>
      <c r="W33" s="22">
        <v>2449</v>
      </c>
      <c r="X33" s="23">
        <v>39120</v>
      </c>
      <c r="Y33" s="24">
        <v>8.1999999999999993</v>
      </c>
      <c r="Z33" s="22">
        <v>432</v>
      </c>
      <c r="AA33" s="22">
        <v>2307</v>
      </c>
      <c r="AB33" s="23">
        <v>38734</v>
      </c>
      <c r="AC33" s="24">
        <v>9.1999999999999993</v>
      </c>
      <c r="AD33" s="22">
        <v>406</v>
      </c>
      <c r="AE33" s="22">
        <v>2259</v>
      </c>
      <c r="AF33" s="23">
        <v>40049</v>
      </c>
      <c r="AG33" s="24">
        <v>9.6999999999999993</v>
      </c>
      <c r="AH33" s="22">
        <v>397</v>
      </c>
      <c r="AI33" s="22">
        <v>2392</v>
      </c>
      <c r="AJ33" s="23">
        <v>39000</v>
      </c>
      <c r="AK33" s="24">
        <v>10.3</v>
      </c>
      <c r="AL33" s="22">
        <v>418</v>
      </c>
      <c r="AM33" s="22">
        <v>2215</v>
      </c>
      <c r="AN33" s="23">
        <v>40500</v>
      </c>
      <c r="AO33" s="24">
        <v>10.9</v>
      </c>
      <c r="AP33" s="22">
        <v>396</v>
      </c>
      <c r="AQ33" s="22">
        <v>1972</v>
      </c>
      <c r="AR33" s="23">
        <v>42280</v>
      </c>
      <c r="AS33" s="24">
        <v>9.1999999999999993</v>
      </c>
      <c r="AT33" s="22">
        <v>409</v>
      </c>
      <c r="AU33" s="22">
        <v>1927</v>
      </c>
      <c r="AV33" s="23">
        <v>43924</v>
      </c>
      <c r="AW33" s="24">
        <v>7.8</v>
      </c>
      <c r="AX33" s="22">
        <v>338</v>
      </c>
      <c r="AY33" s="22">
        <v>1976</v>
      </c>
      <c r="AZ33" s="23">
        <v>47468</v>
      </c>
      <c r="BA33" s="24">
        <v>9.1999999999999993</v>
      </c>
      <c r="BB33" s="22">
        <v>337</v>
      </c>
      <c r="BC33" s="22">
        <v>1729</v>
      </c>
      <c r="BD33" s="23">
        <v>48021</v>
      </c>
      <c r="BE33" s="24">
        <v>9.3000000000000007</v>
      </c>
      <c r="BF33" s="22">
        <v>325</v>
      </c>
      <c r="BG33" s="22">
        <v>1623</v>
      </c>
      <c r="BH33" s="23">
        <v>49826</v>
      </c>
      <c r="BI33" s="24">
        <v>8.6</v>
      </c>
      <c r="BJ33" s="22">
        <v>287</v>
      </c>
      <c r="BK33" s="22">
        <v>1409</v>
      </c>
      <c r="BL33" s="23">
        <v>49734</v>
      </c>
      <c r="BM33" s="24">
        <v>7.8</v>
      </c>
      <c r="BN33" s="22">
        <v>289</v>
      </c>
      <c r="BO33" s="22">
        <v>1357</v>
      </c>
      <c r="BP33" s="23">
        <v>50405</v>
      </c>
      <c r="BQ33" s="24">
        <v>7.3</v>
      </c>
      <c r="BR33" s="22">
        <v>336</v>
      </c>
      <c r="BS33" s="22">
        <v>1278</v>
      </c>
      <c r="BT33" s="23">
        <v>51771</v>
      </c>
      <c r="BU33" s="24">
        <v>8.1</v>
      </c>
      <c r="BV33" s="22">
        <v>339</v>
      </c>
      <c r="BW33" s="22">
        <v>1365</v>
      </c>
      <c r="BX33" s="23">
        <v>54568</v>
      </c>
      <c r="BY33" s="24">
        <v>7.9</v>
      </c>
      <c r="BZ33" s="22">
        <v>406</v>
      </c>
      <c r="CA33" s="22">
        <v>1288</v>
      </c>
      <c r="CB33" s="23">
        <v>56045</v>
      </c>
      <c r="CC33" s="24">
        <v>8.6</v>
      </c>
      <c r="CD33" s="22">
        <v>392</v>
      </c>
      <c r="CE33" s="22">
        <v>1331</v>
      </c>
      <c r="CF33" s="23">
        <v>55275</v>
      </c>
      <c r="CG33" s="24">
        <v>8</v>
      </c>
      <c r="CH33" s="22">
        <v>417</v>
      </c>
      <c r="CI33" s="22">
        <v>1208</v>
      </c>
      <c r="CJ33" s="23">
        <v>63368</v>
      </c>
      <c r="CK33" s="24">
        <v>6.8</v>
      </c>
      <c r="CL33" s="22">
        <v>427</v>
      </c>
      <c r="CM33" s="22">
        <v>1201</v>
      </c>
      <c r="CN33" s="23">
        <v>68059</v>
      </c>
      <c r="CO33" s="24">
        <v>8.8000000000000007</v>
      </c>
      <c r="CP33" s="22">
        <v>381</v>
      </c>
      <c r="CQ33" s="22">
        <v>1032</v>
      </c>
      <c r="CR33" s="23">
        <v>60508</v>
      </c>
      <c r="CS33" s="24">
        <v>8.6999999999999993</v>
      </c>
      <c r="CT33" s="22">
        <v>376</v>
      </c>
      <c r="CU33" s="22">
        <v>1122</v>
      </c>
      <c r="CV33" s="23">
        <v>65306</v>
      </c>
      <c r="CW33" s="24">
        <v>9.1999999999999993</v>
      </c>
      <c r="CX33" s="22">
        <v>319</v>
      </c>
      <c r="CY33" s="22">
        <v>1041</v>
      </c>
      <c r="CZ33" s="23">
        <v>64777</v>
      </c>
      <c r="DA33" s="24">
        <v>9.3000000000000007</v>
      </c>
      <c r="DB33" s="22">
        <v>371</v>
      </c>
      <c r="DC33" s="22">
        <v>981</v>
      </c>
      <c r="DD33" s="23">
        <v>62968</v>
      </c>
      <c r="DE33" s="24">
        <v>11.1</v>
      </c>
      <c r="DF33" s="22">
        <v>380</v>
      </c>
      <c r="DG33" s="22">
        <v>1006</v>
      </c>
      <c r="DH33" s="23">
        <v>62338</v>
      </c>
      <c r="DI33" s="24">
        <v>11.4</v>
      </c>
      <c r="DJ33" s="22">
        <v>388</v>
      </c>
      <c r="DK33" s="22">
        <v>1035</v>
      </c>
      <c r="DL33" s="23">
        <v>66692</v>
      </c>
      <c r="DM33" s="24">
        <v>9.3000000000000007</v>
      </c>
      <c r="DN33" s="22">
        <v>404</v>
      </c>
      <c r="DO33" s="22">
        <v>861</v>
      </c>
      <c r="DP33" s="23">
        <v>63754</v>
      </c>
      <c r="DQ33" s="24">
        <v>9.9</v>
      </c>
      <c r="DR33" s="22">
        <v>349</v>
      </c>
      <c r="DS33" s="22">
        <v>953</v>
      </c>
      <c r="DT33" s="23">
        <v>65243</v>
      </c>
      <c r="DU33" s="24">
        <v>11.3</v>
      </c>
    </row>
    <row r="34" spans="1:125" x14ac:dyDescent="0.2">
      <c r="A34" s="22" t="s">
        <v>32</v>
      </c>
      <c r="B34" s="25">
        <v>130</v>
      </c>
      <c r="C34" s="22">
        <v>783</v>
      </c>
      <c r="D34" s="23">
        <v>20630</v>
      </c>
      <c r="E34" s="24">
        <v>19.5</v>
      </c>
      <c r="F34" s="22">
        <v>158</v>
      </c>
      <c r="G34" s="22">
        <v>722</v>
      </c>
      <c r="H34" s="23">
        <v>20423</v>
      </c>
      <c r="I34" s="24">
        <v>18.5</v>
      </c>
      <c r="J34" s="22">
        <v>170</v>
      </c>
      <c r="K34" s="22">
        <v>693</v>
      </c>
      <c r="L34" s="23">
        <v>19845</v>
      </c>
      <c r="M34" s="24">
        <v>21.3</v>
      </c>
      <c r="N34" s="22">
        <v>152</v>
      </c>
      <c r="O34" s="22">
        <v>646</v>
      </c>
      <c r="P34" s="23">
        <v>20758</v>
      </c>
      <c r="Q34" s="24">
        <v>19.399999999999999</v>
      </c>
      <c r="R34" s="22">
        <v>173</v>
      </c>
      <c r="S34" s="22">
        <v>580</v>
      </c>
      <c r="T34" s="23">
        <v>19296</v>
      </c>
      <c r="U34" s="24">
        <v>23</v>
      </c>
      <c r="V34" s="22">
        <v>132</v>
      </c>
      <c r="W34" s="22">
        <v>702</v>
      </c>
      <c r="X34" s="23">
        <v>22602</v>
      </c>
      <c r="Y34" s="24">
        <v>19.5</v>
      </c>
      <c r="Z34" s="22">
        <v>139</v>
      </c>
      <c r="AA34" s="22">
        <v>753</v>
      </c>
      <c r="AB34" s="23">
        <v>25039</v>
      </c>
      <c r="AC34" s="24">
        <v>20.9</v>
      </c>
      <c r="AD34" s="22">
        <v>163</v>
      </c>
      <c r="AE34" s="22">
        <v>811</v>
      </c>
      <c r="AF34" s="23">
        <v>26540</v>
      </c>
      <c r="AG34" s="24">
        <v>22.4</v>
      </c>
      <c r="AH34" s="22">
        <v>141</v>
      </c>
      <c r="AI34" s="22">
        <v>990</v>
      </c>
      <c r="AJ34" s="23">
        <v>25860</v>
      </c>
      <c r="AK34" s="24">
        <v>21.6</v>
      </c>
      <c r="AL34" s="22">
        <v>130</v>
      </c>
      <c r="AM34" s="22">
        <v>842</v>
      </c>
      <c r="AN34" s="23">
        <v>26758</v>
      </c>
      <c r="AO34" s="24">
        <v>17.399999999999999</v>
      </c>
      <c r="AP34" s="22">
        <v>177</v>
      </c>
      <c r="AQ34" s="22">
        <v>866</v>
      </c>
      <c r="AR34" s="23">
        <v>26905</v>
      </c>
      <c r="AS34" s="24">
        <v>21.1</v>
      </c>
      <c r="AT34" s="22">
        <v>148</v>
      </c>
      <c r="AU34" s="22">
        <v>954</v>
      </c>
      <c r="AV34" s="23">
        <v>25991</v>
      </c>
      <c r="AW34" s="24">
        <v>25.3</v>
      </c>
      <c r="AX34" s="22">
        <v>197</v>
      </c>
      <c r="AY34" s="22">
        <v>1088</v>
      </c>
      <c r="AZ34" s="23">
        <v>25086</v>
      </c>
      <c r="BA34" s="24">
        <v>25.5</v>
      </c>
      <c r="BB34" s="22">
        <v>134</v>
      </c>
      <c r="BC34" s="22">
        <v>872</v>
      </c>
      <c r="BD34" s="23">
        <v>30086</v>
      </c>
      <c r="BE34" s="24">
        <v>21.2</v>
      </c>
      <c r="BF34" s="22">
        <v>190</v>
      </c>
      <c r="BG34" s="22">
        <v>957</v>
      </c>
      <c r="BH34" s="23">
        <v>31543</v>
      </c>
      <c r="BI34" s="24">
        <v>20.399999999999999</v>
      </c>
      <c r="BJ34" s="22">
        <v>170</v>
      </c>
      <c r="BK34" s="22">
        <v>944</v>
      </c>
      <c r="BL34" s="23">
        <v>32574</v>
      </c>
      <c r="BM34" s="24">
        <v>20.9</v>
      </c>
      <c r="BN34" s="22">
        <v>135</v>
      </c>
      <c r="BO34" s="22">
        <v>922</v>
      </c>
      <c r="BP34" s="23">
        <v>35093</v>
      </c>
      <c r="BQ34" s="24">
        <v>17.5</v>
      </c>
      <c r="BR34" s="22">
        <v>99</v>
      </c>
      <c r="BS34" s="22">
        <v>850</v>
      </c>
      <c r="BT34" s="23">
        <v>33124</v>
      </c>
      <c r="BU34" s="24">
        <v>18</v>
      </c>
      <c r="BV34" s="22">
        <v>152</v>
      </c>
      <c r="BW34" s="22">
        <v>1027</v>
      </c>
      <c r="BX34" s="23">
        <v>35457</v>
      </c>
      <c r="BY34" s="24">
        <v>17.899999999999999</v>
      </c>
      <c r="BZ34" s="22">
        <v>116</v>
      </c>
      <c r="CA34" s="22">
        <v>940</v>
      </c>
      <c r="CB34" s="23">
        <v>35105</v>
      </c>
      <c r="CC34" s="24">
        <v>18.100000000000001</v>
      </c>
      <c r="CD34" s="22">
        <v>169</v>
      </c>
      <c r="CE34" s="22">
        <v>1039</v>
      </c>
      <c r="CF34" s="23">
        <v>39562</v>
      </c>
      <c r="CG34" s="24">
        <v>16.5</v>
      </c>
      <c r="CH34" s="22">
        <v>144</v>
      </c>
      <c r="CI34" s="22">
        <v>1041</v>
      </c>
      <c r="CJ34" s="23">
        <v>38947</v>
      </c>
      <c r="CK34" s="24">
        <v>17.899999999999999</v>
      </c>
      <c r="CL34" s="22">
        <v>134</v>
      </c>
      <c r="CM34" s="22">
        <v>1073</v>
      </c>
      <c r="CN34" s="23">
        <v>40028</v>
      </c>
      <c r="CO34" s="24">
        <v>16.899999999999999</v>
      </c>
      <c r="CP34" s="22">
        <v>183</v>
      </c>
      <c r="CQ34" s="22">
        <v>1028</v>
      </c>
      <c r="CR34" s="23">
        <v>44356</v>
      </c>
      <c r="CS34" s="24">
        <v>14</v>
      </c>
      <c r="CT34" s="22">
        <v>161</v>
      </c>
      <c r="CU34" s="22">
        <v>1118</v>
      </c>
      <c r="CV34" s="23">
        <v>42102</v>
      </c>
      <c r="CW34" s="24">
        <v>19.3</v>
      </c>
      <c r="CX34" s="22">
        <v>198</v>
      </c>
      <c r="CY34" s="22">
        <v>1069</v>
      </c>
      <c r="CZ34" s="23">
        <v>43542</v>
      </c>
      <c r="DA34" s="24">
        <v>19.3</v>
      </c>
      <c r="DB34" s="22">
        <v>140</v>
      </c>
      <c r="DC34" s="22">
        <v>959</v>
      </c>
      <c r="DD34" s="23">
        <v>45134</v>
      </c>
      <c r="DE34" s="24">
        <v>18.3</v>
      </c>
      <c r="DF34" s="22">
        <v>158</v>
      </c>
      <c r="DG34" s="22">
        <v>856</v>
      </c>
      <c r="DH34" s="23">
        <v>41982</v>
      </c>
      <c r="DI34" s="24">
        <v>22.2</v>
      </c>
      <c r="DJ34" s="22">
        <v>116</v>
      </c>
      <c r="DK34" s="22">
        <v>957</v>
      </c>
      <c r="DL34" s="23">
        <v>43424</v>
      </c>
      <c r="DM34" s="24">
        <v>20.399999999999999</v>
      </c>
      <c r="DN34" s="22">
        <v>123</v>
      </c>
      <c r="DO34" s="22">
        <v>1135</v>
      </c>
      <c r="DP34" s="23">
        <v>40166</v>
      </c>
      <c r="DQ34" s="24">
        <v>25.8</v>
      </c>
      <c r="DR34" s="22">
        <v>101</v>
      </c>
      <c r="DS34" s="22">
        <v>1071</v>
      </c>
      <c r="DT34" s="23">
        <v>46686</v>
      </c>
      <c r="DU34" s="24">
        <v>20</v>
      </c>
    </row>
    <row r="35" spans="1:125" x14ac:dyDescent="0.2">
      <c r="A35" s="22" t="s">
        <v>33</v>
      </c>
      <c r="B35" s="25">
        <v>1786</v>
      </c>
      <c r="C35" s="22">
        <v>5599</v>
      </c>
      <c r="D35" s="23">
        <v>22027</v>
      </c>
      <c r="E35" s="24">
        <v>16</v>
      </c>
      <c r="F35" s="22">
        <v>1683</v>
      </c>
      <c r="G35" s="22">
        <v>5706</v>
      </c>
      <c r="H35" s="23">
        <v>23639</v>
      </c>
      <c r="I35" s="24">
        <v>15.8</v>
      </c>
      <c r="J35" s="22">
        <v>1907</v>
      </c>
      <c r="K35" s="22">
        <v>5415</v>
      </c>
      <c r="L35" s="23">
        <v>25025</v>
      </c>
      <c r="M35" s="24">
        <v>13.2</v>
      </c>
      <c r="N35" s="22">
        <v>2016</v>
      </c>
      <c r="O35" s="22">
        <v>5537</v>
      </c>
      <c r="P35" s="23">
        <v>26384</v>
      </c>
      <c r="Q35" s="24">
        <v>14.3</v>
      </c>
      <c r="R35" s="22">
        <v>2244</v>
      </c>
      <c r="S35" s="22">
        <v>5479</v>
      </c>
      <c r="T35" s="23">
        <v>28915</v>
      </c>
      <c r="U35" s="24">
        <v>13.4</v>
      </c>
      <c r="V35" s="22">
        <v>2246</v>
      </c>
      <c r="W35" s="22">
        <v>5242</v>
      </c>
      <c r="X35" s="23">
        <v>31496</v>
      </c>
      <c r="Y35" s="24">
        <v>12.6</v>
      </c>
      <c r="Z35" s="22">
        <v>2605</v>
      </c>
      <c r="AA35" s="22">
        <v>5368</v>
      </c>
      <c r="AB35" s="23">
        <v>31591</v>
      </c>
      <c r="AC35" s="24">
        <v>14.3</v>
      </c>
      <c r="AD35" s="22">
        <v>2571</v>
      </c>
      <c r="AE35" s="22">
        <v>5085</v>
      </c>
      <c r="AF35" s="23">
        <v>31794</v>
      </c>
      <c r="AG35" s="24">
        <v>15.3</v>
      </c>
      <c r="AH35" s="22">
        <v>2397</v>
      </c>
      <c r="AI35" s="22">
        <v>5152</v>
      </c>
      <c r="AJ35" s="23">
        <v>31051</v>
      </c>
      <c r="AK35" s="24">
        <v>15.7</v>
      </c>
      <c r="AL35" s="22">
        <v>2420</v>
      </c>
      <c r="AM35" s="22">
        <v>5008</v>
      </c>
      <c r="AN35" s="23">
        <v>31697</v>
      </c>
      <c r="AO35" s="24">
        <v>16.399999999999999</v>
      </c>
      <c r="AP35" s="22">
        <v>2016</v>
      </c>
      <c r="AQ35" s="22">
        <v>4700</v>
      </c>
      <c r="AR35" s="23">
        <v>31899</v>
      </c>
      <c r="AS35" s="24">
        <v>17</v>
      </c>
      <c r="AT35" s="22">
        <v>1550</v>
      </c>
      <c r="AU35" s="22">
        <v>4290</v>
      </c>
      <c r="AV35" s="23">
        <v>33028</v>
      </c>
      <c r="AW35" s="24">
        <v>16.5</v>
      </c>
      <c r="AX35" s="22">
        <v>1353</v>
      </c>
      <c r="AY35" s="22">
        <v>4174</v>
      </c>
      <c r="AZ35" s="23">
        <v>35410</v>
      </c>
      <c r="BA35" s="24">
        <v>16.7</v>
      </c>
      <c r="BB35" s="22">
        <v>1093</v>
      </c>
      <c r="BC35" s="22">
        <v>4075</v>
      </c>
      <c r="BD35" s="23">
        <v>35798</v>
      </c>
      <c r="BE35" s="24">
        <v>16.5</v>
      </c>
      <c r="BF35" s="22">
        <v>924</v>
      </c>
      <c r="BG35" s="22">
        <v>3843</v>
      </c>
      <c r="BH35" s="23">
        <v>37394</v>
      </c>
      <c r="BI35" s="24">
        <v>16.7</v>
      </c>
      <c r="BJ35" s="22">
        <v>903</v>
      </c>
      <c r="BK35" s="22">
        <v>3563</v>
      </c>
      <c r="BL35" s="23">
        <v>39989</v>
      </c>
      <c r="BM35" s="24">
        <v>14.2</v>
      </c>
      <c r="BN35" s="22">
        <v>952</v>
      </c>
      <c r="BO35" s="22">
        <v>3530</v>
      </c>
      <c r="BP35" s="23">
        <v>40744</v>
      </c>
      <c r="BQ35" s="24">
        <v>13.9</v>
      </c>
      <c r="BR35" s="22">
        <v>960</v>
      </c>
      <c r="BS35" s="22">
        <v>3546</v>
      </c>
      <c r="BT35" s="23">
        <v>42114</v>
      </c>
      <c r="BU35" s="24">
        <v>14.2</v>
      </c>
      <c r="BV35" s="22">
        <v>909</v>
      </c>
      <c r="BW35" s="22">
        <v>3885</v>
      </c>
      <c r="BX35" s="23">
        <v>41966</v>
      </c>
      <c r="BY35" s="24">
        <v>14</v>
      </c>
      <c r="BZ35" s="22">
        <v>934</v>
      </c>
      <c r="CA35" s="22">
        <v>3775</v>
      </c>
      <c r="CB35" s="23">
        <v>42788</v>
      </c>
      <c r="CC35" s="24">
        <v>14.3</v>
      </c>
      <c r="CD35" s="22">
        <v>889</v>
      </c>
      <c r="CE35" s="22">
        <v>3608</v>
      </c>
      <c r="CF35" s="23">
        <v>44649</v>
      </c>
      <c r="CG35" s="24">
        <v>15</v>
      </c>
      <c r="CH35" s="22">
        <v>874</v>
      </c>
      <c r="CI35" s="22">
        <v>3636</v>
      </c>
      <c r="CJ35" s="23">
        <v>47176</v>
      </c>
      <c r="CK35" s="24">
        <v>14.5</v>
      </c>
      <c r="CL35" s="22">
        <v>922</v>
      </c>
      <c r="CM35" s="22">
        <v>3168</v>
      </c>
      <c r="CN35" s="23">
        <v>48222</v>
      </c>
      <c r="CO35" s="24">
        <v>14</v>
      </c>
      <c r="CP35" s="22">
        <v>805</v>
      </c>
      <c r="CQ35" s="22">
        <v>2928</v>
      </c>
      <c r="CR35" s="23">
        <v>48944</v>
      </c>
      <c r="CS35" s="24">
        <v>14.5</v>
      </c>
      <c r="CT35" s="22">
        <v>836</v>
      </c>
      <c r="CU35" s="22">
        <v>2798</v>
      </c>
      <c r="CV35" s="23">
        <v>50461</v>
      </c>
      <c r="CW35" s="24">
        <v>14.2</v>
      </c>
      <c r="CX35" s="22">
        <v>781</v>
      </c>
      <c r="CY35" s="22">
        <v>2582</v>
      </c>
      <c r="CZ35" s="23">
        <v>50216</v>
      </c>
      <c r="DA35" s="24">
        <v>15.8</v>
      </c>
      <c r="DB35" s="22">
        <v>868</v>
      </c>
      <c r="DC35" s="22">
        <v>2797</v>
      </c>
      <c r="DD35" s="23">
        <v>49781</v>
      </c>
      <c r="DE35" s="24">
        <v>16</v>
      </c>
      <c r="DF35" s="22">
        <v>769</v>
      </c>
      <c r="DG35" s="22">
        <v>2751</v>
      </c>
      <c r="DH35" s="23">
        <v>50636</v>
      </c>
      <c r="DI35" s="24">
        <v>16</v>
      </c>
      <c r="DJ35" s="22">
        <v>683</v>
      </c>
      <c r="DK35" s="22">
        <v>2837</v>
      </c>
      <c r="DL35" s="23">
        <v>47680</v>
      </c>
      <c r="DM35" s="24">
        <v>17.2</v>
      </c>
      <c r="DN35" s="22">
        <v>644</v>
      </c>
      <c r="DO35" s="22">
        <v>2575</v>
      </c>
      <c r="DP35" s="23">
        <v>49966</v>
      </c>
      <c r="DQ35" s="24">
        <v>17.3</v>
      </c>
      <c r="DR35" s="22">
        <v>617</v>
      </c>
      <c r="DS35" s="22">
        <v>3918</v>
      </c>
      <c r="DT35" s="23">
        <v>54310</v>
      </c>
      <c r="DU35" s="24">
        <v>14</v>
      </c>
    </row>
    <row r="36" spans="1:125" x14ac:dyDescent="0.2">
      <c r="A36" s="22" t="s">
        <v>34</v>
      </c>
      <c r="B36" s="25">
        <v>539</v>
      </c>
      <c r="C36" s="22">
        <v>1330</v>
      </c>
      <c r="D36" s="23">
        <v>20569</v>
      </c>
      <c r="E36" s="24">
        <v>14.6</v>
      </c>
      <c r="F36" s="22">
        <v>520</v>
      </c>
      <c r="G36" s="22">
        <v>1488</v>
      </c>
      <c r="H36" s="23">
        <v>21451</v>
      </c>
      <c r="I36" s="24">
        <v>14.2</v>
      </c>
      <c r="J36" s="22">
        <v>515</v>
      </c>
      <c r="K36" s="22">
        <v>1673</v>
      </c>
      <c r="L36" s="23">
        <v>21861</v>
      </c>
      <c r="M36" s="24">
        <v>14.3</v>
      </c>
      <c r="N36" s="22">
        <v>519</v>
      </c>
      <c r="O36" s="22">
        <v>1863</v>
      </c>
      <c r="P36" s="23">
        <v>22760</v>
      </c>
      <c r="Q36" s="24">
        <v>13.8</v>
      </c>
      <c r="R36" s="22">
        <v>510</v>
      </c>
      <c r="S36" s="22">
        <v>1833</v>
      </c>
      <c r="T36" s="23">
        <v>24415</v>
      </c>
      <c r="U36" s="24">
        <v>12.6</v>
      </c>
      <c r="V36" s="22">
        <v>584</v>
      </c>
      <c r="W36" s="22">
        <v>1964</v>
      </c>
      <c r="X36" s="23">
        <v>26406</v>
      </c>
      <c r="Y36" s="24">
        <v>12.2</v>
      </c>
      <c r="Z36" s="22">
        <v>711</v>
      </c>
      <c r="AA36" s="22">
        <v>2272</v>
      </c>
      <c r="AB36" s="23">
        <v>26329</v>
      </c>
      <c r="AC36" s="24">
        <v>13</v>
      </c>
      <c r="AD36" s="22">
        <v>769</v>
      </c>
      <c r="AE36" s="22">
        <v>2331</v>
      </c>
      <c r="AF36" s="23">
        <v>26853</v>
      </c>
      <c r="AG36" s="24">
        <v>14.5</v>
      </c>
      <c r="AH36" s="22">
        <v>723</v>
      </c>
      <c r="AI36" s="22">
        <v>2455</v>
      </c>
      <c r="AJ36" s="23">
        <v>27771</v>
      </c>
      <c r="AK36" s="24">
        <v>15.8</v>
      </c>
      <c r="AL36" s="22">
        <v>785</v>
      </c>
      <c r="AM36" s="22">
        <v>2379</v>
      </c>
      <c r="AN36" s="23">
        <v>28820</v>
      </c>
      <c r="AO36" s="24">
        <v>14.4</v>
      </c>
      <c r="AP36" s="22">
        <v>772</v>
      </c>
      <c r="AQ36" s="22">
        <v>2334</v>
      </c>
      <c r="AR36" s="23">
        <v>30114</v>
      </c>
      <c r="AS36" s="24">
        <v>14.2</v>
      </c>
      <c r="AT36" s="22">
        <v>677</v>
      </c>
      <c r="AU36" s="22">
        <v>2320</v>
      </c>
      <c r="AV36" s="23">
        <v>31979</v>
      </c>
      <c r="AW36" s="24">
        <v>12.6</v>
      </c>
      <c r="AX36" s="22">
        <v>619</v>
      </c>
      <c r="AY36" s="22">
        <v>2289</v>
      </c>
      <c r="AZ36" s="23">
        <v>35601</v>
      </c>
      <c r="BA36" s="24">
        <v>12.2</v>
      </c>
      <c r="BB36" s="22">
        <v>614</v>
      </c>
      <c r="BC36" s="22">
        <v>2348</v>
      </c>
      <c r="BD36" s="23">
        <v>35840</v>
      </c>
      <c r="BE36" s="24">
        <v>11.4</v>
      </c>
      <c r="BF36" s="22">
        <v>612</v>
      </c>
      <c r="BG36" s="22">
        <v>2311</v>
      </c>
      <c r="BH36" s="23">
        <v>35838</v>
      </c>
      <c r="BI36" s="24">
        <v>14</v>
      </c>
      <c r="BJ36" s="22">
        <v>552</v>
      </c>
      <c r="BK36" s="22">
        <v>2155</v>
      </c>
      <c r="BL36" s="23">
        <v>37254</v>
      </c>
      <c r="BM36" s="24">
        <v>13.8</v>
      </c>
      <c r="BN36" s="22">
        <v>560</v>
      </c>
      <c r="BO36" s="22">
        <v>2181</v>
      </c>
      <c r="BP36" s="23">
        <v>38317</v>
      </c>
      <c r="BQ36" s="24">
        <v>12.5</v>
      </c>
      <c r="BR36" s="22">
        <v>505</v>
      </c>
      <c r="BS36" s="22">
        <v>2083</v>
      </c>
      <c r="BT36" s="23">
        <v>38162</v>
      </c>
      <c r="BU36" s="24">
        <v>12.5</v>
      </c>
      <c r="BV36" s="22">
        <v>548</v>
      </c>
      <c r="BW36" s="22">
        <v>2196</v>
      </c>
      <c r="BX36" s="23">
        <v>36515</v>
      </c>
      <c r="BY36" s="24">
        <v>14.3</v>
      </c>
      <c r="BZ36" s="22">
        <v>506</v>
      </c>
      <c r="CA36" s="22">
        <v>2139</v>
      </c>
      <c r="CB36" s="23">
        <v>37279</v>
      </c>
      <c r="CC36" s="24">
        <v>15.7</v>
      </c>
      <c r="CD36" s="22">
        <v>532</v>
      </c>
      <c r="CE36" s="22">
        <v>2339</v>
      </c>
      <c r="CF36" s="23">
        <v>40238</v>
      </c>
      <c r="CG36" s="24">
        <v>14.6</v>
      </c>
      <c r="CH36" s="22">
        <v>585</v>
      </c>
      <c r="CI36" s="22">
        <v>2302</v>
      </c>
      <c r="CJ36" s="23">
        <v>42056</v>
      </c>
      <c r="CK36" s="24">
        <v>13.1</v>
      </c>
      <c r="CL36" s="22">
        <v>539</v>
      </c>
      <c r="CM36" s="22">
        <v>2495</v>
      </c>
      <c r="CN36" s="23">
        <v>39797</v>
      </c>
      <c r="CO36" s="24">
        <v>13.8</v>
      </c>
      <c r="CP36" s="22">
        <v>584</v>
      </c>
      <c r="CQ36" s="22">
        <v>2386</v>
      </c>
      <c r="CR36" s="23">
        <v>43513</v>
      </c>
      <c r="CS36" s="24">
        <v>15.5</v>
      </c>
      <c r="CT36" s="22">
        <v>599</v>
      </c>
      <c r="CU36" s="22">
        <v>2296</v>
      </c>
      <c r="CV36" s="23">
        <v>42930</v>
      </c>
      <c r="CW36" s="24">
        <v>13.9</v>
      </c>
      <c r="CX36" s="22">
        <v>489</v>
      </c>
      <c r="CY36" s="22">
        <v>2306</v>
      </c>
      <c r="CZ36" s="23">
        <v>41906</v>
      </c>
      <c r="DA36" s="24">
        <v>16.899999999999999</v>
      </c>
      <c r="DB36" s="22">
        <v>474</v>
      </c>
      <c r="DC36" s="22">
        <v>2002</v>
      </c>
      <c r="DD36" s="23">
        <v>43830</v>
      </c>
      <c r="DE36" s="24">
        <v>17.399999999999999</v>
      </c>
      <c r="DF36" s="22">
        <v>498</v>
      </c>
      <c r="DG36" s="22">
        <v>1959</v>
      </c>
      <c r="DH36" s="23">
        <v>45206</v>
      </c>
      <c r="DI36" s="24">
        <v>15.4</v>
      </c>
      <c r="DJ36" s="22">
        <v>479</v>
      </c>
      <c r="DK36" s="22">
        <v>1984</v>
      </c>
      <c r="DL36" s="23">
        <v>41553</v>
      </c>
      <c r="DM36" s="24">
        <v>17.2</v>
      </c>
      <c r="DN36" s="22">
        <v>463</v>
      </c>
      <c r="DO36" s="22">
        <v>1790</v>
      </c>
      <c r="DP36" s="23">
        <v>46337</v>
      </c>
      <c r="DQ36" s="24">
        <v>14.7</v>
      </c>
      <c r="DR36" s="22">
        <v>510</v>
      </c>
      <c r="DS36" s="22">
        <v>1740</v>
      </c>
      <c r="DT36" s="23">
        <v>46784</v>
      </c>
      <c r="DU36" s="24">
        <v>17.100000000000001</v>
      </c>
    </row>
    <row r="37" spans="1:125" x14ac:dyDescent="0.2">
      <c r="A37" s="22" t="s">
        <v>35</v>
      </c>
      <c r="B37" s="25">
        <v>8</v>
      </c>
      <c r="C37" s="22">
        <v>90</v>
      </c>
      <c r="D37" s="23">
        <v>20771</v>
      </c>
      <c r="E37" s="24">
        <v>15.4</v>
      </c>
      <c r="F37" s="22">
        <v>7</v>
      </c>
      <c r="G37" s="22">
        <v>50</v>
      </c>
      <c r="H37" s="23">
        <v>21205</v>
      </c>
      <c r="I37" s="24">
        <v>15.9</v>
      </c>
      <c r="J37" s="22">
        <v>7</v>
      </c>
      <c r="K37" s="22">
        <v>79</v>
      </c>
      <c r="L37" s="23">
        <v>21508</v>
      </c>
      <c r="M37" s="24">
        <v>13.5</v>
      </c>
      <c r="N37" s="22">
        <v>10</v>
      </c>
      <c r="O37" s="22">
        <v>63</v>
      </c>
      <c r="P37" s="23">
        <v>22576</v>
      </c>
      <c r="Q37" s="24">
        <v>11.4</v>
      </c>
      <c r="R37" s="22">
        <v>12</v>
      </c>
      <c r="S37" s="22">
        <v>74</v>
      </c>
      <c r="T37" s="23">
        <v>24092</v>
      </c>
      <c r="U37" s="24">
        <v>11.6</v>
      </c>
      <c r="V37" s="22">
        <v>4</v>
      </c>
      <c r="W37" s="22">
        <v>78</v>
      </c>
      <c r="X37" s="23">
        <v>25229</v>
      </c>
      <c r="Y37" s="24">
        <v>12.2</v>
      </c>
      <c r="Z37" s="22">
        <v>5</v>
      </c>
      <c r="AA37" s="22">
        <v>114</v>
      </c>
      <c r="AB37" s="23">
        <v>25264</v>
      </c>
      <c r="AC37" s="24">
        <v>13.7</v>
      </c>
      <c r="AD37" s="22">
        <v>7</v>
      </c>
      <c r="AE37" s="22">
        <v>116</v>
      </c>
      <c r="AF37" s="23">
        <v>25892</v>
      </c>
      <c r="AG37" s="24">
        <v>14.5</v>
      </c>
      <c r="AH37" s="22">
        <v>12</v>
      </c>
      <c r="AI37" s="22">
        <v>148</v>
      </c>
      <c r="AJ37" s="23">
        <v>26959</v>
      </c>
      <c r="AK37" s="24">
        <v>12.1</v>
      </c>
      <c r="AL37" s="22">
        <v>11</v>
      </c>
      <c r="AM37" s="22">
        <v>149</v>
      </c>
      <c r="AN37" s="23">
        <v>28118</v>
      </c>
      <c r="AO37" s="24">
        <v>11.2</v>
      </c>
      <c r="AP37" s="22">
        <v>1</v>
      </c>
      <c r="AQ37" s="22">
        <v>149</v>
      </c>
      <c r="AR37" s="23">
        <v>28278</v>
      </c>
      <c r="AS37" s="24">
        <v>10.4</v>
      </c>
      <c r="AT37" s="22">
        <v>6</v>
      </c>
      <c r="AU37" s="22">
        <v>146</v>
      </c>
      <c r="AV37" s="23">
        <v>29089</v>
      </c>
      <c r="AW37" s="24">
        <v>12</v>
      </c>
      <c r="AX37" s="22">
        <v>14</v>
      </c>
      <c r="AY37" s="22">
        <v>155</v>
      </c>
      <c r="AZ37" s="23">
        <v>31470</v>
      </c>
      <c r="BA37" s="24">
        <v>11</v>
      </c>
      <c r="BB37" s="22">
        <v>6</v>
      </c>
      <c r="BC37" s="22">
        <v>159</v>
      </c>
      <c r="BD37" s="23">
        <v>31661</v>
      </c>
      <c r="BE37" s="24">
        <v>13.6</v>
      </c>
      <c r="BF37" s="22">
        <v>7</v>
      </c>
      <c r="BG37" s="22">
        <v>212</v>
      </c>
      <c r="BH37" s="23">
        <v>30304</v>
      </c>
      <c r="BI37" s="24">
        <v>15.1</v>
      </c>
      <c r="BJ37" s="22">
        <v>10</v>
      </c>
      <c r="BK37" s="22">
        <v>142</v>
      </c>
      <c r="BL37" s="23">
        <v>32663</v>
      </c>
      <c r="BM37" s="24">
        <v>13.1</v>
      </c>
      <c r="BN37" s="22">
        <v>4</v>
      </c>
      <c r="BO37" s="22">
        <v>169</v>
      </c>
      <c r="BP37" s="23">
        <v>35996</v>
      </c>
      <c r="BQ37" s="24">
        <v>10.4</v>
      </c>
      <c r="BR37" s="22">
        <v>7</v>
      </c>
      <c r="BS37" s="22">
        <v>164</v>
      </c>
      <c r="BT37" s="23">
        <v>35793</v>
      </c>
      <c r="BU37" s="24">
        <v>13.8</v>
      </c>
      <c r="BV37" s="22">
        <v>5</v>
      </c>
      <c r="BW37" s="22">
        <v>163</v>
      </c>
      <c r="BX37" s="23">
        <v>36200</v>
      </c>
      <c r="BY37" s="24">
        <v>11.6</v>
      </c>
      <c r="BZ37" s="22">
        <v>9</v>
      </c>
      <c r="CA37" s="22">
        <v>160</v>
      </c>
      <c r="CB37" s="23">
        <v>40410</v>
      </c>
      <c r="CC37" s="24">
        <v>9.6999999999999993</v>
      </c>
      <c r="CD37" s="22">
        <v>8</v>
      </c>
      <c r="CE37" s="22">
        <v>177</v>
      </c>
      <c r="CF37" s="23">
        <v>39220</v>
      </c>
      <c r="CG37" s="24">
        <v>9.6999999999999993</v>
      </c>
      <c r="CH37" s="22">
        <v>12</v>
      </c>
      <c r="CI37" s="22">
        <v>180</v>
      </c>
      <c r="CJ37" s="23">
        <v>42192</v>
      </c>
      <c r="CK37" s="24">
        <v>11.2</v>
      </c>
      <c r="CL37" s="22">
        <v>14</v>
      </c>
      <c r="CM37" s="22">
        <v>241</v>
      </c>
      <c r="CN37" s="23">
        <v>41047</v>
      </c>
      <c r="CO37" s="24">
        <v>11.4</v>
      </c>
      <c r="CP37" s="22">
        <v>17</v>
      </c>
      <c r="CQ37" s="22">
        <v>252</v>
      </c>
      <c r="CR37" s="23">
        <v>47205</v>
      </c>
      <c r="CS37" s="24">
        <v>9.3000000000000007</v>
      </c>
      <c r="CT37" s="22">
        <v>11</v>
      </c>
      <c r="CU37" s="22">
        <v>331</v>
      </c>
      <c r="CV37" s="23">
        <v>49631</v>
      </c>
      <c r="CW37" s="24">
        <v>11.8</v>
      </c>
      <c r="CX37" s="22">
        <v>12</v>
      </c>
      <c r="CY37" s="22">
        <v>296</v>
      </c>
      <c r="CZ37" s="23">
        <v>50075</v>
      </c>
      <c r="DA37" s="24">
        <v>10.9</v>
      </c>
      <c r="DB37" s="22">
        <v>10</v>
      </c>
      <c r="DC37" s="22">
        <v>245</v>
      </c>
      <c r="DD37" s="23">
        <v>51006</v>
      </c>
      <c r="DE37" s="24">
        <v>12.6</v>
      </c>
      <c r="DF37" s="22">
        <v>24</v>
      </c>
      <c r="DG37" s="22">
        <v>266</v>
      </c>
      <c r="DH37" s="23">
        <v>56361</v>
      </c>
      <c r="DI37" s="24">
        <v>9.9</v>
      </c>
      <c r="DJ37" s="22">
        <v>25</v>
      </c>
      <c r="DK37" s="22">
        <v>279</v>
      </c>
      <c r="DL37" s="23">
        <v>55766</v>
      </c>
      <c r="DM37" s="24">
        <v>11.4</v>
      </c>
      <c r="DN37" s="22">
        <v>16</v>
      </c>
      <c r="DO37" s="22">
        <v>288</v>
      </c>
      <c r="DP37" s="23">
        <v>59152</v>
      </c>
      <c r="DQ37" s="24">
        <v>13.2</v>
      </c>
      <c r="DR37" s="22">
        <v>22</v>
      </c>
      <c r="DS37" s="22">
        <v>276</v>
      </c>
      <c r="DT37" s="23">
        <v>60730</v>
      </c>
      <c r="DU37" s="24">
        <v>9.6999999999999993</v>
      </c>
    </row>
    <row r="38" spans="1:125" x14ac:dyDescent="0.2">
      <c r="A38" s="22" t="s">
        <v>36</v>
      </c>
      <c r="B38" s="25">
        <v>551</v>
      </c>
      <c r="C38" s="22">
        <v>3734</v>
      </c>
      <c r="D38" s="23">
        <v>23123</v>
      </c>
      <c r="E38" s="24">
        <v>13.5</v>
      </c>
      <c r="F38" s="22">
        <v>554</v>
      </c>
      <c r="G38" s="22">
        <v>3966</v>
      </c>
      <c r="H38" s="23">
        <v>25174</v>
      </c>
      <c r="I38" s="24">
        <v>12.8</v>
      </c>
      <c r="J38" s="22">
        <v>595</v>
      </c>
      <c r="K38" s="22">
        <v>4151</v>
      </c>
      <c r="L38" s="23">
        <v>25115</v>
      </c>
      <c r="M38" s="24">
        <v>12.8</v>
      </c>
      <c r="N38" s="22">
        <v>630</v>
      </c>
      <c r="O38" s="22">
        <v>4305</v>
      </c>
      <c r="P38" s="23">
        <v>25773</v>
      </c>
      <c r="Q38" s="24">
        <v>12.7</v>
      </c>
      <c r="R38" s="22">
        <v>585</v>
      </c>
      <c r="S38" s="22">
        <v>4632</v>
      </c>
      <c r="T38" s="23">
        <v>27740</v>
      </c>
      <c r="U38" s="24">
        <v>12.4</v>
      </c>
      <c r="V38" s="22">
        <v>652</v>
      </c>
      <c r="W38" s="22">
        <v>4872</v>
      </c>
      <c r="X38" s="23">
        <v>29021</v>
      </c>
      <c r="Y38" s="24">
        <v>10.6</v>
      </c>
      <c r="Z38" s="22">
        <v>663</v>
      </c>
      <c r="AA38" s="22">
        <v>5075</v>
      </c>
      <c r="AB38" s="23">
        <v>30013</v>
      </c>
      <c r="AC38" s="24">
        <v>11.5</v>
      </c>
      <c r="AD38" s="22">
        <v>783</v>
      </c>
      <c r="AE38" s="22">
        <v>5748</v>
      </c>
      <c r="AF38" s="23">
        <v>29790</v>
      </c>
      <c r="AG38" s="24">
        <v>13.4</v>
      </c>
      <c r="AH38" s="22">
        <v>724</v>
      </c>
      <c r="AI38" s="22">
        <v>5739</v>
      </c>
      <c r="AJ38" s="23">
        <v>31404</v>
      </c>
      <c r="AK38" s="24">
        <v>12.5</v>
      </c>
      <c r="AL38" s="22">
        <v>667</v>
      </c>
      <c r="AM38" s="22">
        <v>5444</v>
      </c>
      <c r="AN38" s="23">
        <v>31285</v>
      </c>
      <c r="AO38" s="24">
        <v>13</v>
      </c>
      <c r="AP38" s="22">
        <v>662</v>
      </c>
      <c r="AQ38" s="22">
        <v>5231</v>
      </c>
      <c r="AR38" s="23">
        <v>31855</v>
      </c>
      <c r="AS38" s="24">
        <v>14.1</v>
      </c>
      <c r="AT38" s="22">
        <v>600</v>
      </c>
      <c r="AU38" s="22">
        <v>4835</v>
      </c>
      <c r="AV38" s="23">
        <v>34941</v>
      </c>
      <c r="AW38" s="24">
        <v>11.5</v>
      </c>
      <c r="AX38" s="22">
        <v>538</v>
      </c>
      <c r="AY38" s="22">
        <v>4617</v>
      </c>
      <c r="AZ38" s="23">
        <v>34070</v>
      </c>
      <c r="BA38" s="24">
        <v>12.7</v>
      </c>
      <c r="BB38" s="22">
        <v>523</v>
      </c>
      <c r="BC38" s="22">
        <v>4566</v>
      </c>
      <c r="BD38" s="23">
        <v>36134</v>
      </c>
      <c r="BE38" s="24">
        <v>11</v>
      </c>
      <c r="BF38" s="22">
        <v>443</v>
      </c>
      <c r="BG38" s="22">
        <v>4543</v>
      </c>
      <c r="BH38" s="23">
        <v>38925</v>
      </c>
      <c r="BI38" s="24">
        <v>11.2</v>
      </c>
      <c r="BJ38" s="22">
        <v>397</v>
      </c>
      <c r="BK38" s="22">
        <v>4129</v>
      </c>
      <c r="BL38" s="23">
        <v>39489</v>
      </c>
      <c r="BM38" s="24">
        <v>12</v>
      </c>
      <c r="BN38" s="22">
        <v>418</v>
      </c>
      <c r="BO38" s="22">
        <v>4271</v>
      </c>
      <c r="BP38" s="23">
        <v>42962</v>
      </c>
      <c r="BQ38" s="24">
        <v>10</v>
      </c>
      <c r="BR38" s="22">
        <v>452</v>
      </c>
      <c r="BS38" s="22">
        <v>4466</v>
      </c>
      <c r="BT38" s="23">
        <v>41785</v>
      </c>
      <c r="BU38" s="24">
        <v>10.5</v>
      </c>
      <c r="BV38" s="22">
        <v>526</v>
      </c>
      <c r="BW38" s="22">
        <v>4809</v>
      </c>
      <c r="BX38" s="23">
        <v>42684</v>
      </c>
      <c r="BY38" s="24">
        <v>9.8000000000000007</v>
      </c>
      <c r="BZ38" s="22">
        <v>526</v>
      </c>
      <c r="CA38" s="22">
        <v>4660</v>
      </c>
      <c r="CB38" s="23">
        <v>43520</v>
      </c>
      <c r="CC38" s="24">
        <v>10.9</v>
      </c>
      <c r="CD38" s="22">
        <v>506</v>
      </c>
      <c r="CE38" s="22">
        <v>4744</v>
      </c>
      <c r="CF38" s="23">
        <v>43055</v>
      </c>
      <c r="CG38" s="24">
        <v>11.6</v>
      </c>
      <c r="CH38" s="22">
        <v>590</v>
      </c>
      <c r="CI38" s="22">
        <v>4671</v>
      </c>
      <c r="CJ38" s="23">
        <v>44203</v>
      </c>
      <c r="CK38" s="24">
        <v>12.3</v>
      </c>
      <c r="CL38" s="22">
        <v>560</v>
      </c>
      <c r="CM38" s="22">
        <v>4770</v>
      </c>
      <c r="CN38" s="23">
        <v>45900</v>
      </c>
      <c r="CO38" s="24">
        <v>12.1</v>
      </c>
      <c r="CP38" s="22">
        <v>529</v>
      </c>
      <c r="CQ38" s="22">
        <v>4661</v>
      </c>
      <c r="CR38" s="23">
        <v>49099</v>
      </c>
      <c r="CS38" s="24">
        <v>12.8</v>
      </c>
      <c r="CT38" s="22">
        <v>547</v>
      </c>
      <c r="CU38" s="22">
        <v>4531</v>
      </c>
      <c r="CV38" s="23">
        <v>46934</v>
      </c>
      <c r="CW38" s="24">
        <v>13.7</v>
      </c>
      <c r="CX38" s="22">
        <v>527</v>
      </c>
      <c r="CY38" s="22">
        <v>4119</v>
      </c>
      <c r="CZ38" s="23">
        <v>45879</v>
      </c>
      <c r="DA38" s="24">
        <v>13.3</v>
      </c>
      <c r="DB38" s="22">
        <v>479</v>
      </c>
      <c r="DC38" s="22">
        <v>3730</v>
      </c>
      <c r="DD38" s="23">
        <v>45886</v>
      </c>
      <c r="DE38" s="24">
        <v>15.4</v>
      </c>
      <c r="DF38" s="22">
        <v>500</v>
      </c>
      <c r="DG38" s="22">
        <v>3679</v>
      </c>
      <c r="DH38" s="23">
        <v>44648</v>
      </c>
      <c r="DI38" s="24">
        <v>15.1</v>
      </c>
      <c r="DJ38" s="22">
        <v>478</v>
      </c>
      <c r="DK38" s="22">
        <v>3813</v>
      </c>
      <c r="DL38" s="23">
        <v>44375</v>
      </c>
      <c r="DM38" s="24">
        <v>15.4</v>
      </c>
      <c r="DN38" s="22">
        <v>478</v>
      </c>
      <c r="DO38" s="22">
        <v>3594</v>
      </c>
      <c r="DP38" s="23">
        <v>50748</v>
      </c>
      <c r="DQ38" s="24">
        <v>14.9</v>
      </c>
      <c r="DR38" s="22">
        <v>464</v>
      </c>
      <c r="DS38" s="22">
        <v>4097</v>
      </c>
      <c r="DT38" s="23">
        <v>49644</v>
      </c>
      <c r="DU38" s="24">
        <v>15.6</v>
      </c>
    </row>
    <row r="39" spans="1:125" x14ac:dyDescent="0.2">
      <c r="A39" s="22" t="s">
        <v>37</v>
      </c>
      <c r="B39" s="25">
        <v>258</v>
      </c>
      <c r="C39" s="22">
        <v>1315</v>
      </c>
      <c r="D39" s="23">
        <v>21148</v>
      </c>
      <c r="E39" s="24">
        <v>13.3</v>
      </c>
      <c r="F39" s="22">
        <v>254</v>
      </c>
      <c r="G39" s="22">
        <v>1252</v>
      </c>
      <c r="H39" s="23">
        <v>21205</v>
      </c>
      <c r="I39" s="24">
        <v>16</v>
      </c>
      <c r="J39" s="22">
        <v>269</v>
      </c>
      <c r="K39" s="22">
        <v>1202</v>
      </c>
      <c r="L39" s="23">
        <v>20948</v>
      </c>
      <c r="M39" s="24">
        <v>14.7</v>
      </c>
      <c r="N39" s="22">
        <v>244</v>
      </c>
      <c r="O39" s="22">
        <v>1173</v>
      </c>
      <c r="P39" s="23">
        <v>21691</v>
      </c>
      <c r="Q39" s="24">
        <v>17</v>
      </c>
      <c r="R39" s="22">
        <v>243</v>
      </c>
      <c r="S39" s="22">
        <v>1229</v>
      </c>
      <c r="T39" s="23">
        <v>23667</v>
      </c>
      <c r="U39" s="24">
        <v>17.3</v>
      </c>
      <c r="V39" s="22">
        <v>210</v>
      </c>
      <c r="W39" s="22">
        <v>1209</v>
      </c>
      <c r="X39" s="23">
        <v>23667</v>
      </c>
      <c r="Y39" s="24">
        <v>14.7</v>
      </c>
      <c r="Z39" s="22">
        <v>253</v>
      </c>
      <c r="AA39" s="22">
        <v>1479</v>
      </c>
      <c r="AB39" s="23">
        <v>24384</v>
      </c>
      <c r="AC39" s="24">
        <v>15.6</v>
      </c>
      <c r="AD39" s="22">
        <v>230</v>
      </c>
      <c r="AE39" s="22">
        <v>1615</v>
      </c>
      <c r="AF39" s="23">
        <v>25462</v>
      </c>
      <c r="AG39" s="24">
        <v>17</v>
      </c>
      <c r="AH39" s="22">
        <v>210</v>
      </c>
      <c r="AI39" s="22">
        <v>1556</v>
      </c>
      <c r="AJ39" s="23">
        <v>25284</v>
      </c>
      <c r="AK39" s="24">
        <v>18.600000000000001</v>
      </c>
      <c r="AL39" s="22">
        <v>273</v>
      </c>
      <c r="AM39" s="22">
        <v>1592</v>
      </c>
      <c r="AN39" s="23">
        <v>26260</v>
      </c>
      <c r="AO39" s="24">
        <v>19.899999999999999</v>
      </c>
      <c r="AP39" s="22">
        <v>226</v>
      </c>
      <c r="AQ39" s="22">
        <v>1616</v>
      </c>
      <c r="AR39" s="23">
        <v>26991</v>
      </c>
      <c r="AS39" s="24">
        <v>16.7</v>
      </c>
      <c r="AT39" s="22">
        <v>400</v>
      </c>
      <c r="AU39" s="22">
        <v>1461</v>
      </c>
      <c r="AV39" s="23">
        <v>26311</v>
      </c>
      <c r="AW39" s="24">
        <v>17.100000000000001</v>
      </c>
      <c r="AX39" s="22">
        <v>223</v>
      </c>
      <c r="AY39" s="22">
        <v>1545</v>
      </c>
      <c r="AZ39" s="23">
        <v>27437</v>
      </c>
      <c r="BA39" s="24">
        <v>16.600000000000001</v>
      </c>
      <c r="BB39" s="22">
        <v>229</v>
      </c>
      <c r="BC39" s="22">
        <v>1517</v>
      </c>
      <c r="BD39" s="23">
        <v>31351</v>
      </c>
      <c r="BE39" s="24">
        <v>13.7</v>
      </c>
      <c r="BF39" s="22">
        <v>204</v>
      </c>
      <c r="BG39" s="22">
        <v>1513</v>
      </c>
      <c r="BH39" s="23">
        <v>33727</v>
      </c>
      <c r="BI39" s="24">
        <v>14.1</v>
      </c>
      <c r="BJ39" s="22">
        <v>231</v>
      </c>
      <c r="BK39" s="22">
        <v>1375</v>
      </c>
      <c r="BL39" s="23">
        <v>32683</v>
      </c>
      <c r="BM39" s="24">
        <v>12.8</v>
      </c>
      <c r="BN39" s="22">
        <v>182</v>
      </c>
      <c r="BO39" s="22">
        <v>1422</v>
      </c>
      <c r="BP39" s="23">
        <v>32432</v>
      </c>
      <c r="BQ39" s="24">
        <v>14.9</v>
      </c>
      <c r="BR39" s="22">
        <v>185</v>
      </c>
      <c r="BS39" s="22">
        <v>1486</v>
      </c>
      <c r="BT39" s="23">
        <v>35609</v>
      </c>
      <c r="BU39" s="24">
        <v>15.1</v>
      </c>
      <c r="BV39" s="22">
        <v>163</v>
      </c>
      <c r="BW39" s="22">
        <v>1573</v>
      </c>
      <c r="BX39" s="23">
        <v>36458</v>
      </c>
      <c r="BY39" s="24">
        <v>14.1</v>
      </c>
      <c r="BZ39" s="22">
        <v>206</v>
      </c>
      <c r="CA39" s="22">
        <v>1501</v>
      </c>
      <c r="CB39" s="23">
        <v>35902</v>
      </c>
      <c r="CC39" s="24">
        <v>12.8</v>
      </c>
      <c r="CD39" s="22">
        <v>186</v>
      </c>
      <c r="CE39" s="22">
        <v>1557</v>
      </c>
      <c r="CF39" s="23">
        <v>39614</v>
      </c>
      <c r="CG39" s="24">
        <v>10.8</v>
      </c>
      <c r="CH39" s="22">
        <v>187</v>
      </c>
      <c r="CI39" s="22">
        <v>1481</v>
      </c>
      <c r="CJ39" s="23">
        <v>37645</v>
      </c>
      <c r="CK39" s="24">
        <v>15.6</v>
      </c>
      <c r="CL39" s="22">
        <v>210</v>
      </c>
      <c r="CM39" s="22">
        <v>1488</v>
      </c>
      <c r="CN39" s="23">
        <v>38838</v>
      </c>
      <c r="CO39" s="24">
        <v>15.2</v>
      </c>
      <c r="CP39" s="22">
        <v>224</v>
      </c>
      <c r="CQ39" s="22">
        <v>1565</v>
      </c>
      <c r="CR39" s="23">
        <v>43216</v>
      </c>
      <c r="CS39" s="24">
        <v>13.4</v>
      </c>
      <c r="CT39" s="22">
        <v>215</v>
      </c>
      <c r="CU39" s="22">
        <v>1471</v>
      </c>
      <c r="CV39" s="23">
        <v>46111</v>
      </c>
      <c r="CW39" s="24">
        <v>13.6</v>
      </c>
      <c r="CX39" s="22">
        <v>234</v>
      </c>
      <c r="CY39" s="22">
        <v>1535</v>
      </c>
      <c r="CZ39" s="23">
        <v>45878</v>
      </c>
      <c r="DA39" s="24">
        <v>12.9</v>
      </c>
      <c r="DB39" s="22">
        <v>195</v>
      </c>
      <c r="DC39" s="22">
        <v>1469</v>
      </c>
      <c r="DD39" s="23">
        <v>43103</v>
      </c>
      <c r="DE39" s="24">
        <v>16.3</v>
      </c>
      <c r="DF39" s="22">
        <v>212</v>
      </c>
      <c r="DG39" s="22">
        <v>1410</v>
      </c>
      <c r="DH39" s="23">
        <v>48455</v>
      </c>
      <c r="DI39" s="24">
        <v>13.9</v>
      </c>
      <c r="DJ39" s="22">
        <v>220</v>
      </c>
      <c r="DK39" s="22">
        <v>1622</v>
      </c>
      <c r="DL39" s="23">
        <v>48407</v>
      </c>
      <c r="DM39" s="24">
        <v>18</v>
      </c>
      <c r="DN39" s="22">
        <v>198</v>
      </c>
      <c r="DO39" s="22">
        <v>1715</v>
      </c>
      <c r="DP39" s="23">
        <v>46162</v>
      </c>
      <c r="DQ39" s="24">
        <v>21.2</v>
      </c>
      <c r="DR39" s="22">
        <v>175</v>
      </c>
      <c r="DS39" s="22">
        <v>1277</v>
      </c>
      <c r="DT39" s="23">
        <v>47199</v>
      </c>
      <c r="DU39" s="24">
        <v>17.3</v>
      </c>
    </row>
    <row r="40" spans="1:125" x14ac:dyDescent="0.2">
      <c r="A40" s="22" t="s">
        <v>38</v>
      </c>
      <c r="B40" s="25">
        <v>128</v>
      </c>
      <c r="C40" s="22">
        <v>1201</v>
      </c>
      <c r="D40" s="23">
        <v>21399</v>
      </c>
      <c r="E40" s="24">
        <v>12.8</v>
      </c>
      <c r="F40" s="22">
        <v>125</v>
      </c>
      <c r="G40" s="22">
        <v>1363</v>
      </c>
      <c r="H40" s="23">
        <v>21894</v>
      </c>
      <c r="I40" s="24">
        <v>11.9</v>
      </c>
      <c r="J40" s="22">
        <v>178</v>
      </c>
      <c r="K40" s="22">
        <v>1379</v>
      </c>
      <c r="L40" s="23">
        <v>24773</v>
      </c>
      <c r="M40" s="24">
        <v>12.3</v>
      </c>
      <c r="N40" s="22">
        <v>153</v>
      </c>
      <c r="O40" s="22">
        <v>1247</v>
      </c>
      <c r="P40" s="23">
        <v>25038</v>
      </c>
      <c r="Q40" s="24">
        <v>14.2</v>
      </c>
      <c r="R40" s="22">
        <v>139</v>
      </c>
      <c r="S40" s="22">
        <v>1111</v>
      </c>
      <c r="T40" s="23">
        <v>27748</v>
      </c>
      <c r="U40" s="24">
        <v>10.4</v>
      </c>
      <c r="V40" s="22">
        <v>134</v>
      </c>
      <c r="W40" s="22">
        <v>1314</v>
      </c>
      <c r="X40" s="23">
        <v>28529</v>
      </c>
      <c r="Y40" s="24">
        <v>11.2</v>
      </c>
      <c r="Z40" s="22">
        <v>108</v>
      </c>
      <c r="AA40" s="22">
        <v>1332</v>
      </c>
      <c r="AB40" s="23">
        <v>29281</v>
      </c>
      <c r="AC40" s="24">
        <v>9.1999999999999993</v>
      </c>
      <c r="AD40" s="22">
        <v>133</v>
      </c>
      <c r="AE40" s="22">
        <v>1561</v>
      </c>
      <c r="AF40" s="23">
        <v>30190</v>
      </c>
      <c r="AG40" s="24">
        <v>13.5</v>
      </c>
      <c r="AH40" s="22">
        <v>139</v>
      </c>
      <c r="AI40" s="22">
        <v>1580</v>
      </c>
      <c r="AJ40" s="23">
        <v>31927</v>
      </c>
      <c r="AK40" s="24">
        <v>11.4</v>
      </c>
      <c r="AL40" s="22">
        <v>140</v>
      </c>
      <c r="AM40" s="22">
        <v>1554</v>
      </c>
      <c r="AN40" s="23">
        <v>33138</v>
      </c>
      <c r="AO40" s="24">
        <v>11.8</v>
      </c>
      <c r="AP40" s="22">
        <v>150</v>
      </c>
      <c r="AQ40" s="22">
        <v>1333</v>
      </c>
      <c r="AR40" s="23">
        <v>31456</v>
      </c>
      <c r="AS40" s="24">
        <v>11.8</v>
      </c>
      <c r="AT40" s="22">
        <v>129</v>
      </c>
      <c r="AU40" s="22">
        <v>1309</v>
      </c>
      <c r="AV40" s="23">
        <v>36374</v>
      </c>
      <c r="AW40" s="24">
        <v>11.2</v>
      </c>
      <c r="AX40" s="22">
        <v>129</v>
      </c>
      <c r="AY40" s="22">
        <v>1272</v>
      </c>
      <c r="AZ40" s="23">
        <v>35492</v>
      </c>
      <c r="BA40" s="24">
        <v>11.8</v>
      </c>
      <c r="BB40" s="22">
        <v>95</v>
      </c>
      <c r="BC40" s="22">
        <v>1306</v>
      </c>
      <c r="BD40" s="23">
        <v>37247</v>
      </c>
      <c r="BE40" s="24">
        <v>11.6</v>
      </c>
      <c r="BF40" s="22">
        <v>126</v>
      </c>
      <c r="BG40" s="22">
        <v>1307</v>
      </c>
      <c r="BH40" s="23">
        <v>39067</v>
      </c>
      <c r="BI40" s="24">
        <v>15</v>
      </c>
      <c r="BJ40" s="22">
        <v>88</v>
      </c>
      <c r="BK40" s="22">
        <v>1219</v>
      </c>
      <c r="BL40" s="23">
        <v>40619</v>
      </c>
      <c r="BM40" s="24">
        <v>12.6</v>
      </c>
      <c r="BN40" s="22">
        <v>70</v>
      </c>
      <c r="BO40" s="22">
        <v>1286</v>
      </c>
      <c r="BP40" s="23">
        <v>42499</v>
      </c>
      <c r="BQ40" s="24">
        <v>10.9</v>
      </c>
      <c r="BR40" s="22">
        <v>84</v>
      </c>
      <c r="BS40" s="22">
        <v>1174</v>
      </c>
      <c r="BT40" s="23">
        <v>41273</v>
      </c>
      <c r="BU40" s="24">
        <v>11.8</v>
      </c>
      <c r="BV40" s="22">
        <v>72</v>
      </c>
      <c r="BW40" s="22">
        <v>1238</v>
      </c>
      <c r="BX40" s="23">
        <v>41802</v>
      </c>
      <c r="BY40" s="24">
        <v>10.9</v>
      </c>
      <c r="BZ40" s="22">
        <v>68</v>
      </c>
      <c r="CA40" s="22">
        <v>1218</v>
      </c>
      <c r="CB40" s="23">
        <v>41638</v>
      </c>
      <c r="CC40" s="24">
        <v>12.5</v>
      </c>
      <c r="CD40" s="22">
        <v>90</v>
      </c>
      <c r="CE40" s="22">
        <v>1283</v>
      </c>
      <c r="CF40" s="23">
        <v>40994</v>
      </c>
      <c r="CG40" s="24">
        <v>11.8</v>
      </c>
      <c r="CH40" s="22">
        <v>80</v>
      </c>
      <c r="CI40" s="22">
        <v>1266</v>
      </c>
      <c r="CJ40" s="23">
        <v>44159</v>
      </c>
      <c r="CK40" s="24">
        <v>12</v>
      </c>
      <c r="CL40" s="22">
        <v>88</v>
      </c>
      <c r="CM40" s="22">
        <v>1219</v>
      </c>
      <c r="CN40" s="23">
        <v>47091</v>
      </c>
      <c r="CO40" s="24">
        <v>11.8</v>
      </c>
      <c r="CP40" s="22">
        <v>76</v>
      </c>
      <c r="CQ40" s="22">
        <v>1276</v>
      </c>
      <c r="CR40" s="23">
        <v>50236</v>
      </c>
      <c r="CS40" s="24">
        <v>12.8</v>
      </c>
      <c r="CT40" s="22">
        <v>87</v>
      </c>
      <c r="CU40" s="22">
        <v>1183</v>
      </c>
      <c r="CV40" s="23">
        <v>51727</v>
      </c>
      <c r="CW40" s="24">
        <v>10.6</v>
      </c>
      <c r="CX40" s="22">
        <v>88</v>
      </c>
      <c r="CY40" s="22">
        <v>1202</v>
      </c>
      <c r="CZ40" s="23">
        <v>49098</v>
      </c>
      <c r="DA40" s="24">
        <v>13.4</v>
      </c>
      <c r="DB40" s="22">
        <v>96</v>
      </c>
      <c r="DC40" s="22">
        <v>1239</v>
      </c>
      <c r="DD40" s="23">
        <v>50602</v>
      </c>
      <c r="DE40" s="24">
        <v>14.3</v>
      </c>
      <c r="DF40" s="22">
        <v>84</v>
      </c>
      <c r="DG40" s="22">
        <v>1239</v>
      </c>
      <c r="DH40" s="23">
        <v>51526</v>
      </c>
      <c r="DI40" s="24">
        <v>14.4</v>
      </c>
      <c r="DJ40" s="22">
        <v>91</v>
      </c>
      <c r="DK40" s="22">
        <v>1159</v>
      </c>
      <c r="DL40" s="23">
        <v>51775</v>
      </c>
      <c r="DM40" s="24">
        <v>13.5</v>
      </c>
      <c r="DN40" s="22">
        <v>82</v>
      </c>
      <c r="DO40" s="22">
        <v>1000</v>
      </c>
      <c r="DP40" s="23">
        <v>48999</v>
      </c>
      <c r="DQ40" s="24">
        <v>14</v>
      </c>
      <c r="DR40" s="22">
        <v>81</v>
      </c>
      <c r="DS40" s="22">
        <v>1052</v>
      </c>
      <c r="DT40" s="23">
        <v>58875</v>
      </c>
      <c r="DU40" s="24">
        <v>14.4</v>
      </c>
    </row>
    <row r="41" spans="1:125" x14ac:dyDescent="0.2">
      <c r="A41" s="22" t="s">
        <v>39</v>
      </c>
      <c r="B41" s="25">
        <v>538</v>
      </c>
      <c r="C41" s="22">
        <v>2764</v>
      </c>
      <c r="D41" s="23">
        <v>20346</v>
      </c>
      <c r="E41" s="24">
        <v>15.6</v>
      </c>
      <c r="F41" s="22">
        <v>550</v>
      </c>
      <c r="G41" s="22">
        <v>2886</v>
      </c>
      <c r="H41" s="23">
        <v>22877</v>
      </c>
      <c r="I41" s="24">
        <v>10.5</v>
      </c>
      <c r="J41" s="22">
        <v>659</v>
      </c>
      <c r="K41" s="22">
        <v>2984</v>
      </c>
      <c r="L41" s="23">
        <v>23807</v>
      </c>
      <c r="M41" s="24">
        <v>10.1</v>
      </c>
      <c r="N41" s="22">
        <v>642</v>
      </c>
      <c r="O41" s="22">
        <v>3130</v>
      </c>
      <c r="P41" s="23">
        <v>25424</v>
      </c>
      <c r="Q41" s="24">
        <v>10.6</v>
      </c>
      <c r="R41" s="22">
        <v>660</v>
      </c>
      <c r="S41" s="22">
        <v>2992</v>
      </c>
      <c r="T41" s="23">
        <v>26742</v>
      </c>
      <c r="U41" s="24">
        <v>10.3</v>
      </c>
      <c r="V41" s="22">
        <v>753</v>
      </c>
      <c r="W41" s="22">
        <v>2963</v>
      </c>
      <c r="X41" s="23">
        <v>28690</v>
      </c>
      <c r="Y41" s="24">
        <v>10.4</v>
      </c>
      <c r="Z41" s="22">
        <v>801</v>
      </c>
      <c r="AA41" s="22">
        <v>3068</v>
      </c>
      <c r="AB41" s="23">
        <v>29005</v>
      </c>
      <c r="AC41" s="24">
        <v>11</v>
      </c>
      <c r="AD41" s="22">
        <v>758</v>
      </c>
      <c r="AE41" s="22">
        <v>3435</v>
      </c>
      <c r="AF41" s="23">
        <v>30367</v>
      </c>
      <c r="AG41" s="24">
        <v>11</v>
      </c>
      <c r="AH41" s="22">
        <v>746</v>
      </c>
      <c r="AI41" s="22">
        <v>3324</v>
      </c>
      <c r="AJ41" s="23">
        <v>29882</v>
      </c>
      <c r="AK41" s="24">
        <v>11.9</v>
      </c>
      <c r="AL41" s="22">
        <v>823</v>
      </c>
      <c r="AM41" s="22">
        <v>3195</v>
      </c>
      <c r="AN41" s="23">
        <v>30995</v>
      </c>
      <c r="AO41" s="24">
        <v>13.2</v>
      </c>
      <c r="AP41" s="22">
        <v>712</v>
      </c>
      <c r="AQ41" s="22">
        <v>3145</v>
      </c>
      <c r="AR41" s="23">
        <v>32066</v>
      </c>
      <c r="AS41" s="24">
        <v>12.5</v>
      </c>
      <c r="AT41" s="22">
        <v>755</v>
      </c>
      <c r="AU41" s="22">
        <v>3046</v>
      </c>
      <c r="AV41" s="23">
        <v>34524</v>
      </c>
      <c r="AW41" s="24">
        <v>12.2</v>
      </c>
      <c r="AX41" s="22">
        <v>686</v>
      </c>
      <c r="AY41" s="22">
        <v>3034</v>
      </c>
      <c r="AZ41" s="23">
        <v>34899</v>
      </c>
      <c r="BA41" s="24">
        <v>11.6</v>
      </c>
      <c r="BB41" s="22">
        <v>705</v>
      </c>
      <c r="BC41" s="22">
        <v>3289</v>
      </c>
      <c r="BD41" s="23">
        <v>37517</v>
      </c>
      <c r="BE41" s="24">
        <v>11.2</v>
      </c>
      <c r="BF41" s="22">
        <v>633</v>
      </c>
      <c r="BG41" s="22">
        <v>3223</v>
      </c>
      <c r="BH41" s="23">
        <v>39015</v>
      </c>
      <c r="BI41" s="24">
        <v>11.3</v>
      </c>
      <c r="BJ41" s="22">
        <v>592</v>
      </c>
      <c r="BK41" s="22">
        <v>3279</v>
      </c>
      <c r="BL41" s="23">
        <v>37758</v>
      </c>
      <c r="BM41" s="24">
        <v>9.3000000000000007</v>
      </c>
      <c r="BN41" s="22">
        <v>602</v>
      </c>
      <c r="BO41" s="22">
        <v>3247</v>
      </c>
      <c r="BP41" s="23">
        <v>42176</v>
      </c>
      <c r="BQ41" s="24">
        <v>8.6</v>
      </c>
      <c r="BR41" s="22">
        <v>651</v>
      </c>
      <c r="BS41" s="22">
        <v>3467</v>
      </c>
      <c r="BT41" s="23">
        <v>43499</v>
      </c>
      <c r="BU41" s="24">
        <v>9.6</v>
      </c>
      <c r="BV41" s="22">
        <v>624</v>
      </c>
      <c r="BW41" s="22">
        <v>3731</v>
      </c>
      <c r="BX41" s="23">
        <v>42498</v>
      </c>
      <c r="BY41" s="24">
        <v>9.5</v>
      </c>
      <c r="BZ41" s="22">
        <v>647</v>
      </c>
      <c r="CA41" s="22">
        <v>3556</v>
      </c>
      <c r="CB41" s="23">
        <v>42933</v>
      </c>
      <c r="CC41" s="24">
        <v>10.5</v>
      </c>
      <c r="CD41" s="22">
        <v>650</v>
      </c>
      <c r="CE41" s="22">
        <v>3535</v>
      </c>
      <c r="CF41" s="23">
        <v>44106</v>
      </c>
      <c r="CG41" s="24">
        <v>11.4</v>
      </c>
      <c r="CH41" s="22">
        <v>756</v>
      </c>
      <c r="CI41" s="22">
        <v>3586</v>
      </c>
      <c r="CJ41" s="23">
        <v>46300</v>
      </c>
      <c r="CK41" s="24">
        <v>11.2</v>
      </c>
      <c r="CL41" s="22">
        <v>741</v>
      </c>
      <c r="CM41" s="22">
        <v>3611</v>
      </c>
      <c r="CN41" s="23">
        <v>48477</v>
      </c>
      <c r="CO41" s="24">
        <v>11.3</v>
      </c>
      <c r="CP41" s="22">
        <v>725</v>
      </c>
      <c r="CQ41" s="22">
        <v>3443</v>
      </c>
      <c r="CR41" s="23">
        <v>48437</v>
      </c>
      <c r="CS41" s="24">
        <v>10.4</v>
      </c>
      <c r="CT41" s="22">
        <v>705</v>
      </c>
      <c r="CU41" s="22">
        <v>3485</v>
      </c>
      <c r="CV41" s="23">
        <v>51402</v>
      </c>
      <c r="CW41" s="24">
        <v>11</v>
      </c>
      <c r="CX41" s="22">
        <v>664</v>
      </c>
      <c r="CY41" s="22">
        <v>3626</v>
      </c>
      <c r="CZ41" s="23">
        <v>48172</v>
      </c>
      <c r="DA41" s="24">
        <v>11.1</v>
      </c>
      <c r="DB41" s="22">
        <v>653</v>
      </c>
      <c r="DC41" s="22">
        <v>3472</v>
      </c>
      <c r="DD41" s="23">
        <v>48314</v>
      </c>
      <c r="DE41" s="24">
        <v>12.2</v>
      </c>
      <c r="DF41" s="22">
        <v>639</v>
      </c>
      <c r="DG41" s="22">
        <v>3339</v>
      </c>
      <c r="DH41" s="23">
        <v>49910</v>
      </c>
      <c r="DI41" s="24">
        <v>12.6</v>
      </c>
      <c r="DJ41" s="22">
        <v>707</v>
      </c>
      <c r="DK41" s="22">
        <v>3371</v>
      </c>
      <c r="DL41" s="23">
        <v>51904</v>
      </c>
      <c r="DM41" s="24">
        <v>13.9</v>
      </c>
      <c r="DN41" s="22">
        <v>611</v>
      </c>
      <c r="DO41" s="22">
        <v>2728</v>
      </c>
      <c r="DP41" s="23">
        <v>55156</v>
      </c>
      <c r="DQ41" s="24">
        <v>11.2</v>
      </c>
      <c r="DR41" s="22">
        <v>614</v>
      </c>
      <c r="DS41" s="22">
        <v>2787</v>
      </c>
      <c r="DT41" s="23">
        <v>55173</v>
      </c>
      <c r="DU41" s="24">
        <v>12.5</v>
      </c>
    </row>
    <row r="42" spans="1:125" x14ac:dyDescent="0.2">
      <c r="A42" s="22" t="s">
        <v>40</v>
      </c>
      <c r="B42" s="25">
        <v>33</v>
      </c>
      <c r="C42" s="22">
        <v>205</v>
      </c>
      <c r="D42" s="23">
        <v>21612</v>
      </c>
      <c r="E42" s="24">
        <v>12.8</v>
      </c>
      <c r="F42" s="22">
        <v>35</v>
      </c>
      <c r="G42" s="22">
        <v>253</v>
      </c>
      <c r="H42" s="23">
        <v>24625</v>
      </c>
      <c r="I42" s="24">
        <v>9</v>
      </c>
      <c r="J42" s="22">
        <v>34</v>
      </c>
      <c r="K42" s="22">
        <v>209</v>
      </c>
      <c r="L42" s="23">
        <v>26540</v>
      </c>
      <c r="M42" s="24">
        <v>9.1</v>
      </c>
      <c r="N42" s="22">
        <v>35</v>
      </c>
      <c r="O42" s="22">
        <v>241</v>
      </c>
      <c r="P42" s="23">
        <v>28292</v>
      </c>
      <c r="Q42" s="24">
        <v>8.1</v>
      </c>
      <c r="R42" s="22">
        <v>41</v>
      </c>
      <c r="S42" s="22">
        <v>303</v>
      </c>
      <c r="T42" s="23">
        <v>29842</v>
      </c>
      <c r="U42" s="24">
        <v>9.8000000000000007</v>
      </c>
      <c r="V42" s="22">
        <v>49</v>
      </c>
      <c r="W42" s="22">
        <v>266</v>
      </c>
      <c r="X42" s="23">
        <v>30124</v>
      </c>
      <c r="Y42" s="24">
        <v>6.7</v>
      </c>
      <c r="Z42" s="22">
        <v>48</v>
      </c>
      <c r="AA42" s="22">
        <v>248</v>
      </c>
      <c r="AB42" s="23">
        <v>31968</v>
      </c>
      <c r="AC42" s="24">
        <v>7.5</v>
      </c>
      <c r="AD42" s="22">
        <v>37</v>
      </c>
      <c r="AE42" s="22">
        <v>310</v>
      </c>
      <c r="AF42" s="23">
        <v>30836</v>
      </c>
      <c r="AG42" s="24">
        <v>10.4</v>
      </c>
      <c r="AH42" s="22">
        <v>36</v>
      </c>
      <c r="AI42" s="22">
        <v>311</v>
      </c>
      <c r="AJ42" s="23">
        <v>30432</v>
      </c>
      <c r="AK42" s="24">
        <v>12.4</v>
      </c>
      <c r="AL42" s="22">
        <v>39</v>
      </c>
      <c r="AM42" s="22">
        <v>286</v>
      </c>
      <c r="AN42" s="23">
        <v>33509</v>
      </c>
      <c r="AO42" s="24">
        <v>11.2</v>
      </c>
      <c r="AP42" s="22">
        <v>41</v>
      </c>
      <c r="AQ42" s="22">
        <v>273</v>
      </c>
      <c r="AR42" s="23">
        <v>31928</v>
      </c>
      <c r="AS42" s="24">
        <v>10.3</v>
      </c>
      <c r="AT42" s="22">
        <v>33</v>
      </c>
      <c r="AU42" s="22">
        <v>267</v>
      </c>
      <c r="AV42" s="23">
        <v>35359</v>
      </c>
      <c r="AW42" s="24">
        <v>10.6</v>
      </c>
      <c r="AX42" s="22">
        <v>25</v>
      </c>
      <c r="AY42" s="22">
        <v>287</v>
      </c>
      <c r="AZ42" s="23">
        <v>36986</v>
      </c>
      <c r="BA42" s="24">
        <v>11</v>
      </c>
      <c r="BB42" s="22">
        <v>25</v>
      </c>
      <c r="BC42" s="22">
        <v>363</v>
      </c>
      <c r="BD42" s="23">
        <v>34797</v>
      </c>
      <c r="BE42" s="24">
        <v>12.7</v>
      </c>
      <c r="BF42" s="22">
        <v>24</v>
      </c>
      <c r="BG42" s="22">
        <v>351</v>
      </c>
      <c r="BH42" s="23">
        <v>40686</v>
      </c>
      <c r="BI42" s="24">
        <v>11.6</v>
      </c>
      <c r="BJ42" s="22">
        <v>36</v>
      </c>
      <c r="BK42" s="22">
        <v>391</v>
      </c>
      <c r="BL42" s="23">
        <v>42719</v>
      </c>
      <c r="BM42" s="24">
        <v>10</v>
      </c>
      <c r="BN42" s="22">
        <v>45</v>
      </c>
      <c r="BO42" s="22">
        <v>412</v>
      </c>
      <c r="BP42" s="23">
        <v>42197</v>
      </c>
      <c r="BQ42" s="24">
        <v>10.199999999999999</v>
      </c>
      <c r="BR42" s="22">
        <v>39</v>
      </c>
      <c r="BS42" s="22">
        <v>416</v>
      </c>
      <c r="BT42" s="23">
        <v>45723</v>
      </c>
      <c r="BU42" s="24">
        <v>9.6</v>
      </c>
      <c r="BV42" s="22">
        <v>41</v>
      </c>
      <c r="BW42" s="22">
        <v>395</v>
      </c>
      <c r="BX42" s="23">
        <v>42417</v>
      </c>
      <c r="BY42" s="24">
        <v>11</v>
      </c>
      <c r="BZ42" s="22">
        <v>25</v>
      </c>
      <c r="CA42" s="22">
        <v>505</v>
      </c>
      <c r="CB42" s="23">
        <v>44711</v>
      </c>
      <c r="CC42" s="24">
        <v>11.5</v>
      </c>
      <c r="CD42" s="22">
        <v>26</v>
      </c>
      <c r="CE42" s="22">
        <v>320</v>
      </c>
      <c r="CF42" s="23">
        <v>47935</v>
      </c>
      <c r="CG42" s="24">
        <v>11.5</v>
      </c>
      <c r="CH42" s="22">
        <v>34</v>
      </c>
      <c r="CI42" s="22">
        <v>323</v>
      </c>
      <c r="CJ42" s="23">
        <v>49484</v>
      </c>
      <c r="CK42" s="24">
        <v>12.1</v>
      </c>
      <c r="CL42" s="22">
        <v>27</v>
      </c>
      <c r="CM42" s="22">
        <v>289</v>
      </c>
      <c r="CN42" s="23">
        <v>53736</v>
      </c>
      <c r="CO42" s="24">
        <v>10.5</v>
      </c>
      <c r="CP42" s="22">
        <v>19</v>
      </c>
      <c r="CQ42" s="22">
        <v>258</v>
      </c>
      <c r="CR42" s="23">
        <v>54210</v>
      </c>
      <c r="CS42" s="24">
        <v>9.5</v>
      </c>
      <c r="CT42" s="22">
        <v>31</v>
      </c>
      <c r="CU42" s="22">
        <v>282</v>
      </c>
      <c r="CV42" s="23">
        <v>53241</v>
      </c>
      <c r="CW42" s="24">
        <v>12.7</v>
      </c>
      <c r="CX42" s="22">
        <v>32</v>
      </c>
      <c r="CY42" s="22">
        <v>296</v>
      </c>
      <c r="CZ42" s="23">
        <v>51634</v>
      </c>
      <c r="DA42" s="24">
        <v>13</v>
      </c>
      <c r="DB42" s="22">
        <v>29</v>
      </c>
      <c r="DC42" s="22">
        <v>298</v>
      </c>
      <c r="DD42" s="23">
        <v>51623</v>
      </c>
      <c r="DE42" s="24">
        <v>14</v>
      </c>
      <c r="DF42" s="22">
        <v>20</v>
      </c>
      <c r="DG42" s="22">
        <v>319</v>
      </c>
      <c r="DH42" s="23">
        <v>49033</v>
      </c>
      <c r="DI42" s="24">
        <v>13.4</v>
      </c>
      <c r="DJ42" s="22">
        <v>36</v>
      </c>
      <c r="DK42" s="22">
        <v>292</v>
      </c>
      <c r="DL42" s="23">
        <v>56065</v>
      </c>
      <c r="DM42" s="24">
        <v>13.6</v>
      </c>
      <c r="DN42" s="22">
        <v>31</v>
      </c>
      <c r="DO42" s="22">
        <v>333</v>
      </c>
      <c r="DP42" s="23">
        <v>56323</v>
      </c>
      <c r="DQ42" s="24">
        <v>9.3000000000000007</v>
      </c>
      <c r="DR42" s="22">
        <v>25</v>
      </c>
      <c r="DS42" s="22">
        <v>253</v>
      </c>
      <c r="DT42" s="23">
        <v>58633</v>
      </c>
      <c r="DU42" s="24">
        <v>11.3</v>
      </c>
    </row>
    <row r="43" spans="1:125" x14ac:dyDescent="0.2">
      <c r="A43" s="22" t="s">
        <v>41</v>
      </c>
      <c r="B43" s="25">
        <v>305</v>
      </c>
      <c r="C43" s="22">
        <v>1329</v>
      </c>
      <c r="D43" s="23">
        <v>20309</v>
      </c>
      <c r="E43" s="24">
        <v>17.2</v>
      </c>
      <c r="F43" s="22">
        <v>304</v>
      </c>
      <c r="G43" s="22">
        <v>1385</v>
      </c>
      <c r="H43" s="23">
        <v>20036</v>
      </c>
      <c r="I43" s="24">
        <v>15.2</v>
      </c>
      <c r="J43" s="22">
        <v>291</v>
      </c>
      <c r="K43" s="22">
        <v>1395</v>
      </c>
      <c r="L43" s="23">
        <v>21968</v>
      </c>
      <c r="M43" s="24">
        <v>17.3</v>
      </c>
      <c r="N43" s="22">
        <v>318</v>
      </c>
      <c r="O43" s="22">
        <v>1497</v>
      </c>
      <c r="P43" s="23">
        <v>25049</v>
      </c>
      <c r="Q43" s="24">
        <v>15.6</v>
      </c>
      <c r="R43" s="22">
        <v>325</v>
      </c>
      <c r="S43" s="22">
        <v>1493</v>
      </c>
      <c r="T43" s="23">
        <v>25533</v>
      </c>
      <c r="U43" s="24">
        <v>15.5</v>
      </c>
      <c r="V43" s="22">
        <v>320</v>
      </c>
      <c r="W43" s="22">
        <v>1632</v>
      </c>
      <c r="X43" s="23">
        <v>23798</v>
      </c>
      <c r="Y43" s="24">
        <v>17</v>
      </c>
      <c r="Z43" s="22">
        <v>390</v>
      </c>
      <c r="AA43" s="22">
        <v>1873</v>
      </c>
      <c r="AB43" s="23">
        <v>28735</v>
      </c>
      <c r="AC43" s="24">
        <v>16.2</v>
      </c>
      <c r="AD43" s="22">
        <v>402</v>
      </c>
      <c r="AE43" s="22">
        <v>2098</v>
      </c>
      <c r="AF43" s="23">
        <v>27463</v>
      </c>
      <c r="AG43" s="24">
        <v>16.399999999999999</v>
      </c>
      <c r="AH43" s="22">
        <v>373</v>
      </c>
      <c r="AI43" s="22">
        <v>2072</v>
      </c>
      <c r="AJ43" s="23">
        <v>27578</v>
      </c>
      <c r="AK43" s="24">
        <v>19</v>
      </c>
      <c r="AL43" s="22">
        <v>377</v>
      </c>
      <c r="AM43" s="22">
        <v>1905</v>
      </c>
      <c r="AN43" s="23">
        <v>26053</v>
      </c>
      <c r="AO43" s="24">
        <v>18.7</v>
      </c>
      <c r="AP43" s="22">
        <v>353</v>
      </c>
      <c r="AQ43" s="22">
        <v>1991</v>
      </c>
      <c r="AR43" s="23">
        <v>29846</v>
      </c>
      <c r="AS43" s="24">
        <v>13.8</v>
      </c>
      <c r="AT43" s="22">
        <v>292</v>
      </c>
      <c r="AU43" s="22">
        <v>1737</v>
      </c>
      <c r="AV43" s="23">
        <v>29071</v>
      </c>
      <c r="AW43" s="24">
        <v>19.899999999999999</v>
      </c>
      <c r="AX43" s="22">
        <v>332</v>
      </c>
      <c r="AY43" s="22">
        <v>1821</v>
      </c>
      <c r="AZ43" s="23">
        <v>34665</v>
      </c>
      <c r="BA43" s="24">
        <v>13</v>
      </c>
      <c r="BB43" s="22">
        <v>314</v>
      </c>
      <c r="BC43" s="22">
        <v>1837</v>
      </c>
      <c r="BD43" s="23">
        <v>34262</v>
      </c>
      <c r="BE43" s="24">
        <v>13.1</v>
      </c>
      <c r="BF43" s="22">
        <v>306</v>
      </c>
      <c r="BG43" s="22">
        <v>1753</v>
      </c>
      <c r="BH43" s="23">
        <v>33267</v>
      </c>
      <c r="BI43" s="24">
        <v>13.7</v>
      </c>
      <c r="BJ43" s="22">
        <v>258</v>
      </c>
      <c r="BK43" s="22">
        <v>1587</v>
      </c>
      <c r="BL43" s="23">
        <v>36462</v>
      </c>
      <c r="BM43" s="24">
        <v>11.7</v>
      </c>
      <c r="BN43" s="22">
        <v>291</v>
      </c>
      <c r="BO43" s="22">
        <v>1660</v>
      </c>
      <c r="BP43" s="23">
        <v>37570</v>
      </c>
      <c r="BQ43" s="24">
        <v>11.1</v>
      </c>
      <c r="BR43" s="22">
        <v>330</v>
      </c>
      <c r="BS43" s="22">
        <v>1769</v>
      </c>
      <c r="BT43" s="23">
        <v>37736</v>
      </c>
      <c r="BU43" s="24">
        <v>15.1</v>
      </c>
      <c r="BV43" s="22">
        <v>298</v>
      </c>
      <c r="BW43" s="22">
        <v>1959</v>
      </c>
      <c r="BX43" s="23">
        <v>37812</v>
      </c>
      <c r="BY43" s="24">
        <v>14.3</v>
      </c>
      <c r="BZ43" s="22">
        <v>303</v>
      </c>
      <c r="CA43" s="22">
        <v>1952</v>
      </c>
      <c r="CB43" s="23">
        <v>38479</v>
      </c>
      <c r="CC43" s="24">
        <v>12.7</v>
      </c>
      <c r="CD43" s="22">
        <v>286</v>
      </c>
      <c r="CE43" s="22">
        <v>1772</v>
      </c>
      <c r="CF43" s="23">
        <v>38691</v>
      </c>
      <c r="CG43" s="24">
        <v>14.9</v>
      </c>
      <c r="CH43" s="22">
        <v>314</v>
      </c>
      <c r="CI43" s="22">
        <v>1862</v>
      </c>
      <c r="CJ43" s="23">
        <v>40230</v>
      </c>
      <c r="CK43" s="24">
        <v>15</v>
      </c>
      <c r="CL43" s="22">
        <v>362</v>
      </c>
      <c r="CM43" s="22">
        <v>1834</v>
      </c>
      <c r="CN43" s="23">
        <v>39617</v>
      </c>
      <c r="CO43" s="24">
        <v>11.2</v>
      </c>
      <c r="CP43" s="22">
        <v>364</v>
      </c>
      <c r="CQ43" s="22">
        <v>1773</v>
      </c>
      <c r="CR43" s="23">
        <v>44213</v>
      </c>
      <c r="CS43" s="24">
        <v>14.1</v>
      </c>
      <c r="CT43" s="22">
        <v>307</v>
      </c>
      <c r="CU43" s="22">
        <v>1686</v>
      </c>
      <c r="CV43" s="23">
        <v>42155</v>
      </c>
      <c r="CW43" s="24">
        <v>14</v>
      </c>
      <c r="CX43" s="22">
        <v>305</v>
      </c>
      <c r="CY43" s="22">
        <v>1663</v>
      </c>
      <c r="CZ43" s="23">
        <v>41101</v>
      </c>
      <c r="DA43" s="24">
        <v>13.7</v>
      </c>
      <c r="DB43" s="22">
        <v>265</v>
      </c>
      <c r="DC43" s="22">
        <v>1551</v>
      </c>
      <c r="DD43" s="23">
        <v>41698</v>
      </c>
      <c r="DE43" s="24">
        <v>16.899999999999999</v>
      </c>
      <c r="DF43" s="22">
        <v>320</v>
      </c>
      <c r="DG43" s="22">
        <v>1678</v>
      </c>
      <c r="DH43" s="23">
        <v>40084</v>
      </c>
      <c r="DI43" s="24">
        <v>19</v>
      </c>
      <c r="DJ43" s="22">
        <v>332</v>
      </c>
      <c r="DK43" s="22">
        <v>1712</v>
      </c>
      <c r="DL43" s="23">
        <v>44401</v>
      </c>
      <c r="DM43" s="24">
        <v>16.7</v>
      </c>
      <c r="DN43" s="22">
        <v>305</v>
      </c>
      <c r="DO43" s="22">
        <v>1739</v>
      </c>
      <c r="DP43" s="23">
        <v>43563</v>
      </c>
      <c r="DQ43" s="24">
        <v>19.3</v>
      </c>
      <c r="DR43" s="22">
        <v>311</v>
      </c>
      <c r="DS43" s="22">
        <v>1480</v>
      </c>
      <c r="DT43" s="23">
        <v>44929</v>
      </c>
      <c r="DU43" s="24">
        <v>16.5</v>
      </c>
    </row>
    <row r="44" spans="1:125" x14ac:dyDescent="0.2">
      <c r="A44" s="22" t="s">
        <v>42</v>
      </c>
      <c r="B44" s="25">
        <v>13</v>
      </c>
      <c r="C44" s="22">
        <v>190</v>
      </c>
      <c r="D44" s="23">
        <v>19409</v>
      </c>
      <c r="E44" s="24">
        <v>14.5</v>
      </c>
      <c r="F44" s="22">
        <v>13</v>
      </c>
      <c r="G44" s="22">
        <v>168</v>
      </c>
      <c r="H44" s="23">
        <v>18142</v>
      </c>
      <c r="I44" s="24">
        <v>17.3</v>
      </c>
      <c r="J44" s="22">
        <v>28</v>
      </c>
      <c r="K44" s="22">
        <v>125</v>
      </c>
      <c r="L44" s="23">
        <v>19898</v>
      </c>
      <c r="M44" s="24">
        <v>17</v>
      </c>
      <c r="N44" s="22">
        <v>13</v>
      </c>
      <c r="O44" s="22">
        <v>146</v>
      </c>
      <c r="P44" s="23">
        <v>21151</v>
      </c>
      <c r="Q44" s="24">
        <v>15.2</v>
      </c>
      <c r="R44" s="22">
        <v>22</v>
      </c>
      <c r="S44" s="22">
        <v>192</v>
      </c>
      <c r="T44" s="23">
        <v>22294</v>
      </c>
      <c r="U44" s="24">
        <v>14.2</v>
      </c>
      <c r="V44" s="22">
        <v>9</v>
      </c>
      <c r="W44" s="22">
        <v>229</v>
      </c>
      <c r="X44" s="23">
        <v>24108</v>
      </c>
      <c r="Y44" s="24">
        <v>13.2</v>
      </c>
      <c r="Z44" s="22">
        <v>14</v>
      </c>
      <c r="AA44" s="22">
        <v>239</v>
      </c>
      <c r="AB44" s="23">
        <v>24571</v>
      </c>
      <c r="AC44" s="24">
        <v>13.3</v>
      </c>
      <c r="AD44" s="22">
        <v>12</v>
      </c>
      <c r="AE44" s="22">
        <v>279</v>
      </c>
      <c r="AF44" s="23">
        <v>24639</v>
      </c>
      <c r="AG44" s="24">
        <v>14</v>
      </c>
      <c r="AH44" s="22">
        <v>4</v>
      </c>
      <c r="AI44" s="22">
        <v>368</v>
      </c>
      <c r="AJ44" s="23">
        <v>26259</v>
      </c>
      <c r="AK44" s="24">
        <v>15.1</v>
      </c>
      <c r="AL44" s="22">
        <v>24</v>
      </c>
      <c r="AM44" s="22">
        <v>318</v>
      </c>
      <c r="AN44" s="23">
        <v>27737</v>
      </c>
      <c r="AO44" s="24">
        <v>14.2</v>
      </c>
      <c r="AP44" s="22">
        <v>10</v>
      </c>
      <c r="AQ44" s="22">
        <v>303</v>
      </c>
      <c r="AR44" s="23">
        <v>29733</v>
      </c>
      <c r="AS44" s="24">
        <v>14.5</v>
      </c>
      <c r="AT44" s="22">
        <v>13</v>
      </c>
      <c r="AU44" s="22">
        <v>299</v>
      </c>
      <c r="AV44" s="23">
        <v>29578</v>
      </c>
      <c r="AW44" s="24">
        <v>14.5</v>
      </c>
      <c r="AX44" s="22">
        <v>9</v>
      </c>
      <c r="AY44" s="22">
        <v>300</v>
      </c>
      <c r="AZ44" s="23">
        <v>29526</v>
      </c>
      <c r="BA44" s="24">
        <v>11.8</v>
      </c>
      <c r="BB44" s="22">
        <v>10</v>
      </c>
      <c r="BC44" s="22">
        <v>357</v>
      </c>
      <c r="BD44" s="23">
        <v>29694</v>
      </c>
      <c r="BE44" s="24">
        <v>16.5</v>
      </c>
      <c r="BF44" s="22">
        <v>10</v>
      </c>
      <c r="BG44" s="22">
        <v>258</v>
      </c>
      <c r="BH44" s="23">
        <v>32786</v>
      </c>
      <c r="BI44" s="24">
        <v>10.8</v>
      </c>
      <c r="BJ44" s="22">
        <v>18</v>
      </c>
      <c r="BK44" s="22">
        <v>336</v>
      </c>
      <c r="BL44" s="23">
        <v>35828</v>
      </c>
      <c r="BM44" s="24">
        <v>7.7</v>
      </c>
      <c r="BN44" s="22">
        <v>7</v>
      </c>
      <c r="BO44" s="22">
        <v>305</v>
      </c>
      <c r="BP44" s="23">
        <v>36475</v>
      </c>
      <c r="BQ44" s="24">
        <v>10.7</v>
      </c>
      <c r="BR44" s="22">
        <v>7</v>
      </c>
      <c r="BS44" s="22">
        <v>351</v>
      </c>
      <c r="BT44" s="23">
        <v>39671</v>
      </c>
      <c r="BU44" s="24">
        <v>8.4</v>
      </c>
      <c r="BV44" s="22">
        <v>11</v>
      </c>
      <c r="BW44" s="22">
        <v>361</v>
      </c>
      <c r="BX44" s="23">
        <v>37873</v>
      </c>
      <c r="BY44" s="24">
        <v>11.5</v>
      </c>
      <c r="BZ44" s="22">
        <v>10</v>
      </c>
      <c r="CA44" s="22">
        <v>356</v>
      </c>
      <c r="CB44" s="23">
        <v>39522</v>
      </c>
      <c r="CC44" s="24">
        <v>12.7</v>
      </c>
      <c r="CD44" s="22">
        <v>17</v>
      </c>
      <c r="CE44" s="22">
        <v>336</v>
      </c>
      <c r="CF44" s="23">
        <v>41107</v>
      </c>
      <c r="CG44" s="24">
        <v>13.5</v>
      </c>
      <c r="CH44" s="22">
        <v>18</v>
      </c>
      <c r="CI44" s="22">
        <v>377</v>
      </c>
      <c r="CJ44" s="23">
        <v>43151</v>
      </c>
      <c r="CK44" s="24">
        <v>11.8</v>
      </c>
      <c r="CL44" s="22">
        <v>30</v>
      </c>
      <c r="CM44" s="22">
        <v>465</v>
      </c>
      <c r="CN44" s="23">
        <v>45427</v>
      </c>
      <c r="CO44" s="24">
        <v>10.7</v>
      </c>
      <c r="CP44" s="22">
        <v>31</v>
      </c>
      <c r="CQ44" s="22">
        <v>433</v>
      </c>
      <c r="CR44" s="23">
        <v>46418</v>
      </c>
      <c r="CS44" s="24">
        <v>9.4</v>
      </c>
      <c r="CT44" s="22">
        <v>37</v>
      </c>
      <c r="CU44" s="22">
        <v>562</v>
      </c>
      <c r="CV44" s="23">
        <v>51600</v>
      </c>
      <c r="CW44" s="24">
        <v>13.1</v>
      </c>
      <c r="CX44" s="22">
        <v>30</v>
      </c>
      <c r="CY44" s="22">
        <v>501</v>
      </c>
      <c r="CZ44" s="23">
        <v>45826</v>
      </c>
      <c r="DA44" s="24">
        <v>14.1</v>
      </c>
      <c r="DB44" s="22">
        <v>23</v>
      </c>
      <c r="DC44" s="22">
        <v>385</v>
      </c>
      <c r="DD44" s="23">
        <v>45352</v>
      </c>
      <c r="DE44" s="24">
        <v>13.6</v>
      </c>
      <c r="DF44" s="22">
        <v>20</v>
      </c>
      <c r="DG44" s="22">
        <v>503</v>
      </c>
      <c r="DH44" s="23">
        <v>47223</v>
      </c>
      <c r="DI44" s="24">
        <v>14.5</v>
      </c>
      <c r="DJ44" s="22">
        <v>23</v>
      </c>
      <c r="DK44" s="22">
        <v>600</v>
      </c>
      <c r="DL44" s="23">
        <v>49415</v>
      </c>
      <c r="DM44" s="24">
        <v>12.8</v>
      </c>
      <c r="DN44" s="22">
        <v>18</v>
      </c>
      <c r="DO44" s="22">
        <v>454</v>
      </c>
      <c r="DP44" s="23">
        <v>53413</v>
      </c>
      <c r="DQ44" s="24">
        <v>13.3</v>
      </c>
      <c r="DR44" s="22">
        <v>20</v>
      </c>
      <c r="DS44" s="22">
        <v>413</v>
      </c>
      <c r="DT44" s="23">
        <v>53053</v>
      </c>
      <c r="DU44" s="24">
        <v>12.8</v>
      </c>
    </row>
    <row r="45" spans="1:125" x14ac:dyDescent="0.2">
      <c r="A45" s="22" t="s">
        <v>43</v>
      </c>
      <c r="B45" s="25">
        <v>394</v>
      </c>
      <c r="C45" s="22">
        <v>1887</v>
      </c>
      <c r="D45" s="23">
        <v>16782</v>
      </c>
      <c r="E45" s="24">
        <v>17.399999999999999</v>
      </c>
      <c r="F45" s="22">
        <v>429</v>
      </c>
      <c r="G45" s="22">
        <v>2027</v>
      </c>
      <c r="H45" s="23">
        <v>17778</v>
      </c>
      <c r="I45" s="24">
        <v>18.100000000000001</v>
      </c>
      <c r="J45" s="22">
        <v>501</v>
      </c>
      <c r="K45" s="22">
        <v>2256</v>
      </c>
      <c r="L45" s="23">
        <v>18256</v>
      </c>
      <c r="M45" s="24">
        <v>18.3</v>
      </c>
      <c r="N45" s="22">
        <v>444</v>
      </c>
      <c r="O45" s="22">
        <v>2133</v>
      </c>
      <c r="P45" s="23">
        <v>21179</v>
      </c>
      <c r="Q45" s="24">
        <v>16.899999999999999</v>
      </c>
      <c r="R45" s="22">
        <v>461</v>
      </c>
      <c r="S45" s="22">
        <v>2201</v>
      </c>
      <c r="T45" s="23">
        <v>20856</v>
      </c>
      <c r="U45" s="24">
        <v>18</v>
      </c>
      <c r="V45" s="22">
        <v>417</v>
      </c>
      <c r="W45" s="22">
        <v>2270</v>
      </c>
      <c r="X45" s="23">
        <v>22611</v>
      </c>
      <c r="Y45" s="24">
        <v>18.399999999999999</v>
      </c>
      <c r="Z45" s="22">
        <v>511</v>
      </c>
      <c r="AA45" s="22">
        <v>2415</v>
      </c>
      <c r="AB45" s="23">
        <v>22592</v>
      </c>
      <c r="AC45" s="24">
        <v>16.899999999999999</v>
      </c>
      <c r="AD45" s="22">
        <v>547</v>
      </c>
      <c r="AE45" s="22">
        <v>2299</v>
      </c>
      <c r="AF45" s="23">
        <v>24453</v>
      </c>
      <c r="AG45" s="24">
        <v>15.5</v>
      </c>
      <c r="AH45" s="22">
        <v>520</v>
      </c>
      <c r="AI45" s="22">
        <v>2377</v>
      </c>
      <c r="AJ45" s="23">
        <v>24318</v>
      </c>
      <c r="AK45" s="24">
        <v>17</v>
      </c>
      <c r="AL45" s="22">
        <v>521</v>
      </c>
      <c r="AM45" s="22">
        <v>2544</v>
      </c>
      <c r="AN45" s="23">
        <v>25102</v>
      </c>
      <c r="AO45" s="24">
        <v>19.600000000000001</v>
      </c>
      <c r="AP45" s="22">
        <v>482</v>
      </c>
      <c r="AQ45" s="22">
        <v>2545</v>
      </c>
      <c r="AR45" s="23">
        <v>28639</v>
      </c>
      <c r="AS45" s="24">
        <v>14.6</v>
      </c>
      <c r="AT45" s="22">
        <v>557</v>
      </c>
      <c r="AU45" s="22">
        <v>2477</v>
      </c>
      <c r="AV45" s="23">
        <v>29015</v>
      </c>
      <c r="AW45" s="24">
        <v>15.5</v>
      </c>
      <c r="AX45" s="22">
        <v>503</v>
      </c>
      <c r="AY45" s="22">
        <v>2475</v>
      </c>
      <c r="AZ45" s="23">
        <v>30790</v>
      </c>
      <c r="BA45" s="24">
        <v>15.9</v>
      </c>
      <c r="BB45" s="22">
        <v>511</v>
      </c>
      <c r="BC45" s="22">
        <v>3056</v>
      </c>
      <c r="BD45" s="23">
        <v>30636</v>
      </c>
      <c r="BE45" s="24">
        <v>14.3</v>
      </c>
      <c r="BF45" s="22">
        <v>460</v>
      </c>
      <c r="BG45" s="22">
        <v>2485</v>
      </c>
      <c r="BH45" s="23">
        <v>34091</v>
      </c>
      <c r="BI45" s="24">
        <v>13.4</v>
      </c>
      <c r="BJ45" s="22">
        <v>391</v>
      </c>
      <c r="BK45" s="22">
        <v>2415</v>
      </c>
      <c r="BL45" s="23">
        <v>36522</v>
      </c>
      <c r="BM45" s="24">
        <v>11.9</v>
      </c>
      <c r="BN45" s="22">
        <v>410</v>
      </c>
      <c r="BO45" s="22">
        <v>2186</v>
      </c>
      <c r="BP45" s="23">
        <v>34096</v>
      </c>
      <c r="BQ45" s="24">
        <v>13.5</v>
      </c>
      <c r="BR45" s="22">
        <v>423</v>
      </c>
      <c r="BS45" s="22">
        <v>2196</v>
      </c>
      <c r="BT45" s="23">
        <v>35783</v>
      </c>
      <c r="BU45" s="24">
        <v>14.1</v>
      </c>
      <c r="BV45" s="22">
        <v>420</v>
      </c>
      <c r="BW45" s="22">
        <v>2290</v>
      </c>
      <c r="BX45" s="23">
        <v>37030</v>
      </c>
      <c r="BY45" s="24">
        <v>14.8</v>
      </c>
      <c r="BZ45" s="22">
        <v>396</v>
      </c>
      <c r="CA45" s="22">
        <v>2129</v>
      </c>
      <c r="CB45" s="23">
        <v>37523</v>
      </c>
      <c r="CC45" s="24">
        <v>14</v>
      </c>
      <c r="CD45" s="22">
        <v>357</v>
      </c>
      <c r="CE45" s="22">
        <v>2282</v>
      </c>
      <c r="CF45" s="23">
        <v>38072</v>
      </c>
      <c r="CG45" s="24">
        <v>15.9</v>
      </c>
      <c r="CH45" s="22">
        <v>431</v>
      </c>
      <c r="CI45" s="22">
        <v>2194</v>
      </c>
      <c r="CJ45" s="23">
        <v>39406</v>
      </c>
      <c r="CK45" s="24">
        <v>14.9</v>
      </c>
      <c r="CL45" s="22">
        <v>419</v>
      </c>
      <c r="CM45" s="22">
        <v>2194</v>
      </c>
      <c r="CN45" s="23">
        <v>40693</v>
      </c>
      <c r="CO45" s="24">
        <v>14.9</v>
      </c>
      <c r="CP45" s="22">
        <v>405</v>
      </c>
      <c r="CQ45" s="22">
        <v>2201</v>
      </c>
      <c r="CR45" s="23">
        <v>41195</v>
      </c>
      <c r="CS45" s="24">
        <v>14.8</v>
      </c>
      <c r="CT45" s="22">
        <v>412</v>
      </c>
      <c r="CU45" s="22">
        <v>2078</v>
      </c>
      <c r="CV45" s="23">
        <v>39702</v>
      </c>
      <c r="CW45" s="24">
        <v>15</v>
      </c>
      <c r="CX45" s="22">
        <v>468</v>
      </c>
      <c r="CY45" s="22">
        <v>2019</v>
      </c>
      <c r="CZ45" s="23">
        <v>40517</v>
      </c>
      <c r="DA45" s="24">
        <v>16.5</v>
      </c>
      <c r="DB45" s="22">
        <v>359</v>
      </c>
      <c r="DC45" s="22">
        <v>2173</v>
      </c>
      <c r="DD45" s="23">
        <v>38591</v>
      </c>
      <c r="DE45" s="24">
        <v>16.7</v>
      </c>
      <c r="DF45" s="22">
        <v>380</v>
      </c>
      <c r="DG45" s="22">
        <v>2095</v>
      </c>
      <c r="DH45" s="23">
        <v>42279</v>
      </c>
      <c r="DI45" s="24">
        <v>16.3</v>
      </c>
      <c r="DJ45" s="22">
        <v>400</v>
      </c>
      <c r="DK45" s="22">
        <v>2047</v>
      </c>
      <c r="DL45" s="23">
        <v>42995</v>
      </c>
      <c r="DM45" s="24">
        <v>18.600000000000001</v>
      </c>
      <c r="DN45" s="22">
        <v>335</v>
      </c>
      <c r="DO45" s="22">
        <v>1904</v>
      </c>
      <c r="DP45" s="23">
        <v>43361</v>
      </c>
      <c r="DQ45" s="24">
        <v>15.5</v>
      </c>
      <c r="DR45" s="22">
        <v>371</v>
      </c>
      <c r="DS45" s="22">
        <v>1861</v>
      </c>
      <c r="DT45" s="23">
        <v>43716</v>
      </c>
      <c r="DU45" s="24">
        <v>17.3</v>
      </c>
    </row>
    <row r="46" spans="1:125" x14ac:dyDescent="0.2">
      <c r="A46" s="22" t="s">
        <v>44</v>
      </c>
      <c r="B46" s="25">
        <v>2093</v>
      </c>
      <c r="C46" s="22">
        <v>7343</v>
      </c>
      <c r="D46" s="23">
        <v>23024</v>
      </c>
      <c r="E46" s="24">
        <v>15.7</v>
      </c>
      <c r="F46" s="22">
        <v>2132</v>
      </c>
      <c r="G46" s="22">
        <v>8364</v>
      </c>
      <c r="H46" s="23">
        <v>23743</v>
      </c>
      <c r="I46" s="24">
        <v>15.9</v>
      </c>
      <c r="J46" s="22">
        <v>2258</v>
      </c>
      <c r="K46" s="22">
        <v>8607</v>
      </c>
      <c r="L46" s="23">
        <v>24162</v>
      </c>
      <c r="M46" s="24">
        <v>17.3</v>
      </c>
      <c r="N46" s="22">
        <v>1959</v>
      </c>
      <c r="O46" s="22">
        <v>8068</v>
      </c>
      <c r="P46" s="23">
        <v>24721</v>
      </c>
      <c r="Q46" s="24">
        <v>17.600000000000001</v>
      </c>
      <c r="R46" s="22">
        <v>2022</v>
      </c>
      <c r="S46" s="22">
        <v>8119</v>
      </c>
      <c r="T46" s="23">
        <v>24963</v>
      </c>
      <c r="U46" s="24">
        <v>18</v>
      </c>
      <c r="V46" s="22">
        <v>2029</v>
      </c>
      <c r="W46" s="22">
        <v>7951</v>
      </c>
      <c r="X46" s="23">
        <v>25886</v>
      </c>
      <c r="Y46" s="24">
        <v>17.100000000000001</v>
      </c>
      <c r="Z46" s="22">
        <v>2389</v>
      </c>
      <c r="AA46" s="22">
        <v>8750</v>
      </c>
      <c r="AB46" s="23">
        <v>28228</v>
      </c>
      <c r="AC46" s="24">
        <v>15.9</v>
      </c>
      <c r="AD46" s="22">
        <v>2652</v>
      </c>
      <c r="AE46" s="22">
        <v>9266</v>
      </c>
      <c r="AF46" s="23">
        <v>27733</v>
      </c>
      <c r="AG46" s="24">
        <v>17.5</v>
      </c>
      <c r="AH46" s="22">
        <v>2239</v>
      </c>
      <c r="AI46" s="22">
        <v>9437</v>
      </c>
      <c r="AJ46" s="23">
        <v>27953</v>
      </c>
      <c r="AK46" s="24">
        <v>18.3</v>
      </c>
      <c r="AL46" s="22">
        <v>2147</v>
      </c>
      <c r="AM46" s="22">
        <v>9922</v>
      </c>
      <c r="AN46" s="23">
        <v>28727</v>
      </c>
      <c r="AO46" s="24">
        <v>17.399999999999999</v>
      </c>
      <c r="AP46" s="22">
        <v>2022</v>
      </c>
      <c r="AQ46" s="22">
        <v>9102</v>
      </c>
      <c r="AR46" s="23">
        <v>30755</v>
      </c>
      <c r="AS46" s="24">
        <v>19.100000000000001</v>
      </c>
      <c r="AT46" s="22">
        <v>1693</v>
      </c>
      <c r="AU46" s="22">
        <v>8563</v>
      </c>
      <c r="AV46" s="23">
        <v>32039</v>
      </c>
      <c r="AW46" s="24">
        <v>17.399999999999999</v>
      </c>
      <c r="AX46" s="22">
        <v>1477</v>
      </c>
      <c r="AY46" s="22">
        <v>8376</v>
      </c>
      <c r="AZ46" s="23">
        <v>33072</v>
      </c>
      <c r="BA46" s="24">
        <v>16.600000000000001</v>
      </c>
      <c r="BB46" s="22">
        <v>1327</v>
      </c>
      <c r="BC46" s="22">
        <v>8011</v>
      </c>
      <c r="BD46" s="23">
        <v>35075</v>
      </c>
      <c r="BE46" s="24">
        <v>16.7</v>
      </c>
      <c r="BF46" s="22">
        <v>1346</v>
      </c>
      <c r="BG46" s="22">
        <v>7913</v>
      </c>
      <c r="BH46" s="23">
        <v>35783</v>
      </c>
      <c r="BI46" s="24">
        <v>15.1</v>
      </c>
      <c r="BJ46" s="22">
        <v>1217</v>
      </c>
      <c r="BK46" s="22">
        <v>7614</v>
      </c>
      <c r="BL46" s="23">
        <v>38688</v>
      </c>
      <c r="BM46" s="24">
        <v>15.2</v>
      </c>
      <c r="BN46" s="22">
        <v>1238</v>
      </c>
      <c r="BO46" s="22">
        <v>7856</v>
      </c>
      <c r="BP46" s="23">
        <v>38609</v>
      </c>
      <c r="BQ46" s="24">
        <v>15.5</v>
      </c>
      <c r="BR46" s="22">
        <v>1332</v>
      </c>
      <c r="BS46" s="22">
        <v>8169</v>
      </c>
      <c r="BT46" s="23">
        <v>40860</v>
      </c>
      <c r="BU46" s="24">
        <v>14.9</v>
      </c>
      <c r="BV46" s="22">
        <v>1302</v>
      </c>
      <c r="BW46" s="22">
        <v>8508</v>
      </c>
      <c r="BX46" s="23">
        <v>40149</v>
      </c>
      <c r="BY46" s="24">
        <v>15.6</v>
      </c>
      <c r="BZ46" s="22">
        <v>1422</v>
      </c>
      <c r="CA46" s="22">
        <v>8025</v>
      </c>
      <c r="CB46" s="23">
        <v>39271</v>
      </c>
      <c r="CC46" s="24">
        <v>17</v>
      </c>
      <c r="CD46" s="22">
        <v>1364</v>
      </c>
      <c r="CE46" s="22">
        <v>8388</v>
      </c>
      <c r="CF46" s="23">
        <v>41397</v>
      </c>
      <c r="CG46" s="24">
        <v>16.5</v>
      </c>
      <c r="CH46" s="22">
        <v>1407</v>
      </c>
      <c r="CI46" s="22">
        <v>8511</v>
      </c>
      <c r="CJ46" s="23">
        <v>41422</v>
      </c>
      <c r="CK46" s="24">
        <v>16.2</v>
      </c>
      <c r="CL46" s="22">
        <v>1386</v>
      </c>
      <c r="CM46" s="22">
        <v>8429</v>
      </c>
      <c r="CN46" s="23">
        <v>43307</v>
      </c>
      <c r="CO46" s="24">
        <v>16.399999999999999</v>
      </c>
      <c r="CP46" s="22">
        <v>1419</v>
      </c>
      <c r="CQ46" s="22">
        <v>8460</v>
      </c>
      <c r="CR46" s="23">
        <v>46053</v>
      </c>
      <c r="CS46" s="24">
        <v>16.5</v>
      </c>
      <c r="CT46" s="22">
        <v>1370</v>
      </c>
      <c r="CU46" s="22">
        <v>8055</v>
      </c>
      <c r="CV46" s="23">
        <v>46490</v>
      </c>
      <c r="CW46" s="24">
        <v>15.9</v>
      </c>
      <c r="CX46" s="22">
        <v>1330</v>
      </c>
      <c r="CY46" s="22">
        <v>8311</v>
      </c>
      <c r="CZ46" s="23">
        <v>47475</v>
      </c>
      <c r="DA46" s="24">
        <v>17.3</v>
      </c>
      <c r="DB46" s="22">
        <v>1249</v>
      </c>
      <c r="DC46" s="22">
        <v>7622</v>
      </c>
      <c r="DD46" s="23">
        <v>47266</v>
      </c>
      <c r="DE46" s="24">
        <v>18.399999999999999</v>
      </c>
      <c r="DF46" s="22">
        <v>1130</v>
      </c>
      <c r="DG46" s="22">
        <v>7486</v>
      </c>
      <c r="DH46" s="23">
        <v>49047</v>
      </c>
      <c r="DI46" s="24">
        <v>17.399999999999999</v>
      </c>
      <c r="DJ46" s="22">
        <v>1148</v>
      </c>
      <c r="DK46" s="22">
        <v>7715</v>
      </c>
      <c r="DL46" s="23">
        <v>51926</v>
      </c>
      <c r="DM46" s="24">
        <v>17</v>
      </c>
      <c r="DN46" s="22">
        <v>1140</v>
      </c>
      <c r="DO46" s="22">
        <v>7610</v>
      </c>
      <c r="DP46" s="23">
        <v>51406</v>
      </c>
      <c r="DQ46" s="24">
        <v>16.899999999999999</v>
      </c>
      <c r="DR46" s="22">
        <v>1184</v>
      </c>
      <c r="DS46" s="22">
        <v>8236</v>
      </c>
      <c r="DT46" s="23">
        <v>53875</v>
      </c>
      <c r="DU46" s="24">
        <v>16.399999999999999</v>
      </c>
    </row>
    <row r="47" spans="1:125" x14ac:dyDescent="0.2">
      <c r="A47" s="22" t="s">
        <v>45</v>
      </c>
      <c r="B47" s="25">
        <v>47</v>
      </c>
      <c r="C47" s="22">
        <v>336</v>
      </c>
      <c r="D47" s="23">
        <v>23057</v>
      </c>
      <c r="E47" s="24">
        <v>11.1</v>
      </c>
      <c r="F47" s="22">
        <v>50</v>
      </c>
      <c r="G47" s="22">
        <v>381</v>
      </c>
      <c r="H47" s="23">
        <v>25238</v>
      </c>
      <c r="I47" s="24">
        <v>10.9</v>
      </c>
      <c r="J47" s="22">
        <v>53</v>
      </c>
      <c r="K47" s="22">
        <v>421</v>
      </c>
      <c r="L47" s="23">
        <v>26281</v>
      </c>
      <c r="M47" s="24">
        <v>12.6</v>
      </c>
      <c r="N47" s="22">
        <v>55</v>
      </c>
      <c r="O47" s="22">
        <v>365</v>
      </c>
      <c r="P47" s="23">
        <v>26529</v>
      </c>
      <c r="Q47" s="24">
        <v>10.199999999999999</v>
      </c>
      <c r="R47" s="22">
        <v>47</v>
      </c>
      <c r="S47" s="22">
        <v>399</v>
      </c>
      <c r="T47" s="23">
        <v>26313</v>
      </c>
      <c r="U47" s="24">
        <v>9.8000000000000007</v>
      </c>
      <c r="V47" s="22">
        <v>45</v>
      </c>
      <c r="W47" s="22">
        <v>489</v>
      </c>
      <c r="X47" s="23">
        <v>30717</v>
      </c>
      <c r="Y47" s="24">
        <v>8.1999999999999993</v>
      </c>
      <c r="Z47" s="22">
        <v>52</v>
      </c>
      <c r="AA47" s="22">
        <v>651</v>
      </c>
      <c r="AB47" s="23">
        <v>30142</v>
      </c>
      <c r="AC47" s="24">
        <v>8.1999999999999993</v>
      </c>
      <c r="AD47" s="22">
        <v>52</v>
      </c>
      <c r="AE47" s="22">
        <v>808</v>
      </c>
      <c r="AF47" s="23">
        <v>28016</v>
      </c>
      <c r="AG47" s="24">
        <v>12.9</v>
      </c>
      <c r="AH47" s="22">
        <v>54</v>
      </c>
      <c r="AI47" s="22">
        <v>823</v>
      </c>
      <c r="AJ47" s="23">
        <v>34251</v>
      </c>
      <c r="AK47" s="24">
        <v>9.4</v>
      </c>
      <c r="AL47" s="22">
        <v>58</v>
      </c>
      <c r="AM47" s="22">
        <v>829</v>
      </c>
      <c r="AN47" s="23">
        <v>35786</v>
      </c>
      <c r="AO47" s="24">
        <v>10.7</v>
      </c>
      <c r="AP47" s="22">
        <v>56</v>
      </c>
      <c r="AQ47" s="22">
        <v>806</v>
      </c>
      <c r="AR47" s="23">
        <v>35716</v>
      </c>
      <c r="AS47" s="24">
        <v>8</v>
      </c>
      <c r="AT47" s="22">
        <v>76</v>
      </c>
      <c r="AU47" s="22">
        <v>834</v>
      </c>
      <c r="AV47" s="23">
        <v>36480</v>
      </c>
      <c r="AW47" s="24">
        <v>8.4</v>
      </c>
      <c r="AX47" s="22">
        <v>63</v>
      </c>
      <c r="AY47" s="22">
        <v>836</v>
      </c>
      <c r="AZ47" s="23">
        <v>37038</v>
      </c>
      <c r="BA47" s="24">
        <v>7.7</v>
      </c>
      <c r="BB47" s="22">
        <v>50</v>
      </c>
      <c r="BC47" s="22">
        <v>977</v>
      </c>
      <c r="BD47" s="23">
        <v>42775</v>
      </c>
      <c r="BE47" s="24">
        <v>8.9</v>
      </c>
      <c r="BF47" s="22">
        <v>65</v>
      </c>
      <c r="BG47" s="22">
        <v>875</v>
      </c>
      <c r="BH47" s="23">
        <v>44299</v>
      </c>
      <c r="BI47" s="24">
        <v>9</v>
      </c>
      <c r="BJ47" s="22">
        <v>44</v>
      </c>
      <c r="BK47" s="22">
        <v>806</v>
      </c>
      <c r="BL47" s="23">
        <v>46050</v>
      </c>
      <c r="BM47" s="24">
        <v>5.7</v>
      </c>
      <c r="BN47" s="22">
        <v>43</v>
      </c>
      <c r="BO47" s="22">
        <v>863</v>
      </c>
      <c r="BP47" s="23">
        <v>47550</v>
      </c>
      <c r="BQ47" s="24">
        <v>7.6</v>
      </c>
      <c r="BR47" s="22">
        <v>67</v>
      </c>
      <c r="BS47" s="22">
        <v>896</v>
      </c>
      <c r="BT47" s="23">
        <v>47342</v>
      </c>
      <c r="BU47" s="24">
        <v>10.5</v>
      </c>
      <c r="BV47" s="22">
        <v>47</v>
      </c>
      <c r="BW47" s="22">
        <v>943</v>
      </c>
      <c r="BX47" s="23">
        <v>47861</v>
      </c>
      <c r="BY47" s="24">
        <v>9.9</v>
      </c>
      <c r="BZ47" s="22">
        <v>60</v>
      </c>
      <c r="CA47" s="22">
        <v>919</v>
      </c>
      <c r="CB47" s="23">
        <v>49275</v>
      </c>
      <c r="CC47" s="24">
        <v>9.1</v>
      </c>
      <c r="CD47" s="22">
        <v>46</v>
      </c>
      <c r="CE47" s="22">
        <v>967</v>
      </c>
      <c r="CF47" s="23">
        <v>50871</v>
      </c>
      <c r="CG47" s="24">
        <v>10.1</v>
      </c>
      <c r="CH47" s="22">
        <v>56</v>
      </c>
      <c r="CI47" s="22">
        <v>920</v>
      </c>
      <c r="CJ47" s="23">
        <v>54813</v>
      </c>
      <c r="CK47" s="24">
        <v>9.1999999999999993</v>
      </c>
      <c r="CL47" s="22">
        <v>51</v>
      </c>
      <c r="CM47" s="22">
        <v>891</v>
      </c>
      <c r="CN47" s="23">
        <v>54628</v>
      </c>
      <c r="CO47" s="24">
        <v>9.3000000000000007</v>
      </c>
      <c r="CP47" s="22">
        <v>59</v>
      </c>
      <c r="CQ47" s="22">
        <v>935</v>
      </c>
      <c r="CR47" s="23">
        <v>53529</v>
      </c>
      <c r="CS47" s="24">
        <v>9.6</v>
      </c>
      <c r="CT47" s="22">
        <v>41</v>
      </c>
      <c r="CU47" s="22">
        <v>915</v>
      </c>
      <c r="CV47" s="23">
        <v>62537</v>
      </c>
      <c r="CW47" s="24">
        <v>7.6</v>
      </c>
      <c r="CX47" s="22">
        <v>39</v>
      </c>
      <c r="CY47" s="22">
        <v>941</v>
      </c>
      <c r="CZ47" s="23">
        <v>58491</v>
      </c>
      <c r="DA47" s="24">
        <v>9.6999999999999993</v>
      </c>
      <c r="DB47" s="22">
        <v>53</v>
      </c>
      <c r="DC47" s="22">
        <v>983</v>
      </c>
      <c r="DD47" s="23">
        <v>56701</v>
      </c>
      <c r="DE47" s="24">
        <v>10</v>
      </c>
      <c r="DF47" s="22">
        <v>50</v>
      </c>
      <c r="DG47" s="22">
        <v>901</v>
      </c>
      <c r="DH47" s="23">
        <v>55493</v>
      </c>
      <c r="DI47" s="24">
        <v>11</v>
      </c>
      <c r="DJ47" s="22">
        <v>52</v>
      </c>
      <c r="DK47" s="22">
        <v>975</v>
      </c>
      <c r="DL47" s="23">
        <v>58341</v>
      </c>
      <c r="DM47" s="24">
        <v>11</v>
      </c>
      <c r="DN47" s="22">
        <v>51</v>
      </c>
      <c r="DO47" s="22">
        <v>926</v>
      </c>
      <c r="DP47" s="23">
        <v>61047</v>
      </c>
      <c r="DQ47" s="24">
        <v>12.2</v>
      </c>
      <c r="DR47" s="22">
        <v>67</v>
      </c>
      <c r="DS47" s="22">
        <v>945</v>
      </c>
      <c r="DT47" s="23">
        <v>63383</v>
      </c>
      <c r="DU47" s="24">
        <v>10.199999999999999</v>
      </c>
    </row>
    <row r="48" spans="1:125" x14ac:dyDescent="0.2">
      <c r="A48" s="22" t="s">
        <v>46</v>
      </c>
      <c r="B48" s="25">
        <v>12</v>
      </c>
      <c r="C48" s="22">
        <v>105</v>
      </c>
      <c r="D48" s="23">
        <v>22578</v>
      </c>
      <c r="E48" s="24">
        <v>12.6</v>
      </c>
      <c r="F48" s="22">
        <v>18</v>
      </c>
      <c r="G48" s="22">
        <v>103</v>
      </c>
      <c r="H48" s="23">
        <v>26000</v>
      </c>
      <c r="I48" s="24">
        <v>9.1999999999999993</v>
      </c>
      <c r="J48" s="22">
        <v>11</v>
      </c>
      <c r="K48" s="22">
        <v>118</v>
      </c>
      <c r="L48" s="23">
        <v>24599</v>
      </c>
      <c r="M48" s="24">
        <v>11</v>
      </c>
      <c r="N48" s="22">
        <v>15</v>
      </c>
      <c r="O48" s="22">
        <v>123</v>
      </c>
      <c r="P48" s="23">
        <v>25415</v>
      </c>
      <c r="Q48" s="24">
        <v>9.3000000000000007</v>
      </c>
      <c r="R48" s="22">
        <v>11</v>
      </c>
      <c r="S48" s="22">
        <v>128</v>
      </c>
      <c r="T48" s="23">
        <v>28988</v>
      </c>
      <c r="U48" s="24">
        <v>8.1</v>
      </c>
      <c r="V48" s="22">
        <v>11</v>
      </c>
      <c r="W48" s="22">
        <v>131</v>
      </c>
      <c r="X48" s="23">
        <v>31295</v>
      </c>
      <c r="Y48" s="24">
        <v>8</v>
      </c>
      <c r="Z48" s="22">
        <v>13</v>
      </c>
      <c r="AA48" s="22">
        <v>146</v>
      </c>
      <c r="AB48" s="23">
        <v>31098</v>
      </c>
      <c r="AC48" s="24">
        <v>10.9</v>
      </c>
      <c r="AD48" s="22">
        <v>12</v>
      </c>
      <c r="AE48" s="22">
        <v>173</v>
      </c>
      <c r="AF48" s="23">
        <v>29155</v>
      </c>
      <c r="AG48" s="24">
        <v>12.6</v>
      </c>
      <c r="AH48" s="22">
        <v>12</v>
      </c>
      <c r="AI48" s="22">
        <v>142</v>
      </c>
      <c r="AJ48" s="23">
        <v>32755</v>
      </c>
      <c r="AK48" s="24">
        <v>10.5</v>
      </c>
      <c r="AL48" s="22">
        <v>21</v>
      </c>
      <c r="AM48" s="22">
        <v>229</v>
      </c>
      <c r="AN48" s="23">
        <v>31065</v>
      </c>
      <c r="AO48" s="24">
        <v>10</v>
      </c>
      <c r="AP48" s="22">
        <v>6</v>
      </c>
      <c r="AQ48" s="22">
        <v>160</v>
      </c>
      <c r="AR48" s="23">
        <v>35802</v>
      </c>
      <c r="AS48" s="24">
        <v>7.6</v>
      </c>
      <c r="AT48" s="22">
        <v>13</v>
      </c>
      <c r="AU48" s="22">
        <v>165</v>
      </c>
      <c r="AV48" s="23">
        <v>33824</v>
      </c>
      <c r="AW48" s="24">
        <v>10.3</v>
      </c>
      <c r="AX48" s="22">
        <v>11</v>
      </c>
      <c r="AY48" s="22">
        <v>159</v>
      </c>
      <c r="AZ48" s="23">
        <v>32358</v>
      </c>
      <c r="BA48" s="24">
        <v>12.6</v>
      </c>
      <c r="BB48" s="22">
        <v>9</v>
      </c>
      <c r="BC48" s="22">
        <v>156</v>
      </c>
      <c r="BD48" s="23">
        <v>35053</v>
      </c>
      <c r="BE48" s="24">
        <v>9.3000000000000007</v>
      </c>
      <c r="BF48" s="22">
        <v>13</v>
      </c>
      <c r="BG48" s="22">
        <v>163</v>
      </c>
      <c r="BH48" s="23">
        <v>39372</v>
      </c>
      <c r="BI48" s="24">
        <v>9.9</v>
      </c>
      <c r="BJ48" s="22">
        <v>17</v>
      </c>
      <c r="BK48" s="22">
        <v>136</v>
      </c>
      <c r="BL48" s="23">
        <v>41584</v>
      </c>
      <c r="BM48" s="24">
        <v>9.6</v>
      </c>
      <c r="BN48" s="22">
        <v>9</v>
      </c>
      <c r="BO48" s="22">
        <v>140</v>
      </c>
      <c r="BP48" s="23">
        <v>39594</v>
      </c>
      <c r="BQ48" s="24">
        <v>10</v>
      </c>
      <c r="BR48" s="22">
        <v>7</v>
      </c>
      <c r="BS48" s="22">
        <v>107</v>
      </c>
      <c r="BT48" s="23">
        <v>40794</v>
      </c>
      <c r="BU48" s="24">
        <v>9.6999999999999993</v>
      </c>
      <c r="BV48" s="22">
        <v>13</v>
      </c>
      <c r="BW48" s="22">
        <v>126</v>
      </c>
      <c r="BX48" s="23">
        <v>42999</v>
      </c>
      <c r="BY48" s="24">
        <v>9.9</v>
      </c>
      <c r="BZ48" s="22">
        <v>15</v>
      </c>
      <c r="CA48" s="22">
        <v>126</v>
      </c>
      <c r="CB48" s="23">
        <v>43261</v>
      </c>
      <c r="CC48" s="24">
        <v>8.5</v>
      </c>
      <c r="CD48" s="22">
        <v>16</v>
      </c>
      <c r="CE48" s="22">
        <v>160</v>
      </c>
      <c r="CF48" s="23">
        <v>47329</v>
      </c>
      <c r="CG48" s="24">
        <v>7.8</v>
      </c>
      <c r="CH48" s="22">
        <v>8</v>
      </c>
      <c r="CI48" s="22">
        <v>153</v>
      </c>
      <c r="CJ48" s="23">
        <v>50704</v>
      </c>
      <c r="CK48" s="24">
        <v>7.6</v>
      </c>
      <c r="CL48" s="22">
        <v>14</v>
      </c>
      <c r="CM48" s="22">
        <v>173</v>
      </c>
      <c r="CN48" s="23">
        <v>51981</v>
      </c>
      <c r="CO48" s="24">
        <v>7.8</v>
      </c>
      <c r="CP48" s="22">
        <v>13</v>
      </c>
      <c r="CQ48" s="22">
        <v>128</v>
      </c>
      <c r="CR48" s="23">
        <v>47390</v>
      </c>
      <c r="CS48" s="24">
        <v>9.9</v>
      </c>
      <c r="CT48" s="22">
        <v>17</v>
      </c>
      <c r="CU48" s="22">
        <v>133</v>
      </c>
      <c r="CV48" s="23">
        <v>50706</v>
      </c>
      <c r="CW48" s="24">
        <v>9</v>
      </c>
      <c r="CX48" s="22">
        <v>8</v>
      </c>
      <c r="CY48" s="22">
        <v>132</v>
      </c>
      <c r="CZ48" s="23">
        <v>52318</v>
      </c>
      <c r="DA48" s="24">
        <v>9.4</v>
      </c>
      <c r="DB48" s="22">
        <v>7</v>
      </c>
      <c r="DC48" s="22">
        <v>141</v>
      </c>
      <c r="DD48" s="23">
        <v>55928</v>
      </c>
      <c r="DE48" s="24">
        <v>10.8</v>
      </c>
      <c r="DF48" s="22">
        <v>11</v>
      </c>
      <c r="DG48" s="22">
        <v>146</v>
      </c>
      <c r="DH48" s="23">
        <v>51862</v>
      </c>
      <c r="DI48" s="24">
        <v>11.6</v>
      </c>
      <c r="DJ48" s="22">
        <v>8</v>
      </c>
      <c r="DK48" s="22">
        <v>131</v>
      </c>
      <c r="DL48" s="23">
        <v>55582</v>
      </c>
      <c r="DM48" s="24">
        <v>11.2</v>
      </c>
      <c r="DN48" s="22">
        <v>10</v>
      </c>
      <c r="DO48" s="22">
        <v>113</v>
      </c>
      <c r="DP48" s="23">
        <v>65513</v>
      </c>
      <c r="DQ48" s="24">
        <v>6.8</v>
      </c>
      <c r="DR48" s="22">
        <v>10</v>
      </c>
      <c r="DS48" s="22">
        <v>99</v>
      </c>
      <c r="DT48" s="23">
        <v>60708</v>
      </c>
      <c r="DU48" s="24">
        <v>9.3000000000000007</v>
      </c>
    </row>
    <row r="49" spans="1:125" x14ac:dyDescent="0.2">
      <c r="A49" s="22" t="s">
        <v>47</v>
      </c>
      <c r="B49" s="25">
        <v>434</v>
      </c>
      <c r="C49" s="22">
        <v>1503</v>
      </c>
      <c r="D49" s="23">
        <v>26525</v>
      </c>
      <c r="E49" s="24">
        <v>10</v>
      </c>
      <c r="F49" s="22">
        <v>405</v>
      </c>
      <c r="G49" s="22">
        <v>1551</v>
      </c>
      <c r="H49" s="23">
        <v>28429</v>
      </c>
      <c r="I49" s="24">
        <v>10</v>
      </c>
      <c r="J49" s="22">
        <v>411</v>
      </c>
      <c r="K49" s="22">
        <v>1533</v>
      </c>
      <c r="L49" s="23">
        <v>29715</v>
      </c>
      <c r="M49" s="24">
        <v>9.6999999999999993</v>
      </c>
      <c r="N49" s="22">
        <v>437</v>
      </c>
      <c r="O49" s="22">
        <v>1537</v>
      </c>
      <c r="P49" s="23">
        <v>29996</v>
      </c>
      <c r="Q49" s="24">
        <v>9.9</v>
      </c>
      <c r="R49" s="22">
        <v>468</v>
      </c>
      <c r="S49" s="22">
        <v>1622</v>
      </c>
      <c r="T49" s="23">
        <v>32648</v>
      </c>
      <c r="U49" s="24">
        <v>10.8</v>
      </c>
      <c r="V49" s="22">
        <v>480</v>
      </c>
      <c r="W49" s="22">
        <v>1638</v>
      </c>
      <c r="X49" s="23">
        <v>34118</v>
      </c>
      <c r="Y49" s="24">
        <v>10.9</v>
      </c>
      <c r="Z49" s="22">
        <v>545</v>
      </c>
      <c r="AA49" s="22">
        <v>1915</v>
      </c>
      <c r="AB49" s="23">
        <v>35073</v>
      </c>
      <c r="AC49" s="24">
        <v>11.1</v>
      </c>
      <c r="AD49" s="22">
        <v>583</v>
      </c>
      <c r="AE49" s="22">
        <v>1879</v>
      </c>
      <c r="AF49" s="23">
        <v>36137</v>
      </c>
      <c r="AG49" s="24">
        <v>9.9</v>
      </c>
      <c r="AH49" s="22">
        <v>564</v>
      </c>
      <c r="AI49" s="22">
        <v>2008</v>
      </c>
      <c r="AJ49" s="23">
        <v>38198</v>
      </c>
      <c r="AK49" s="24">
        <v>9.5</v>
      </c>
      <c r="AL49" s="22">
        <v>539</v>
      </c>
      <c r="AM49" s="22">
        <v>2083</v>
      </c>
      <c r="AN49" s="23">
        <v>36433</v>
      </c>
      <c r="AO49" s="24">
        <v>9.6999999999999993</v>
      </c>
      <c r="AP49" s="22">
        <v>571</v>
      </c>
      <c r="AQ49" s="22">
        <v>1868</v>
      </c>
      <c r="AR49" s="23">
        <v>37647</v>
      </c>
      <c r="AS49" s="24">
        <v>10.7</v>
      </c>
      <c r="AT49" s="22">
        <v>503</v>
      </c>
      <c r="AU49" s="22">
        <v>1799</v>
      </c>
      <c r="AV49" s="23">
        <v>36222</v>
      </c>
      <c r="AW49" s="24">
        <v>10.199999999999999</v>
      </c>
      <c r="AX49" s="22">
        <v>500</v>
      </c>
      <c r="AY49" s="22">
        <v>1783</v>
      </c>
      <c r="AZ49" s="23">
        <v>39211</v>
      </c>
      <c r="BA49" s="24">
        <v>12.3</v>
      </c>
      <c r="BB49" s="22">
        <v>488</v>
      </c>
      <c r="BC49" s="22">
        <v>1819</v>
      </c>
      <c r="BD49" s="23">
        <v>42957</v>
      </c>
      <c r="BE49" s="24">
        <v>12.7</v>
      </c>
      <c r="BF49" s="22">
        <v>422</v>
      </c>
      <c r="BG49" s="22">
        <v>1810</v>
      </c>
      <c r="BH49" s="23">
        <v>43354</v>
      </c>
      <c r="BI49" s="24">
        <v>8.8000000000000007</v>
      </c>
      <c r="BJ49" s="22">
        <v>392</v>
      </c>
      <c r="BK49" s="22">
        <v>1720</v>
      </c>
      <c r="BL49" s="23">
        <v>45693</v>
      </c>
      <c r="BM49" s="24">
        <v>7.9</v>
      </c>
      <c r="BN49" s="22">
        <v>401</v>
      </c>
      <c r="BO49" s="22">
        <v>1616</v>
      </c>
      <c r="BP49" s="23">
        <v>47163</v>
      </c>
      <c r="BQ49" s="24">
        <v>8.3000000000000007</v>
      </c>
      <c r="BR49" s="22">
        <v>364</v>
      </c>
      <c r="BS49" s="22">
        <v>1770</v>
      </c>
      <c r="BT49" s="23">
        <v>50241</v>
      </c>
      <c r="BU49" s="24">
        <v>8</v>
      </c>
      <c r="BV49" s="22">
        <v>388</v>
      </c>
      <c r="BW49" s="22">
        <v>1839</v>
      </c>
      <c r="BX49" s="23">
        <v>49631</v>
      </c>
      <c r="BY49" s="24">
        <v>9.9</v>
      </c>
      <c r="BZ49" s="22">
        <v>416</v>
      </c>
      <c r="CA49" s="22">
        <v>1807</v>
      </c>
      <c r="CB49" s="23">
        <v>54783</v>
      </c>
      <c r="CC49" s="24">
        <v>10</v>
      </c>
      <c r="CD49" s="22">
        <v>390</v>
      </c>
      <c r="CE49" s="22">
        <v>1816</v>
      </c>
      <c r="CF49" s="23">
        <v>51141</v>
      </c>
      <c r="CG49" s="24">
        <v>9.4</v>
      </c>
      <c r="CH49" s="22">
        <v>458</v>
      </c>
      <c r="CI49" s="22">
        <v>1763</v>
      </c>
      <c r="CJ49" s="23">
        <v>51914</v>
      </c>
      <c r="CK49" s="24">
        <v>9.1999999999999993</v>
      </c>
      <c r="CL49" s="22">
        <v>403</v>
      </c>
      <c r="CM49" s="22">
        <v>1829</v>
      </c>
      <c r="CN49" s="23">
        <v>57119</v>
      </c>
      <c r="CO49" s="24">
        <v>8.6</v>
      </c>
      <c r="CP49" s="22">
        <v>415</v>
      </c>
      <c r="CQ49" s="22">
        <v>1793</v>
      </c>
      <c r="CR49" s="23">
        <v>59161</v>
      </c>
      <c r="CS49" s="24">
        <v>8.6</v>
      </c>
      <c r="CT49" s="22">
        <v>370</v>
      </c>
      <c r="CU49" s="22">
        <v>1794</v>
      </c>
      <c r="CV49" s="23">
        <v>61985</v>
      </c>
      <c r="CW49" s="24">
        <v>10.3</v>
      </c>
      <c r="CX49" s="22">
        <v>370</v>
      </c>
      <c r="CY49" s="22">
        <v>1572</v>
      </c>
      <c r="CZ49" s="23">
        <v>60501</v>
      </c>
      <c r="DA49" s="24">
        <v>10.7</v>
      </c>
      <c r="DB49" s="22">
        <v>376</v>
      </c>
      <c r="DC49" s="22">
        <v>1580</v>
      </c>
      <c r="DD49" s="23">
        <v>60367</v>
      </c>
      <c r="DE49" s="24">
        <v>10.7</v>
      </c>
      <c r="DF49" s="22">
        <v>304</v>
      </c>
      <c r="DG49" s="22">
        <v>1591</v>
      </c>
      <c r="DH49" s="23">
        <v>62616</v>
      </c>
      <c r="DI49" s="24">
        <v>11.4</v>
      </c>
      <c r="DJ49" s="22">
        <v>322</v>
      </c>
      <c r="DK49" s="22">
        <v>1505</v>
      </c>
      <c r="DL49" s="23">
        <v>64632</v>
      </c>
      <c r="DM49" s="24">
        <v>10.6</v>
      </c>
      <c r="DN49" s="22">
        <v>320</v>
      </c>
      <c r="DO49" s="22">
        <v>1476</v>
      </c>
      <c r="DP49" s="23">
        <v>65907</v>
      </c>
      <c r="DQ49" s="24">
        <v>9.8000000000000007</v>
      </c>
      <c r="DR49" s="22">
        <v>338</v>
      </c>
      <c r="DS49" s="22">
        <v>1432</v>
      </c>
      <c r="DT49" s="23">
        <v>66155</v>
      </c>
      <c r="DU49" s="24">
        <v>10.199999999999999</v>
      </c>
    </row>
    <row r="50" spans="1:125" x14ac:dyDescent="0.2">
      <c r="A50" s="22" t="s">
        <v>48</v>
      </c>
      <c r="B50" s="25">
        <v>202</v>
      </c>
      <c r="C50" s="22">
        <v>2176</v>
      </c>
      <c r="D50" s="23">
        <v>25017</v>
      </c>
      <c r="E50" s="24">
        <v>11.3</v>
      </c>
      <c r="F50" s="22">
        <v>231</v>
      </c>
      <c r="G50" s="22">
        <v>2420</v>
      </c>
      <c r="H50" s="23">
        <v>24000</v>
      </c>
      <c r="I50" s="24">
        <v>12</v>
      </c>
      <c r="J50" s="22">
        <v>223</v>
      </c>
      <c r="K50" s="22">
        <v>2382</v>
      </c>
      <c r="L50" s="23">
        <v>26881</v>
      </c>
      <c r="M50" s="24">
        <v>12.9</v>
      </c>
      <c r="N50" s="22">
        <v>256</v>
      </c>
      <c r="O50" s="22">
        <v>2370</v>
      </c>
      <c r="P50" s="23">
        <v>27319</v>
      </c>
      <c r="Q50" s="24">
        <v>10</v>
      </c>
      <c r="R50" s="22">
        <v>264</v>
      </c>
      <c r="S50" s="22">
        <v>2611</v>
      </c>
      <c r="T50" s="23">
        <v>32327</v>
      </c>
      <c r="U50" s="24">
        <v>8.6999999999999993</v>
      </c>
      <c r="V50" s="22">
        <v>209</v>
      </c>
      <c r="W50" s="22">
        <v>2938</v>
      </c>
      <c r="X50" s="23">
        <v>31961</v>
      </c>
      <c r="Y50" s="24">
        <v>9.6</v>
      </c>
      <c r="Z50" s="22">
        <v>238</v>
      </c>
      <c r="AA50" s="22">
        <v>3115</v>
      </c>
      <c r="AB50" s="23">
        <v>32112</v>
      </c>
      <c r="AC50" s="24">
        <v>8.9</v>
      </c>
      <c r="AD50" s="22">
        <v>211</v>
      </c>
      <c r="AE50" s="22">
        <v>3529</v>
      </c>
      <c r="AF50" s="23">
        <v>33970</v>
      </c>
      <c r="AG50" s="24">
        <v>9.5</v>
      </c>
      <c r="AH50" s="22">
        <v>258</v>
      </c>
      <c r="AI50" s="22">
        <v>3697</v>
      </c>
      <c r="AJ50" s="23">
        <v>33900</v>
      </c>
      <c r="AK50" s="24">
        <v>11.2</v>
      </c>
      <c r="AL50" s="22">
        <v>271</v>
      </c>
      <c r="AM50" s="22">
        <v>3384</v>
      </c>
      <c r="AN50" s="23">
        <v>35655</v>
      </c>
      <c r="AO50" s="24">
        <v>12.1</v>
      </c>
      <c r="AP50" s="22">
        <v>294</v>
      </c>
      <c r="AQ50" s="22">
        <v>3230</v>
      </c>
      <c r="AR50" s="23">
        <v>33533</v>
      </c>
      <c r="AS50" s="24">
        <v>11.7</v>
      </c>
      <c r="AT50" s="22">
        <v>275</v>
      </c>
      <c r="AU50" s="22">
        <v>3214</v>
      </c>
      <c r="AV50" s="23">
        <v>35568</v>
      </c>
      <c r="AW50" s="24">
        <v>12.5</v>
      </c>
      <c r="AX50" s="22">
        <v>255</v>
      </c>
      <c r="AY50" s="22">
        <v>2828</v>
      </c>
      <c r="AZ50" s="23">
        <v>36676</v>
      </c>
      <c r="BA50" s="24">
        <v>11.9</v>
      </c>
      <c r="BB50" s="22">
        <v>244</v>
      </c>
      <c r="BC50" s="22">
        <v>2885</v>
      </c>
      <c r="BD50" s="23">
        <v>44562</v>
      </c>
      <c r="BE50" s="24">
        <v>9.1999999999999993</v>
      </c>
      <c r="BF50" s="22">
        <v>224</v>
      </c>
      <c r="BG50" s="22">
        <v>2740</v>
      </c>
      <c r="BH50" s="23">
        <v>47421</v>
      </c>
      <c r="BI50" s="24">
        <v>8.9</v>
      </c>
      <c r="BJ50" s="22">
        <v>171</v>
      </c>
      <c r="BK50" s="22">
        <v>2711</v>
      </c>
      <c r="BL50" s="23">
        <v>45473</v>
      </c>
      <c r="BM50" s="24">
        <v>9.6</v>
      </c>
      <c r="BN50" s="22">
        <v>196</v>
      </c>
      <c r="BO50" s="22">
        <v>2737</v>
      </c>
      <c r="BP50" s="23">
        <v>42525</v>
      </c>
      <c r="BQ50" s="24">
        <v>10.8</v>
      </c>
      <c r="BR50" s="22">
        <v>179</v>
      </c>
      <c r="BS50" s="22">
        <v>2600</v>
      </c>
      <c r="BT50" s="23">
        <v>42490</v>
      </c>
      <c r="BU50" s="24">
        <v>10.7</v>
      </c>
      <c r="BV50" s="22">
        <v>184</v>
      </c>
      <c r="BW50" s="22">
        <v>2734</v>
      </c>
      <c r="BX50" s="23">
        <v>45183</v>
      </c>
      <c r="BY50" s="24">
        <v>11</v>
      </c>
      <c r="BZ50" s="22">
        <v>182</v>
      </c>
      <c r="CA50" s="22">
        <v>2863</v>
      </c>
      <c r="CB50" s="23">
        <v>47508</v>
      </c>
      <c r="CC50" s="24">
        <v>12.6</v>
      </c>
      <c r="CD50" s="22">
        <v>190</v>
      </c>
      <c r="CE50" s="22">
        <v>2857</v>
      </c>
      <c r="CF50" s="23">
        <v>49922</v>
      </c>
      <c r="CG50" s="24">
        <v>11.4</v>
      </c>
      <c r="CH50" s="22">
        <v>205</v>
      </c>
      <c r="CI50" s="22">
        <v>2811</v>
      </c>
      <c r="CJ50" s="23">
        <v>50646</v>
      </c>
      <c r="CK50" s="24">
        <v>10.199999999999999</v>
      </c>
      <c r="CL50" s="22">
        <v>197</v>
      </c>
      <c r="CM50" s="22">
        <v>2748</v>
      </c>
      <c r="CN50" s="23">
        <v>54723</v>
      </c>
      <c r="CO50" s="24">
        <v>8</v>
      </c>
      <c r="CP50" s="22">
        <v>174</v>
      </c>
      <c r="CQ50" s="22">
        <v>2653</v>
      </c>
      <c r="CR50" s="23">
        <v>58080</v>
      </c>
      <c r="CS50" s="24">
        <v>10.199999999999999</v>
      </c>
      <c r="CT50" s="22">
        <v>193</v>
      </c>
      <c r="CU50" s="22">
        <v>2653</v>
      </c>
      <c r="CV50" s="23">
        <v>56631</v>
      </c>
      <c r="CW50" s="24">
        <v>10.4</v>
      </c>
      <c r="CX50" s="22">
        <v>190</v>
      </c>
      <c r="CY50" s="22">
        <v>2583</v>
      </c>
      <c r="CZ50" s="23">
        <v>60392</v>
      </c>
      <c r="DA50" s="24">
        <v>11.7</v>
      </c>
      <c r="DB50" s="22">
        <v>154</v>
      </c>
      <c r="DC50" s="22">
        <v>2579</v>
      </c>
      <c r="DD50" s="23">
        <v>56163</v>
      </c>
      <c r="DE50" s="24">
        <v>11.6</v>
      </c>
      <c r="DF50" s="22">
        <v>163</v>
      </c>
      <c r="DG50" s="22">
        <v>2320</v>
      </c>
      <c r="DH50" s="23">
        <v>56850</v>
      </c>
      <c r="DI50" s="24">
        <v>12.5</v>
      </c>
      <c r="DJ50" s="22">
        <v>217</v>
      </c>
      <c r="DK50" s="22">
        <v>2250</v>
      </c>
      <c r="DL50" s="23">
        <v>62187</v>
      </c>
      <c r="DM50" s="24">
        <v>11.6</v>
      </c>
      <c r="DN50" s="22">
        <v>167</v>
      </c>
      <c r="DO50" s="22">
        <v>2072</v>
      </c>
      <c r="DP50" s="23">
        <v>63922</v>
      </c>
      <c r="DQ50" s="24">
        <v>12.2</v>
      </c>
      <c r="DR50" s="22">
        <v>174</v>
      </c>
      <c r="DS50" s="22">
        <v>2171</v>
      </c>
      <c r="DT50" s="23">
        <v>59068</v>
      </c>
      <c r="DU50" s="24">
        <v>12</v>
      </c>
    </row>
    <row r="51" spans="1:125" x14ac:dyDescent="0.2">
      <c r="A51" s="22" t="s">
        <v>49</v>
      </c>
      <c r="B51" s="25">
        <v>86</v>
      </c>
      <c r="C51" s="22">
        <v>305</v>
      </c>
      <c r="D51" s="23">
        <v>16843</v>
      </c>
      <c r="E51" s="24">
        <v>20.399999999999999</v>
      </c>
      <c r="F51" s="22">
        <v>73</v>
      </c>
      <c r="G51" s="22">
        <v>359</v>
      </c>
      <c r="H51" s="23">
        <v>15983</v>
      </c>
      <c r="I51" s="24">
        <v>22.3</v>
      </c>
      <c r="J51" s="22">
        <v>114</v>
      </c>
      <c r="K51" s="22">
        <v>362</v>
      </c>
      <c r="L51" s="23">
        <v>16464</v>
      </c>
      <c r="M51" s="24">
        <v>22.4</v>
      </c>
      <c r="N51" s="22">
        <v>92</v>
      </c>
      <c r="O51" s="22">
        <v>429</v>
      </c>
      <c r="P51" s="23">
        <v>17207</v>
      </c>
      <c r="Q51" s="24">
        <v>21.6</v>
      </c>
      <c r="R51" s="22">
        <v>93</v>
      </c>
      <c r="S51" s="22">
        <v>353</v>
      </c>
      <c r="T51" s="23">
        <v>19353</v>
      </c>
      <c r="U51" s="24">
        <v>17.899999999999999</v>
      </c>
      <c r="V51" s="22">
        <v>121</v>
      </c>
      <c r="W51" s="22">
        <v>347</v>
      </c>
      <c r="X51" s="23">
        <v>21677</v>
      </c>
      <c r="Y51" s="24">
        <v>15.7</v>
      </c>
      <c r="Z51" s="22">
        <v>102</v>
      </c>
      <c r="AA51" s="22">
        <v>423</v>
      </c>
      <c r="AB51" s="23">
        <v>22137</v>
      </c>
      <c r="AC51" s="24">
        <v>18.100000000000001</v>
      </c>
      <c r="AD51" s="22">
        <v>111</v>
      </c>
      <c r="AE51" s="22">
        <v>415</v>
      </c>
      <c r="AF51" s="23">
        <v>23147</v>
      </c>
      <c r="AG51" s="24">
        <v>17.899999999999999</v>
      </c>
      <c r="AH51" s="22">
        <v>115</v>
      </c>
      <c r="AI51" s="22">
        <v>393</v>
      </c>
      <c r="AJ51" s="23">
        <v>20271</v>
      </c>
      <c r="AK51" s="24">
        <v>22.3</v>
      </c>
      <c r="AL51" s="22">
        <v>126</v>
      </c>
      <c r="AM51" s="22">
        <v>365</v>
      </c>
      <c r="AN51" s="23">
        <v>22421</v>
      </c>
      <c r="AO51" s="24">
        <v>22.2</v>
      </c>
      <c r="AP51" s="22">
        <v>99</v>
      </c>
      <c r="AQ51" s="22">
        <v>370</v>
      </c>
      <c r="AR51" s="23">
        <v>23564</v>
      </c>
      <c r="AS51" s="24">
        <v>18.600000000000001</v>
      </c>
      <c r="AT51" s="22">
        <v>89</v>
      </c>
      <c r="AU51" s="22">
        <v>388</v>
      </c>
      <c r="AV51" s="23">
        <v>24880</v>
      </c>
      <c r="AW51" s="24">
        <v>16.7</v>
      </c>
      <c r="AX51" s="22">
        <v>69</v>
      </c>
      <c r="AY51" s="22">
        <v>358</v>
      </c>
      <c r="AZ51" s="23">
        <v>25247</v>
      </c>
      <c r="BA51" s="24">
        <v>18.5</v>
      </c>
      <c r="BB51" s="22">
        <v>75</v>
      </c>
      <c r="BC51" s="22">
        <v>355</v>
      </c>
      <c r="BD51" s="23">
        <v>27488</v>
      </c>
      <c r="BE51" s="24">
        <v>16.399999999999999</v>
      </c>
      <c r="BF51" s="22">
        <v>78</v>
      </c>
      <c r="BG51" s="22">
        <v>339</v>
      </c>
      <c r="BH51" s="23">
        <v>26704</v>
      </c>
      <c r="BI51" s="24">
        <v>17.8</v>
      </c>
      <c r="BJ51" s="22">
        <v>79</v>
      </c>
      <c r="BK51" s="22">
        <v>337</v>
      </c>
      <c r="BL51" s="23">
        <v>29297</v>
      </c>
      <c r="BM51" s="24">
        <v>15.7</v>
      </c>
      <c r="BN51" s="22">
        <v>46</v>
      </c>
      <c r="BO51" s="22">
        <v>331</v>
      </c>
      <c r="BP51" s="23">
        <v>29411</v>
      </c>
      <c r="BQ51" s="24">
        <v>14.7</v>
      </c>
      <c r="BR51" s="22">
        <v>40</v>
      </c>
      <c r="BS51" s="22">
        <v>320</v>
      </c>
      <c r="BT51" s="23">
        <v>29673</v>
      </c>
      <c r="BU51" s="24">
        <v>16.399999999999999</v>
      </c>
      <c r="BV51" s="22">
        <v>57</v>
      </c>
      <c r="BW51" s="22">
        <v>328</v>
      </c>
      <c r="BX51" s="23">
        <v>29359</v>
      </c>
      <c r="BY51" s="24">
        <v>16.8</v>
      </c>
      <c r="BZ51" s="22">
        <v>73</v>
      </c>
      <c r="CA51" s="22">
        <v>311</v>
      </c>
      <c r="CB51" s="23">
        <v>32763</v>
      </c>
      <c r="CC51" s="24">
        <v>17.399999999999999</v>
      </c>
      <c r="CD51" s="22">
        <v>68</v>
      </c>
      <c r="CE51" s="22">
        <v>346</v>
      </c>
      <c r="CF51" s="23">
        <v>33373</v>
      </c>
      <c r="CG51" s="24">
        <v>14.2</v>
      </c>
      <c r="CH51" s="22">
        <v>82</v>
      </c>
      <c r="CI51" s="22">
        <v>335</v>
      </c>
      <c r="CJ51" s="23">
        <v>36445</v>
      </c>
      <c r="CK51" s="24">
        <v>15.4</v>
      </c>
      <c r="CL51" s="22">
        <v>80</v>
      </c>
      <c r="CM51" s="22">
        <v>404</v>
      </c>
      <c r="CN51" s="23">
        <v>38419</v>
      </c>
      <c r="CO51" s="24">
        <v>15.3</v>
      </c>
      <c r="CP51" s="22">
        <v>65</v>
      </c>
      <c r="CQ51" s="22">
        <v>388</v>
      </c>
      <c r="CR51" s="23">
        <v>42091</v>
      </c>
      <c r="CS51" s="24">
        <v>14.8</v>
      </c>
      <c r="CT51" s="22">
        <v>67</v>
      </c>
      <c r="CU51" s="22">
        <v>389</v>
      </c>
      <c r="CV51" s="23">
        <v>37994</v>
      </c>
      <c r="CW51" s="24">
        <v>14.5</v>
      </c>
      <c r="CX51" s="22">
        <v>84</v>
      </c>
      <c r="CY51" s="22">
        <v>470</v>
      </c>
      <c r="CZ51" s="23">
        <v>40490</v>
      </c>
      <c r="DA51" s="24">
        <v>15.8</v>
      </c>
      <c r="DB51" s="22">
        <v>58</v>
      </c>
      <c r="DC51" s="22">
        <v>362</v>
      </c>
      <c r="DD51" s="23">
        <v>42777</v>
      </c>
      <c r="DE51" s="24">
        <v>16.8</v>
      </c>
      <c r="DF51" s="22">
        <v>87</v>
      </c>
      <c r="DG51" s="22">
        <v>372</v>
      </c>
      <c r="DH51" s="23">
        <v>41821</v>
      </c>
      <c r="DI51" s="24">
        <v>17.5</v>
      </c>
      <c r="DJ51" s="22">
        <v>70</v>
      </c>
      <c r="DK51" s="22">
        <v>415</v>
      </c>
      <c r="DL51" s="23">
        <v>43553</v>
      </c>
      <c r="DM51" s="24">
        <v>16.7</v>
      </c>
      <c r="DN51" s="22">
        <v>62</v>
      </c>
      <c r="DO51" s="22">
        <v>367</v>
      </c>
      <c r="DP51" s="23">
        <v>43069</v>
      </c>
      <c r="DQ51" s="24">
        <v>19.8</v>
      </c>
      <c r="DR51" s="22">
        <v>74</v>
      </c>
      <c r="DS51" s="22">
        <v>285</v>
      </c>
      <c r="DT51" s="23">
        <v>39552</v>
      </c>
      <c r="DU51" s="24">
        <v>20.6</v>
      </c>
    </row>
    <row r="52" spans="1:125" x14ac:dyDescent="0.2">
      <c r="A52" s="22" t="s">
        <v>50</v>
      </c>
      <c r="B52" s="25">
        <v>117</v>
      </c>
      <c r="C52" s="22">
        <v>790</v>
      </c>
      <c r="D52" s="23">
        <v>20743</v>
      </c>
      <c r="E52" s="24">
        <v>15.5</v>
      </c>
      <c r="F52" s="22">
        <v>135</v>
      </c>
      <c r="G52" s="22">
        <v>875</v>
      </c>
      <c r="H52" s="23">
        <v>23246</v>
      </c>
      <c r="I52" s="24">
        <v>11.6</v>
      </c>
      <c r="J52" s="22">
        <v>149</v>
      </c>
      <c r="K52" s="22">
        <v>961</v>
      </c>
      <c r="L52" s="23">
        <v>26430</v>
      </c>
      <c r="M52" s="24">
        <v>10.7</v>
      </c>
      <c r="N52" s="22">
        <v>168</v>
      </c>
      <c r="O52" s="22">
        <v>954</v>
      </c>
      <c r="P52" s="23">
        <v>26369</v>
      </c>
      <c r="Q52" s="24">
        <v>9</v>
      </c>
      <c r="R52" s="22">
        <v>144</v>
      </c>
      <c r="S52" s="22">
        <v>965</v>
      </c>
      <c r="T52" s="23">
        <v>29575</v>
      </c>
      <c r="U52" s="24">
        <v>7.8</v>
      </c>
      <c r="V52" s="22">
        <v>176</v>
      </c>
      <c r="W52" s="22">
        <v>993</v>
      </c>
      <c r="X52" s="23">
        <v>29123</v>
      </c>
      <c r="Y52" s="24">
        <v>8.4</v>
      </c>
      <c r="Z52" s="22">
        <v>225</v>
      </c>
      <c r="AA52" s="22">
        <v>1013</v>
      </c>
      <c r="AB52" s="23">
        <v>30711</v>
      </c>
      <c r="AC52" s="24">
        <v>9.3000000000000007</v>
      </c>
      <c r="AD52" s="22">
        <v>239</v>
      </c>
      <c r="AE52" s="22">
        <v>1259</v>
      </c>
      <c r="AF52" s="23">
        <v>31133</v>
      </c>
      <c r="AG52" s="24">
        <v>9.9</v>
      </c>
      <c r="AH52" s="22">
        <v>218</v>
      </c>
      <c r="AI52" s="22">
        <v>1315</v>
      </c>
      <c r="AJ52" s="23">
        <v>33308</v>
      </c>
      <c r="AK52" s="24">
        <v>10.9</v>
      </c>
      <c r="AL52" s="22">
        <v>222</v>
      </c>
      <c r="AM52" s="22">
        <v>1269</v>
      </c>
      <c r="AN52" s="23">
        <v>31766</v>
      </c>
      <c r="AO52" s="24">
        <v>12.6</v>
      </c>
      <c r="AP52" s="22">
        <v>227</v>
      </c>
      <c r="AQ52" s="22">
        <v>1192</v>
      </c>
      <c r="AR52" s="23">
        <v>35388</v>
      </c>
      <c r="AS52" s="24">
        <v>9</v>
      </c>
      <c r="AT52" s="22">
        <v>219</v>
      </c>
      <c r="AU52" s="22">
        <v>1194</v>
      </c>
      <c r="AV52" s="23">
        <v>40955</v>
      </c>
      <c r="AW52" s="24">
        <v>8.5</v>
      </c>
      <c r="AX52" s="22">
        <v>204</v>
      </c>
      <c r="AY52" s="22">
        <v>1086</v>
      </c>
      <c r="AZ52" s="23">
        <v>40001</v>
      </c>
      <c r="BA52" s="24">
        <v>8.8000000000000007</v>
      </c>
      <c r="BB52" s="22">
        <v>205</v>
      </c>
      <c r="BC52" s="22">
        <v>1048</v>
      </c>
      <c r="BD52" s="23">
        <v>39595</v>
      </c>
      <c r="BE52" s="24">
        <v>8.1999999999999993</v>
      </c>
      <c r="BF52" s="22">
        <v>190</v>
      </c>
      <c r="BG52" s="22">
        <v>1037</v>
      </c>
      <c r="BH52" s="23">
        <v>41327</v>
      </c>
      <c r="BI52" s="24">
        <v>8.8000000000000007</v>
      </c>
      <c r="BJ52" s="22">
        <v>179</v>
      </c>
      <c r="BK52" s="22">
        <v>1055</v>
      </c>
      <c r="BL52" s="23">
        <v>45667</v>
      </c>
      <c r="BM52" s="24">
        <v>8.6</v>
      </c>
      <c r="BN52" s="22">
        <v>169</v>
      </c>
      <c r="BO52" s="22">
        <v>1165</v>
      </c>
      <c r="BP52" s="23">
        <v>45088</v>
      </c>
      <c r="BQ52" s="24">
        <v>9.3000000000000007</v>
      </c>
      <c r="BR52" s="22">
        <v>192</v>
      </c>
      <c r="BS52" s="22">
        <v>1142</v>
      </c>
      <c r="BT52" s="23">
        <v>45346</v>
      </c>
      <c r="BU52" s="24">
        <v>7.9</v>
      </c>
      <c r="BV52" s="22">
        <v>154</v>
      </c>
      <c r="BW52" s="22">
        <v>1237</v>
      </c>
      <c r="BX52" s="23">
        <v>45903</v>
      </c>
      <c r="BY52" s="24">
        <v>8.6</v>
      </c>
      <c r="BZ52" s="22">
        <v>183</v>
      </c>
      <c r="CA52" s="22">
        <v>1202</v>
      </c>
      <c r="CB52" s="23">
        <v>46269</v>
      </c>
      <c r="CC52" s="24">
        <v>9.8000000000000007</v>
      </c>
      <c r="CD52" s="22">
        <v>154</v>
      </c>
      <c r="CE52" s="22">
        <v>1136</v>
      </c>
      <c r="CF52" s="23">
        <v>45732</v>
      </c>
      <c r="CG52" s="24">
        <v>12.4</v>
      </c>
      <c r="CH52" s="22">
        <v>206</v>
      </c>
      <c r="CI52" s="22">
        <v>1135</v>
      </c>
      <c r="CJ52" s="23">
        <v>44650</v>
      </c>
      <c r="CK52" s="24">
        <v>10.199999999999999</v>
      </c>
      <c r="CL52" s="22">
        <v>165</v>
      </c>
      <c r="CM52" s="22">
        <v>1233</v>
      </c>
      <c r="CN52" s="23">
        <v>51692</v>
      </c>
      <c r="CO52" s="24">
        <v>10.1</v>
      </c>
      <c r="CP52" s="22">
        <v>185</v>
      </c>
      <c r="CQ52" s="22">
        <v>1227</v>
      </c>
      <c r="CR52" s="23">
        <v>51277</v>
      </c>
      <c r="CS52" s="24">
        <v>11</v>
      </c>
      <c r="CT52" s="22">
        <v>146</v>
      </c>
      <c r="CU52" s="22">
        <v>1128</v>
      </c>
      <c r="CV52" s="23">
        <v>51200</v>
      </c>
      <c r="CW52" s="24">
        <v>9.8000000000000007</v>
      </c>
      <c r="CX52" s="22">
        <v>146</v>
      </c>
      <c r="CY52" s="22">
        <v>1118</v>
      </c>
      <c r="CZ52" s="23">
        <v>51237</v>
      </c>
      <c r="DA52" s="24">
        <v>10.8</v>
      </c>
      <c r="DB52" s="22">
        <v>155</v>
      </c>
      <c r="DC52" s="22">
        <v>1191</v>
      </c>
      <c r="DD52" s="23">
        <v>50351</v>
      </c>
      <c r="DE52" s="24">
        <v>10.1</v>
      </c>
      <c r="DF52" s="22">
        <v>138</v>
      </c>
      <c r="DG52" s="22">
        <v>1190</v>
      </c>
      <c r="DH52" s="23">
        <v>52058</v>
      </c>
      <c r="DI52" s="24">
        <v>13.1</v>
      </c>
      <c r="DJ52" s="22">
        <v>169</v>
      </c>
      <c r="DK52" s="22">
        <v>1228</v>
      </c>
      <c r="DL52" s="23">
        <v>53079</v>
      </c>
      <c r="DM52" s="24">
        <v>11.4</v>
      </c>
      <c r="DN52" s="22">
        <v>163</v>
      </c>
      <c r="DO52" s="22">
        <v>1308</v>
      </c>
      <c r="DP52" s="23">
        <v>51726</v>
      </c>
      <c r="DQ52" s="24">
        <v>13.5</v>
      </c>
      <c r="DR52" s="22">
        <v>165</v>
      </c>
      <c r="DS52" s="22">
        <v>1168</v>
      </c>
      <c r="DT52" s="23">
        <v>58080</v>
      </c>
      <c r="DU52" s="24">
        <v>10.9</v>
      </c>
    </row>
    <row r="53" spans="1:125" x14ac:dyDescent="0.2">
      <c r="A53" s="22" t="s">
        <v>51</v>
      </c>
      <c r="B53" s="25">
        <v>17</v>
      </c>
      <c r="C53" s="22">
        <v>107</v>
      </c>
      <c r="D53" s="23">
        <v>23816</v>
      </c>
      <c r="E53" s="24">
        <v>10.9</v>
      </c>
      <c r="F53" s="22">
        <v>22</v>
      </c>
      <c r="G53" s="22">
        <v>114</v>
      </c>
      <c r="H53" s="23">
        <v>22081</v>
      </c>
      <c r="I53" s="24">
        <v>12</v>
      </c>
      <c r="J53" s="22">
        <v>27</v>
      </c>
      <c r="K53" s="22">
        <v>111</v>
      </c>
      <c r="L53" s="23">
        <v>23559</v>
      </c>
      <c r="M53" s="24">
        <v>14.6</v>
      </c>
      <c r="N53" s="22">
        <v>10</v>
      </c>
      <c r="O53" s="22">
        <v>154</v>
      </c>
      <c r="P53" s="23">
        <v>27590</v>
      </c>
      <c r="Q53" s="24">
        <v>10.8</v>
      </c>
      <c r="R53" s="22">
        <v>12</v>
      </c>
      <c r="S53" s="22">
        <v>113</v>
      </c>
      <c r="T53" s="23">
        <v>26419</v>
      </c>
      <c r="U53" s="24">
        <v>9.6</v>
      </c>
      <c r="V53" s="22">
        <v>21</v>
      </c>
      <c r="W53" s="22">
        <v>134</v>
      </c>
      <c r="X53" s="23">
        <v>29521</v>
      </c>
      <c r="Y53" s="24">
        <v>10.9</v>
      </c>
      <c r="Z53" s="22">
        <v>22</v>
      </c>
      <c r="AA53" s="22">
        <v>134</v>
      </c>
      <c r="AB53" s="23">
        <v>29460</v>
      </c>
      <c r="AC53" s="24">
        <v>11</v>
      </c>
      <c r="AD53" s="22">
        <v>15</v>
      </c>
      <c r="AE53" s="22">
        <v>119</v>
      </c>
      <c r="AF53" s="23">
        <v>29050</v>
      </c>
      <c r="AG53" s="24">
        <v>9.9</v>
      </c>
      <c r="AH53" s="22">
        <v>17</v>
      </c>
      <c r="AI53" s="22">
        <v>163</v>
      </c>
      <c r="AJ53" s="23">
        <v>30209</v>
      </c>
      <c r="AK53" s="24">
        <v>10.3</v>
      </c>
      <c r="AL53" s="22">
        <v>16</v>
      </c>
      <c r="AM53" s="22">
        <v>161</v>
      </c>
      <c r="AN53" s="23">
        <v>29442</v>
      </c>
      <c r="AO53" s="24">
        <v>13.3</v>
      </c>
      <c r="AP53" s="22">
        <v>16</v>
      </c>
      <c r="AQ53" s="22">
        <v>160</v>
      </c>
      <c r="AR53" s="23">
        <v>33140</v>
      </c>
      <c r="AS53" s="24">
        <v>9.3000000000000007</v>
      </c>
      <c r="AT53" s="22">
        <v>10</v>
      </c>
      <c r="AU53" s="22">
        <v>165</v>
      </c>
      <c r="AV53" s="23">
        <v>31529</v>
      </c>
      <c r="AW53" s="24">
        <v>12.2</v>
      </c>
      <c r="AX53" s="22">
        <v>16</v>
      </c>
      <c r="AY53" s="22">
        <v>140</v>
      </c>
      <c r="AZ53" s="23">
        <v>30953</v>
      </c>
      <c r="BA53" s="24">
        <v>11.9</v>
      </c>
      <c r="BB53" s="22">
        <v>17</v>
      </c>
      <c r="BC53" s="22">
        <v>137</v>
      </c>
      <c r="BD53" s="23">
        <v>33423</v>
      </c>
      <c r="BE53" s="24">
        <v>13.5</v>
      </c>
      <c r="BF53" s="22">
        <v>23</v>
      </c>
      <c r="BG53" s="22">
        <v>133</v>
      </c>
      <c r="BH53" s="23">
        <v>35250</v>
      </c>
      <c r="BI53" s="24">
        <v>10.6</v>
      </c>
      <c r="BJ53" s="22">
        <v>11</v>
      </c>
      <c r="BK53" s="22">
        <v>137</v>
      </c>
      <c r="BL53" s="23">
        <v>37248</v>
      </c>
      <c r="BM53" s="24">
        <v>11.6</v>
      </c>
      <c r="BN53" s="22">
        <v>12</v>
      </c>
      <c r="BO53" s="22">
        <v>160</v>
      </c>
      <c r="BP53" s="23">
        <v>39629</v>
      </c>
      <c r="BQ53" s="24">
        <v>10.8</v>
      </c>
      <c r="BR53" s="22">
        <v>9</v>
      </c>
      <c r="BS53" s="22">
        <v>153</v>
      </c>
      <c r="BT53" s="23">
        <v>39719</v>
      </c>
      <c r="BU53" s="24">
        <v>8.6999999999999993</v>
      </c>
      <c r="BV53" s="22">
        <v>15</v>
      </c>
      <c r="BW53" s="22">
        <v>148</v>
      </c>
      <c r="BX53" s="23">
        <v>39763</v>
      </c>
      <c r="BY53" s="24">
        <v>9</v>
      </c>
      <c r="BZ53" s="22">
        <v>14</v>
      </c>
      <c r="CA53" s="22">
        <v>136</v>
      </c>
      <c r="CB53" s="23">
        <v>42555</v>
      </c>
      <c r="CC53" s="24">
        <v>9.8000000000000007</v>
      </c>
      <c r="CD53" s="22">
        <v>11</v>
      </c>
      <c r="CE53" s="22">
        <v>112</v>
      </c>
      <c r="CF53" s="23">
        <v>45397</v>
      </c>
      <c r="CG53" s="24">
        <v>10</v>
      </c>
      <c r="CH53" s="22">
        <v>14</v>
      </c>
      <c r="CI53" s="22">
        <v>122</v>
      </c>
      <c r="CJ53" s="23">
        <v>44718</v>
      </c>
      <c r="CK53" s="24">
        <v>10.6</v>
      </c>
      <c r="CL53" s="22">
        <v>13</v>
      </c>
      <c r="CM53" s="22">
        <v>151</v>
      </c>
      <c r="CN53" s="23">
        <v>47041</v>
      </c>
      <c r="CO53" s="24">
        <v>10</v>
      </c>
      <c r="CP53" s="22">
        <v>21</v>
      </c>
      <c r="CQ53" s="22">
        <v>172</v>
      </c>
      <c r="CR53" s="23">
        <v>48744</v>
      </c>
      <c r="CS53" s="24">
        <v>10.9</v>
      </c>
      <c r="CT53" s="22">
        <v>12</v>
      </c>
      <c r="CU53" s="22">
        <v>185</v>
      </c>
      <c r="CV53" s="23">
        <v>53337</v>
      </c>
      <c r="CW53" s="24">
        <v>10.1</v>
      </c>
      <c r="CX53" s="22">
        <v>11</v>
      </c>
      <c r="CY53" s="22">
        <v>172</v>
      </c>
      <c r="CZ53" s="23">
        <v>52470</v>
      </c>
      <c r="DA53" s="24">
        <v>9.1999999999999993</v>
      </c>
      <c r="DB53" s="22">
        <v>8</v>
      </c>
      <c r="DC53" s="22">
        <v>162</v>
      </c>
      <c r="DD53" s="23">
        <v>52201</v>
      </c>
      <c r="DE53" s="24">
        <v>9.6</v>
      </c>
      <c r="DF53" s="22">
        <v>18</v>
      </c>
      <c r="DG53" s="22">
        <v>146</v>
      </c>
      <c r="DH53" s="23">
        <v>54509</v>
      </c>
      <c r="DI53" s="24">
        <v>10.7</v>
      </c>
      <c r="DJ53" s="22">
        <v>14</v>
      </c>
      <c r="DK53" s="22">
        <v>154</v>
      </c>
      <c r="DL53" s="23">
        <v>57512</v>
      </c>
      <c r="DM53" s="24">
        <v>9.6</v>
      </c>
      <c r="DN53" s="22">
        <v>17</v>
      </c>
      <c r="DO53" s="22">
        <v>144</v>
      </c>
      <c r="DP53" s="23">
        <v>67441</v>
      </c>
      <c r="DQ53" s="24">
        <v>11.4</v>
      </c>
      <c r="DR53" s="22">
        <v>16</v>
      </c>
      <c r="DS53" s="22">
        <v>126</v>
      </c>
      <c r="DT53" s="23">
        <v>55690</v>
      </c>
      <c r="DU53" s="24">
        <v>9.6999999999999993</v>
      </c>
    </row>
  </sheetData>
  <mergeCells count="31">
    <mergeCell ref="CD1:CG1"/>
    <mergeCell ref="CH1:CK1"/>
    <mergeCell ref="CL1:CO1"/>
    <mergeCell ref="CP1:CS1"/>
    <mergeCell ref="BJ1:BM1"/>
    <mergeCell ref="BN1:BQ1"/>
    <mergeCell ref="BR1:BU1"/>
    <mergeCell ref="BV1:BY1"/>
    <mergeCell ref="BZ1:CC1"/>
    <mergeCell ref="DR1:DU1"/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DN1:DQ1"/>
    <mergeCell ref="CT1:CW1"/>
    <mergeCell ref="CX1:DA1"/>
    <mergeCell ref="DB1:DE1"/>
    <mergeCell ref="DF1:DI1"/>
    <mergeCell ref="DJ1:D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23168-AED4-4B05-8E08-812A038DA7BB}">
  <dimension ref="A1:AZ56"/>
  <sheetViews>
    <sheetView workbookViewId="0">
      <selection activeCell="B26" sqref="B26"/>
    </sheetView>
  </sheetViews>
  <sheetFormatPr defaultRowHeight="15" x14ac:dyDescent="0.25"/>
  <cols>
    <col min="49" max="49" width="11.5703125" bestFit="1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>
        <v>1960</v>
      </c>
      <c r="B2">
        <v>406</v>
      </c>
      <c r="C2">
        <v>23</v>
      </c>
      <c r="D2">
        <v>78</v>
      </c>
      <c r="E2">
        <v>152</v>
      </c>
      <c r="F2">
        <v>616</v>
      </c>
      <c r="G2">
        <v>73</v>
      </c>
      <c r="H2">
        <v>41</v>
      </c>
      <c r="I2">
        <v>33</v>
      </c>
      <c r="J2">
        <v>81</v>
      </c>
      <c r="K2">
        <v>527</v>
      </c>
      <c r="L2">
        <v>469</v>
      </c>
      <c r="M2">
        <v>15</v>
      </c>
      <c r="N2">
        <v>16</v>
      </c>
      <c r="O2">
        <v>489</v>
      </c>
      <c r="P2">
        <v>204</v>
      </c>
      <c r="Q2">
        <v>17</v>
      </c>
      <c r="R2">
        <v>64</v>
      </c>
      <c r="S2">
        <v>205</v>
      </c>
      <c r="T2">
        <v>270</v>
      </c>
      <c r="U2">
        <v>16</v>
      </c>
      <c r="V2">
        <v>168</v>
      </c>
      <c r="W2">
        <v>74</v>
      </c>
      <c r="X2">
        <v>353</v>
      </c>
      <c r="Y2">
        <v>42</v>
      </c>
      <c r="Z2">
        <v>218</v>
      </c>
      <c r="AA2">
        <v>189</v>
      </c>
      <c r="AB2">
        <v>26</v>
      </c>
      <c r="AC2">
        <v>33</v>
      </c>
      <c r="AD2">
        <v>25</v>
      </c>
      <c r="AE2">
        <v>8</v>
      </c>
      <c r="AF2">
        <v>164</v>
      </c>
      <c r="AG2">
        <v>70</v>
      </c>
      <c r="AI2">
        <v>482</v>
      </c>
      <c r="AJ2">
        <v>3</v>
      </c>
      <c r="AK2">
        <v>311</v>
      </c>
      <c r="AL2">
        <v>174</v>
      </c>
      <c r="AM2">
        <v>43</v>
      </c>
      <c r="AN2">
        <v>296</v>
      </c>
      <c r="AO2">
        <v>9</v>
      </c>
      <c r="AP2">
        <v>314</v>
      </c>
      <c r="AQ2">
        <v>14</v>
      </c>
      <c r="AR2">
        <v>302</v>
      </c>
      <c r="AS2">
        <v>824</v>
      </c>
      <c r="AT2">
        <v>9</v>
      </c>
      <c r="AU2">
        <v>1</v>
      </c>
      <c r="AV2">
        <v>487</v>
      </c>
      <c r="AW2">
        <v>61</v>
      </c>
      <c r="AX2">
        <v>81</v>
      </c>
      <c r="AY2">
        <v>50</v>
      </c>
      <c r="AZ2">
        <v>16</v>
      </c>
    </row>
    <row r="3" spans="1:52" x14ac:dyDescent="0.25">
      <c r="A3">
        <v>1961</v>
      </c>
      <c r="B3">
        <v>427</v>
      </c>
      <c r="C3">
        <v>27</v>
      </c>
      <c r="D3">
        <v>84</v>
      </c>
      <c r="E3">
        <v>163</v>
      </c>
      <c r="F3">
        <v>605</v>
      </c>
      <c r="G3">
        <v>83</v>
      </c>
      <c r="H3">
        <v>25</v>
      </c>
      <c r="I3">
        <v>20</v>
      </c>
      <c r="J3">
        <v>88</v>
      </c>
      <c r="K3">
        <v>477</v>
      </c>
      <c r="L3">
        <v>400</v>
      </c>
      <c r="M3">
        <v>15</v>
      </c>
      <c r="N3">
        <v>14</v>
      </c>
      <c r="O3">
        <v>492</v>
      </c>
      <c r="P3">
        <v>192</v>
      </c>
      <c r="Q3">
        <v>36</v>
      </c>
      <c r="R3">
        <v>41</v>
      </c>
      <c r="S3">
        <v>201</v>
      </c>
      <c r="T3">
        <v>211</v>
      </c>
      <c r="U3">
        <v>16</v>
      </c>
      <c r="V3">
        <v>143</v>
      </c>
      <c r="W3">
        <v>77</v>
      </c>
      <c r="X3">
        <v>326</v>
      </c>
      <c r="Y3">
        <v>34</v>
      </c>
      <c r="Z3">
        <v>229</v>
      </c>
      <c r="AA3">
        <v>223</v>
      </c>
      <c r="AB3">
        <v>17</v>
      </c>
      <c r="AC3">
        <v>34</v>
      </c>
      <c r="AD3">
        <v>21</v>
      </c>
      <c r="AE3">
        <v>4</v>
      </c>
      <c r="AF3">
        <v>153</v>
      </c>
      <c r="AG3">
        <v>67</v>
      </c>
      <c r="AI3">
        <v>424</v>
      </c>
      <c r="AJ3">
        <v>6</v>
      </c>
      <c r="AK3">
        <v>306</v>
      </c>
      <c r="AL3">
        <v>119</v>
      </c>
      <c r="AM3">
        <v>48</v>
      </c>
      <c r="AN3">
        <v>298</v>
      </c>
      <c r="AO3">
        <v>9</v>
      </c>
      <c r="AP3">
        <v>280</v>
      </c>
      <c r="AQ3">
        <v>12</v>
      </c>
      <c r="AR3">
        <v>290</v>
      </c>
      <c r="AS3">
        <v>788</v>
      </c>
      <c r="AT3">
        <v>16</v>
      </c>
      <c r="AU3">
        <v>6</v>
      </c>
      <c r="AV3">
        <v>349</v>
      </c>
      <c r="AW3">
        <v>63</v>
      </c>
      <c r="AX3">
        <v>82</v>
      </c>
      <c r="AY3">
        <v>63</v>
      </c>
      <c r="AZ3">
        <v>11</v>
      </c>
    </row>
    <row r="4" spans="1:52" x14ac:dyDescent="0.25">
      <c r="A4">
        <v>1962</v>
      </c>
      <c r="B4">
        <v>316</v>
      </c>
      <c r="C4">
        <v>11</v>
      </c>
      <c r="D4">
        <v>86</v>
      </c>
      <c r="E4">
        <v>144</v>
      </c>
      <c r="F4">
        <v>657</v>
      </c>
      <c r="G4">
        <v>96</v>
      </c>
      <c r="H4">
        <v>34</v>
      </c>
      <c r="I4">
        <v>20</v>
      </c>
      <c r="J4">
        <v>91</v>
      </c>
      <c r="K4">
        <v>420</v>
      </c>
      <c r="L4">
        <v>422</v>
      </c>
      <c r="M4">
        <v>20</v>
      </c>
      <c r="N4">
        <v>21</v>
      </c>
      <c r="O4">
        <v>537</v>
      </c>
      <c r="P4">
        <v>167</v>
      </c>
      <c r="Q4">
        <v>31</v>
      </c>
      <c r="R4">
        <v>63</v>
      </c>
      <c r="S4">
        <v>201</v>
      </c>
      <c r="T4">
        <v>225</v>
      </c>
      <c r="U4">
        <v>14</v>
      </c>
      <c r="V4">
        <v>183</v>
      </c>
      <c r="W4">
        <v>95</v>
      </c>
      <c r="X4">
        <v>275</v>
      </c>
      <c r="Y4">
        <v>33</v>
      </c>
      <c r="Z4">
        <v>164</v>
      </c>
      <c r="AA4">
        <v>241</v>
      </c>
      <c r="AB4">
        <v>15</v>
      </c>
      <c r="AC4">
        <v>23</v>
      </c>
      <c r="AD4">
        <v>27</v>
      </c>
      <c r="AE4">
        <v>15</v>
      </c>
      <c r="AF4">
        <v>187</v>
      </c>
      <c r="AG4">
        <v>64</v>
      </c>
      <c r="AI4">
        <v>373</v>
      </c>
      <c r="AJ4">
        <v>8</v>
      </c>
      <c r="AK4">
        <v>321</v>
      </c>
      <c r="AL4">
        <v>126</v>
      </c>
      <c r="AM4">
        <v>54</v>
      </c>
      <c r="AN4">
        <v>311</v>
      </c>
      <c r="AO4">
        <v>7</v>
      </c>
      <c r="AP4">
        <v>247</v>
      </c>
      <c r="AQ4">
        <v>24</v>
      </c>
      <c r="AR4">
        <v>220</v>
      </c>
      <c r="AS4">
        <v>730</v>
      </c>
      <c r="AT4">
        <v>22</v>
      </c>
      <c r="AU4">
        <v>1</v>
      </c>
      <c r="AV4">
        <v>362</v>
      </c>
      <c r="AW4">
        <v>74</v>
      </c>
      <c r="AX4">
        <v>66</v>
      </c>
      <c r="AY4">
        <v>37</v>
      </c>
      <c r="AZ4">
        <v>12</v>
      </c>
    </row>
    <row r="5" spans="1:52" x14ac:dyDescent="0.25">
      <c r="A5">
        <v>1963</v>
      </c>
      <c r="B5">
        <v>340</v>
      </c>
      <c r="C5">
        <v>16</v>
      </c>
      <c r="D5">
        <v>93</v>
      </c>
      <c r="E5">
        <v>137</v>
      </c>
      <c r="F5">
        <v>673</v>
      </c>
      <c r="G5">
        <v>94</v>
      </c>
      <c r="H5">
        <v>47</v>
      </c>
      <c r="I5">
        <v>24</v>
      </c>
      <c r="J5">
        <v>95</v>
      </c>
      <c r="K5">
        <v>463</v>
      </c>
      <c r="L5">
        <v>390</v>
      </c>
      <c r="M5">
        <v>12</v>
      </c>
      <c r="N5">
        <v>18</v>
      </c>
      <c r="O5">
        <v>523</v>
      </c>
      <c r="P5">
        <v>130</v>
      </c>
      <c r="Q5">
        <v>35</v>
      </c>
      <c r="R5">
        <v>57</v>
      </c>
      <c r="S5">
        <v>172</v>
      </c>
      <c r="T5">
        <v>235</v>
      </c>
      <c r="U5">
        <v>19</v>
      </c>
      <c r="V5">
        <v>207</v>
      </c>
      <c r="W5">
        <v>101</v>
      </c>
      <c r="X5">
        <v>283</v>
      </c>
      <c r="Y5">
        <v>41</v>
      </c>
      <c r="Z5">
        <v>164</v>
      </c>
      <c r="AA5">
        <v>223</v>
      </c>
      <c r="AB5">
        <v>14</v>
      </c>
      <c r="AC5">
        <v>29</v>
      </c>
      <c r="AD5">
        <v>29</v>
      </c>
      <c r="AE5">
        <v>20</v>
      </c>
      <c r="AF5">
        <v>181</v>
      </c>
      <c r="AG5">
        <v>57</v>
      </c>
      <c r="AI5">
        <v>391</v>
      </c>
      <c r="AJ5">
        <v>13</v>
      </c>
      <c r="AK5">
        <v>306</v>
      </c>
      <c r="AL5">
        <v>129</v>
      </c>
      <c r="AM5">
        <v>55</v>
      </c>
      <c r="AN5">
        <v>268</v>
      </c>
      <c r="AO5">
        <v>12</v>
      </c>
      <c r="AP5">
        <v>249</v>
      </c>
      <c r="AQ5">
        <v>9</v>
      </c>
      <c r="AR5">
        <v>239</v>
      </c>
      <c r="AS5">
        <v>760</v>
      </c>
      <c r="AT5">
        <v>24</v>
      </c>
      <c r="AU5">
        <v>2</v>
      </c>
      <c r="AV5">
        <v>307</v>
      </c>
      <c r="AW5">
        <v>76</v>
      </c>
      <c r="AX5">
        <v>95</v>
      </c>
      <c r="AY5">
        <v>70</v>
      </c>
      <c r="AZ5">
        <v>12</v>
      </c>
    </row>
    <row r="6" spans="1:52" x14ac:dyDescent="0.25">
      <c r="A6">
        <v>1964</v>
      </c>
      <c r="B6">
        <v>316</v>
      </c>
      <c r="C6">
        <v>26</v>
      </c>
      <c r="D6">
        <v>83</v>
      </c>
      <c r="E6">
        <v>147</v>
      </c>
      <c r="F6">
        <v>740</v>
      </c>
      <c r="G6">
        <v>82</v>
      </c>
      <c r="H6">
        <v>49</v>
      </c>
      <c r="I6">
        <v>23</v>
      </c>
      <c r="J6">
        <v>132</v>
      </c>
      <c r="K6">
        <v>489</v>
      </c>
      <c r="L6">
        <v>503</v>
      </c>
      <c r="M6">
        <v>15</v>
      </c>
      <c r="N6">
        <v>28</v>
      </c>
      <c r="O6">
        <v>572</v>
      </c>
      <c r="P6">
        <v>147</v>
      </c>
      <c r="Q6">
        <v>35</v>
      </c>
      <c r="R6">
        <v>75</v>
      </c>
      <c r="S6">
        <v>164</v>
      </c>
      <c r="T6">
        <v>287</v>
      </c>
      <c r="U6">
        <v>15</v>
      </c>
      <c r="V6">
        <v>229</v>
      </c>
      <c r="W6">
        <v>105</v>
      </c>
      <c r="X6">
        <v>284</v>
      </c>
      <c r="Y6">
        <v>51</v>
      </c>
      <c r="Z6">
        <v>233</v>
      </c>
      <c r="AA6">
        <v>240</v>
      </c>
      <c r="AB6">
        <v>19</v>
      </c>
      <c r="AC6">
        <v>34</v>
      </c>
      <c r="AD6">
        <v>32</v>
      </c>
      <c r="AE6">
        <v>6</v>
      </c>
      <c r="AF6">
        <v>207</v>
      </c>
      <c r="AG6">
        <v>56</v>
      </c>
      <c r="AI6">
        <v>390</v>
      </c>
      <c r="AJ6">
        <v>6</v>
      </c>
      <c r="AK6">
        <v>350</v>
      </c>
      <c r="AL6">
        <v>110</v>
      </c>
      <c r="AM6">
        <v>34</v>
      </c>
      <c r="AN6">
        <v>384</v>
      </c>
      <c r="AO6">
        <v>11</v>
      </c>
      <c r="AP6">
        <v>206</v>
      </c>
      <c r="AQ6">
        <v>9</v>
      </c>
      <c r="AR6">
        <v>225</v>
      </c>
      <c r="AS6">
        <v>785</v>
      </c>
      <c r="AT6">
        <v>15</v>
      </c>
      <c r="AU6">
        <v>2</v>
      </c>
      <c r="AV6">
        <v>367</v>
      </c>
      <c r="AW6">
        <v>72</v>
      </c>
      <c r="AX6">
        <v>67</v>
      </c>
      <c r="AY6">
        <v>60</v>
      </c>
      <c r="AZ6">
        <v>19</v>
      </c>
    </row>
    <row r="7" spans="1:52" x14ac:dyDescent="0.25">
      <c r="A7">
        <v>1965</v>
      </c>
      <c r="B7">
        <v>395</v>
      </c>
      <c r="C7">
        <v>16</v>
      </c>
      <c r="D7">
        <v>80</v>
      </c>
      <c r="E7">
        <v>115</v>
      </c>
      <c r="F7">
        <v>880</v>
      </c>
      <c r="G7">
        <v>69</v>
      </c>
      <c r="H7">
        <v>46</v>
      </c>
      <c r="I7">
        <v>29</v>
      </c>
      <c r="J7">
        <v>148</v>
      </c>
      <c r="K7">
        <v>518</v>
      </c>
      <c r="L7">
        <v>491</v>
      </c>
      <c r="M7">
        <v>23</v>
      </c>
      <c r="N7">
        <v>14</v>
      </c>
      <c r="O7">
        <v>551</v>
      </c>
      <c r="P7">
        <v>173</v>
      </c>
      <c r="Q7">
        <v>36</v>
      </c>
      <c r="R7">
        <v>60</v>
      </c>
      <c r="S7">
        <v>168</v>
      </c>
      <c r="T7">
        <v>285</v>
      </c>
      <c r="U7">
        <v>21</v>
      </c>
      <c r="V7">
        <v>236</v>
      </c>
      <c r="W7">
        <v>129</v>
      </c>
      <c r="X7">
        <v>378</v>
      </c>
      <c r="Y7">
        <v>50</v>
      </c>
      <c r="Z7">
        <v>207</v>
      </c>
      <c r="AA7">
        <v>300</v>
      </c>
      <c r="AB7">
        <v>12</v>
      </c>
      <c r="AC7">
        <v>36</v>
      </c>
      <c r="AD7">
        <v>37</v>
      </c>
      <c r="AE7">
        <v>18</v>
      </c>
      <c r="AF7">
        <v>219</v>
      </c>
      <c r="AG7">
        <v>65</v>
      </c>
      <c r="AH7">
        <v>836</v>
      </c>
      <c r="AI7">
        <v>410</v>
      </c>
      <c r="AJ7">
        <v>6</v>
      </c>
      <c r="AK7">
        <v>366</v>
      </c>
      <c r="AL7">
        <v>110</v>
      </c>
      <c r="AM7">
        <v>65</v>
      </c>
      <c r="AN7">
        <v>411</v>
      </c>
      <c r="AO7">
        <v>19</v>
      </c>
      <c r="AP7">
        <v>245</v>
      </c>
      <c r="AQ7">
        <v>11</v>
      </c>
      <c r="AR7">
        <v>307</v>
      </c>
      <c r="AS7">
        <v>793</v>
      </c>
      <c r="AT7">
        <v>15</v>
      </c>
      <c r="AU7">
        <v>2</v>
      </c>
      <c r="AV7">
        <v>365</v>
      </c>
      <c r="AW7">
        <v>67</v>
      </c>
      <c r="AX7">
        <v>72</v>
      </c>
      <c r="AY7">
        <v>64</v>
      </c>
      <c r="AZ7">
        <v>10</v>
      </c>
    </row>
    <row r="8" spans="1:52" x14ac:dyDescent="0.25">
      <c r="A8">
        <v>1966</v>
      </c>
      <c r="B8">
        <v>384</v>
      </c>
      <c r="C8">
        <v>35</v>
      </c>
      <c r="D8">
        <v>98</v>
      </c>
      <c r="E8">
        <v>139</v>
      </c>
      <c r="F8">
        <v>868</v>
      </c>
      <c r="G8">
        <v>79</v>
      </c>
      <c r="H8">
        <v>57</v>
      </c>
      <c r="I8">
        <v>46</v>
      </c>
      <c r="J8">
        <v>141</v>
      </c>
      <c r="K8">
        <v>612</v>
      </c>
      <c r="L8">
        <v>504</v>
      </c>
      <c r="M8">
        <v>21</v>
      </c>
      <c r="N8">
        <v>21</v>
      </c>
      <c r="O8">
        <v>745</v>
      </c>
      <c r="P8">
        <v>197</v>
      </c>
      <c r="Q8">
        <v>43</v>
      </c>
      <c r="R8">
        <v>78</v>
      </c>
      <c r="S8">
        <v>223</v>
      </c>
      <c r="T8">
        <v>355</v>
      </c>
      <c r="U8">
        <v>22</v>
      </c>
      <c r="V8">
        <v>254</v>
      </c>
      <c r="W8">
        <v>128</v>
      </c>
      <c r="X8">
        <v>415</v>
      </c>
      <c r="Y8">
        <v>79</v>
      </c>
      <c r="Z8">
        <v>225</v>
      </c>
      <c r="AA8">
        <v>245</v>
      </c>
      <c r="AB8">
        <v>20</v>
      </c>
      <c r="AC8">
        <v>26</v>
      </c>
      <c r="AD8">
        <v>48</v>
      </c>
      <c r="AE8">
        <v>13</v>
      </c>
      <c r="AF8">
        <v>240</v>
      </c>
      <c r="AG8">
        <v>64</v>
      </c>
      <c r="AH8">
        <v>882</v>
      </c>
      <c r="AI8">
        <v>459</v>
      </c>
      <c r="AJ8">
        <v>12</v>
      </c>
      <c r="AK8">
        <v>462</v>
      </c>
      <c r="AL8">
        <v>135</v>
      </c>
      <c r="AM8">
        <v>53</v>
      </c>
      <c r="AN8">
        <v>378</v>
      </c>
      <c r="AO8">
        <v>13</v>
      </c>
      <c r="AP8">
        <v>301</v>
      </c>
      <c r="AQ8">
        <v>10</v>
      </c>
      <c r="AR8">
        <v>304</v>
      </c>
      <c r="AS8">
        <v>983</v>
      </c>
      <c r="AT8">
        <v>20</v>
      </c>
      <c r="AU8">
        <v>6</v>
      </c>
      <c r="AV8">
        <v>364</v>
      </c>
      <c r="AW8">
        <v>75</v>
      </c>
      <c r="AX8">
        <v>76</v>
      </c>
      <c r="AY8">
        <v>80</v>
      </c>
      <c r="AZ8">
        <v>16</v>
      </c>
    </row>
    <row r="9" spans="1:52" x14ac:dyDescent="0.25">
      <c r="A9">
        <v>1967</v>
      </c>
      <c r="B9">
        <v>415</v>
      </c>
      <c r="C9">
        <v>26</v>
      </c>
      <c r="D9">
        <v>91</v>
      </c>
      <c r="E9">
        <v>173</v>
      </c>
      <c r="F9">
        <v>1039</v>
      </c>
      <c r="G9">
        <v>81</v>
      </c>
      <c r="H9">
        <v>70</v>
      </c>
      <c r="I9">
        <v>45</v>
      </c>
      <c r="J9">
        <v>178</v>
      </c>
      <c r="K9">
        <v>630</v>
      </c>
      <c r="L9">
        <v>501</v>
      </c>
      <c r="M9">
        <v>18</v>
      </c>
      <c r="N9">
        <v>30</v>
      </c>
      <c r="O9">
        <v>793</v>
      </c>
      <c r="P9">
        <v>188</v>
      </c>
      <c r="Q9">
        <v>42</v>
      </c>
      <c r="R9">
        <v>90</v>
      </c>
      <c r="S9">
        <v>230</v>
      </c>
      <c r="T9">
        <v>341</v>
      </c>
      <c r="U9">
        <v>4</v>
      </c>
      <c r="V9">
        <v>293</v>
      </c>
      <c r="W9">
        <v>154</v>
      </c>
      <c r="X9">
        <v>560</v>
      </c>
      <c r="Y9">
        <v>58</v>
      </c>
      <c r="Z9">
        <v>204</v>
      </c>
      <c r="AA9">
        <v>337</v>
      </c>
      <c r="AB9">
        <v>17</v>
      </c>
      <c r="AC9">
        <v>39</v>
      </c>
      <c r="AD9">
        <v>48</v>
      </c>
      <c r="AE9">
        <v>14</v>
      </c>
      <c r="AF9">
        <v>276</v>
      </c>
      <c r="AG9">
        <v>66</v>
      </c>
      <c r="AH9">
        <v>996</v>
      </c>
      <c r="AI9">
        <v>498</v>
      </c>
      <c r="AJ9">
        <v>1</v>
      </c>
      <c r="AK9">
        <v>545</v>
      </c>
      <c r="AL9">
        <v>166</v>
      </c>
      <c r="AM9">
        <v>61</v>
      </c>
      <c r="AN9">
        <v>448</v>
      </c>
      <c r="AO9">
        <v>20</v>
      </c>
      <c r="AP9">
        <v>291</v>
      </c>
      <c r="AQ9">
        <v>25</v>
      </c>
      <c r="AR9">
        <v>347</v>
      </c>
      <c r="AS9">
        <v>1073</v>
      </c>
      <c r="AT9">
        <v>28</v>
      </c>
      <c r="AU9">
        <v>13</v>
      </c>
      <c r="AV9">
        <v>411</v>
      </c>
      <c r="AW9">
        <v>96</v>
      </c>
      <c r="AX9">
        <v>83</v>
      </c>
      <c r="AY9">
        <v>80</v>
      </c>
      <c r="AZ9">
        <v>15</v>
      </c>
    </row>
    <row r="10" spans="1:52" x14ac:dyDescent="0.25">
      <c r="A10">
        <v>1968</v>
      </c>
      <c r="B10">
        <v>421</v>
      </c>
      <c r="C10">
        <v>29</v>
      </c>
      <c r="D10">
        <v>105</v>
      </c>
      <c r="E10">
        <v>163</v>
      </c>
      <c r="F10">
        <v>1150</v>
      </c>
      <c r="G10">
        <v>110</v>
      </c>
      <c r="H10">
        <v>73</v>
      </c>
      <c r="I10">
        <v>45</v>
      </c>
      <c r="J10">
        <v>195</v>
      </c>
      <c r="K10">
        <v>731</v>
      </c>
      <c r="L10">
        <v>636</v>
      </c>
      <c r="M10">
        <v>22</v>
      </c>
      <c r="N10">
        <v>16</v>
      </c>
      <c r="O10">
        <v>893</v>
      </c>
      <c r="P10">
        <v>243</v>
      </c>
      <c r="Q10">
        <v>48</v>
      </c>
      <c r="R10">
        <v>86</v>
      </c>
      <c r="S10">
        <v>288</v>
      </c>
      <c r="T10">
        <v>354</v>
      </c>
      <c r="U10">
        <v>29</v>
      </c>
      <c r="V10">
        <v>350</v>
      </c>
      <c r="W10">
        <v>188</v>
      </c>
      <c r="X10">
        <v>669</v>
      </c>
      <c r="Y10">
        <v>81</v>
      </c>
      <c r="Z10">
        <v>232</v>
      </c>
      <c r="AA10">
        <v>408</v>
      </c>
      <c r="AB10">
        <v>23</v>
      </c>
      <c r="AC10">
        <v>33</v>
      </c>
      <c r="AD10">
        <v>25</v>
      </c>
      <c r="AE10">
        <v>10</v>
      </c>
      <c r="AF10">
        <v>358</v>
      </c>
      <c r="AG10">
        <v>65</v>
      </c>
      <c r="AH10">
        <v>1185</v>
      </c>
      <c r="AI10">
        <v>526</v>
      </c>
      <c r="AJ10">
        <v>7</v>
      </c>
      <c r="AK10">
        <v>562</v>
      </c>
      <c r="AL10">
        <v>162</v>
      </c>
      <c r="AM10">
        <v>64</v>
      </c>
      <c r="AN10">
        <v>475</v>
      </c>
      <c r="AO10">
        <v>22</v>
      </c>
      <c r="AP10">
        <v>366</v>
      </c>
      <c r="AQ10">
        <v>25</v>
      </c>
      <c r="AR10">
        <v>345</v>
      </c>
      <c r="AS10">
        <v>1163</v>
      </c>
      <c r="AT10">
        <v>30</v>
      </c>
      <c r="AU10">
        <v>11</v>
      </c>
      <c r="AV10">
        <v>473</v>
      </c>
      <c r="AW10">
        <v>118</v>
      </c>
      <c r="AX10">
        <v>99</v>
      </c>
      <c r="AY10">
        <v>92</v>
      </c>
      <c r="AZ10">
        <v>20</v>
      </c>
    </row>
    <row r="11" spans="1:52" x14ac:dyDescent="0.25">
      <c r="A11">
        <v>1969</v>
      </c>
      <c r="B11">
        <v>485</v>
      </c>
      <c r="C11">
        <v>30</v>
      </c>
      <c r="D11">
        <v>102</v>
      </c>
      <c r="E11">
        <v>197</v>
      </c>
      <c r="F11">
        <v>1386</v>
      </c>
      <c r="G11">
        <v>112</v>
      </c>
      <c r="H11">
        <v>86</v>
      </c>
      <c r="I11">
        <v>43</v>
      </c>
      <c r="J11">
        <v>287</v>
      </c>
      <c r="K11">
        <v>720</v>
      </c>
      <c r="L11">
        <v>551</v>
      </c>
      <c r="M11">
        <v>27</v>
      </c>
      <c r="N11">
        <v>14</v>
      </c>
      <c r="O11">
        <v>950</v>
      </c>
      <c r="P11">
        <v>255</v>
      </c>
      <c r="Q11">
        <v>39</v>
      </c>
      <c r="R11">
        <v>81</v>
      </c>
      <c r="S11">
        <v>336</v>
      </c>
      <c r="T11">
        <v>356</v>
      </c>
      <c r="U11">
        <v>16</v>
      </c>
      <c r="V11">
        <v>350</v>
      </c>
      <c r="W11">
        <v>191</v>
      </c>
      <c r="X11">
        <v>770</v>
      </c>
      <c r="Y11">
        <v>69</v>
      </c>
      <c r="Z11">
        <v>192</v>
      </c>
      <c r="AA11">
        <v>485</v>
      </c>
      <c r="AB11">
        <v>25</v>
      </c>
      <c r="AC11">
        <v>36</v>
      </c>
      <c r="AD11">
        <v>41</v>
      </c>
      <c r="AE11">
        <v>18</v>
      </c>
      <c r="AF11">
        <v>369</v>
      </c>
      <c r="AG11">
        <v>63</v>
      </c>
      <c r="AH11">
        <v>1324</v>
      </c>
      <c r="AI11">
        <v>588</v>
      </c>
      <c r="AJ11">
        <v>1</v>
      </c>
      <c r="AK11">
        <v>685</v>
      </c>
      <c r="AL11">
        <v>148</v>
      </c>
      <c r="AM11">
        <v>81</v>
      </c>
      <c r="AN11">
        <v>488</v>
      </c>
      <c r="AO11">
        <v>28</v>
      </c>
      <c r="AP11">
        <v>336</v>
      </c>
      <c r="AQ11">
        <v>13</v>
      </c>
      <c r="AR11">
        <v>382</v>
      </c>
      <c r="AS11">
        <v>1269</v>
      </c>
      <c r="AT11">
        <v>26</v>
      </c>
      <c r="AU11">
        <v>11</v>
      </c>
      <c r="AV11">
        <v>341</v>
      </c>
      <c r="AW11">
        <v>124</v>
      </c>
      <c r="AX11">
        <v>102</v>
      </c>
      <c r="AY11">
        <v>87</v>
      </c>
      <c r="AZ11">
        <v>33</v>
      </c>
    </row>
    <row r="12" spans="1:52" x14ac:dyDescent="0.25">
      <c r="A12">
        <v>1970</v>
      </c>
      <c r="B12">
        <v>404</v>
      </c>
      <c r="C12">
        <v>37</v>
      </c>
      <c r="D12">
        <v>168</v>
      </c>
      <c r="E12">
        <v>195</v>
      </c>
      <c r="F12">
        <v>1376</v>
      </c>
      <c r="G12">
        <v>137</v>
      </c>
      <c r="H12">
        <v>106</v>
      </c>
      <c r="I12">
        <v>42</v>
      </c>
      <c r="J12">
        <v>221</v>
      </c>
      <c r="K12">
        <v>860</v>
      </c>
      <c r="L12">
        <v>702</v>
      </c>
      <c r="M12">
        <v>28</v>
      </c>
      <c r="N12">
        <v>33</v>
      </c>
      <c r="O12">
        <v>1066</v>
      </c>
      <c r="P12">
        <v>253</v>
      </c>
      <c r="Q12">
        <v>54</v>
      </c>
      <c r="R12">
        <v>107</v>
      </c>
      <c r="S12">
        <v>357</v>
      </c>
      <c r="T12">
        <v>426</v>
      </c>
      <c r="U12">
        <v>15</v>
      </c>
      <c r="V12">
        <v>362</v>
      </c>
      <c r="W12">
        <v>197</v>
      </c>
      <c r="X12">
        <v>831</v>
      </c>
      <c r="Y12">
        <v>75</v>
      </c>
      <c r="Z12">
        <v>255</v>
      </c>
      <c r="AA12">
        <v>499</v>
      </c>
      <c r="AB12">
        <v>22</v>
      </c>
      <c r="AC12">
        <v>44</v>
      </c>
      <c r="AD12">
        <v>43</v>
      </c>
      <c r="AE12">
        <v>15</v>
      </c>
      <c r="AF12">
        <v>412</v>
      </c>
      <c r="AG12">
        <v>98</v>
      </c>
      <c r="AH12">
        <v>1444</v>
      </c>
      <c r="AI12">
        <v>597</v>
      </c>
      <c r="AJ12">
        <v>3</v>
      </c>
      <c r="AK12">
        <v>699</v>
      </c>
      <c r="AL12">
        <v>151</v>
      </c>
      <c r="AM12">
        <v>97</v>
      </c>
      <c r="AN12">
        <v>637</v>
      </c>
      <c r="AO12">
        <v>30</v>
      </c>
      <c r="AP12">
        <v>377</v>
      </c>
      <c r="AQ12">
        <v>25</v>
      </c>
      <c r="AR12">
        <v>346</v>
      </c>
      <c r="AS12">
        <v>1299</v>
      </c>
      <c r="AT12">
        <v>36</v>
      </c>
      <c r="AU12">
        <v>6</v>
      </c>
      <c r="AV12">
        <v>483</v>
      </c>
      <c r="AW12">
        <v>120</v>
      </c>
      <c r="AX12">
        <v>109</v>
      </c>
      <c r="AY12">
        <v>88</v>
      </c>
      <c r="AZ12">
        <v>19</v>
      </c>
    </row>
    <row r="13" spans="1:52" x14ac:dyDescent="0.25">
      <c r="A13">
        <v>1971</v>
      </c>
      <c r="B13">
        <v>524</v>
      </c>
      <c r="C13">
        <v>42</v>
      </c>
      <c r="D13">
        <v>124</v>
      </c>
      <c r="E13">
        <v>204</v>
      </c>
      <c r="F13">
        <v>1642</v>
      </c>
      <c r="G13">
        <v>149</v>
      </c>
      <c r="H13">
        <v>96</v>
      </c>
      <c r="I13">
        <v>34</v>
      </c>
      <c r="J13">
        <v>275</v>
      </c>
      <c r="K13">
        <v>933</v>
      </c>
      <c r="L13">
        <v>745</v>
      </c>
      <c r="M13">
        <v>42</v>
      </c>
      <c r="N13">
        <v>24</v>
      </c>
      <c r="O13">
        <v>1079</v>
      </c>
      <c r="P13">
        <v>282</v>
      </c>
      <c r="Q13">
        <v>52</v>
      </c>
      <c r="R13">
        <v>115</v>
      </c>
      <c r="S13">
        <v>358</v>
      </c>
      <c r="T13">
        <v>409</v>
      </c>
      <c r="U13">
        <v>20</v>
      </c>
      <c r="V13">
        <v>449</v>
      </c>
      <c r="W13">
        <v>220</v>
      </c>
      <c r="X13">
        <v>942</v>
      </c>
      <c r="Y13">
        <v>95</v>
      </c>
      <c r="Z13">
        <v>328</v>
      </c>
      <c r="AA13">
        <v>424</v>
      </c>
      <c r="AB13">
        <v>31</v>
      </c>
      <c r="AC13">
        <v>39</v>
      </c>
      <c r="AD13">
        <v>58</v>
      </c>
      <c r="AE13">
        <v>17</v>
      </c>
      <c r="AF13">
        <v>426</v>
      </c>
      <c r="AG13">
        <v>124</v>
      </c>
      <c r="AH13">
        <v>1823</v>
      </c>
      <c r="AI13">
        <v>606</v>
      </c>
      <c r="AJ13">
        <v>8</v>
      </c>
      <c r="AK13">
        <v>811</v>
      </c>
      <c r="AL13">
        <v>170</v>
      </c>
      <c r="AM13">
        <v>70</v>
      </c>
      <c r="AN13">
        <v>738</v>
      </c>
      <c r="AO13">
        <v>29</v>
      </c>
      <c r="AP13">
        <v>436</v>
      </c>
      <c r="AQ13">
        <v>8</v>
      </c>
      <c r="AR13">
        <v>496</v>
      </c>
      <c r="AS13">
        <v>1383</v>
      </c>
      <c r="AT13">
        <v>30</v>
      </c>
      <c r="AU13">
        <v>5</v>
      </c>
      <c r="AV13">
        <v>475</v>
      </c>
      <c r="AW13">
        <v>130</v>
      </c>
      <c r="AX13">
        <v>113</v>
      </c>
      <c r="AY13">
        <v>126</v>
      </c>
      <c r="AZ13">
        <v>18</v>
      </c>
    </row>
    <row r="14" spans="1:52" x14ac:dyDescent="0.25">
      <c r="A14">
        <v>1972</v>
      </c>
      <c r="B14">
        <v>496</v>
      </c>
      <c r="C14">
        <v>31</v>
      </c>
      <c r="D14">
        <v>142</v>
      </c>
      <c r="E14">
        <v>206</v>
      </c>
      <c r="F14">
        <v>1791</v>
      </c>
      <c r="G14">
        <v>196</v>
      </c>
      <c r="H14">
        <v>100</v>
      </c>
      <c r="I14">
        <v>39</v>
      </c>
      <c r="J14">
        <v>245</v>
      </c>
      <c r="K14">
        <v>924</v>
      </c>
      <c r="L14">
        <v>871</v>
      </c>
      <c r="M14">
        <v>55</v>
      </c>
      <c r="N14">
        <v>29</v>
      </c>
      <c r="O14">
        <v>985</v>
      </c>
      <c r="P14">
        <v>321</v>
      </c>
      <c r="Q14">
        <v>50</v>
      </c>
      <c r="R14">
        <v>91</v>
      </c>
      <c r="S14">
        <v>323</v>
      </c>
      <c r="T14">
        <v>491</v>
      </c>
      <c r="U14">
        <v>55</v>
      </c>
      <c r="V14">
        <v>509</v>
      </c>
      <c r="W14">
        <v>215</v>
      </c>
      <c r="X14">
        <v>999</v>
      </c>
      <c r="Y14">
        <v>95</v>
      </c>
      <c r="Z14">
        <v>348</v>
      </c>
      <c r="AA14">
        <v>396</v>
      </c>
      <c r="AB14">
        <v>18</v>
      </c>
      <c r="AC14">
        <v>44</v>
      </c>
      <c r="AD14">
        <v>71</v>
      </c>
      <c r="AE14">
        <v>13</v>
      </c>
      <c r="AF14">
        <v>481</v>
      </c>
      <c r="AG14">
        <v>122</v>
      </c>
      <c r="AH14">
        <v>2026</v>
      </c>
      <c r="AI14">
        <v>704</v>
      </c>
      <c r="AJ14">
        <v>8</v>
      </c>
      <c r="AK14">
        <v>811</v>
      </c>
      <c r="AL14">
        <v>184</v>
      </c>
      <c r="AM14">
        <v>119</v>
      </c>
      <c r="AN14">
        <v>721</v>
      </c>
      <c r="AO14">
        <v>13</v>
      </c>
      <c r="AP14">
        <v>447</v>
      </c>
      <c r="AQ14">
        <v>8</v>
      </c>
      <c r="AR14">
        <v>455</v>
      </c>
      <c r="AS14">
        <v>1440</v>
      </c>
      <c r="AT14">
        <v>33</v>
      </c>
      <c r="AU14">
        <v>8</v>
      </c>
      <c r="AV14">
        <v>561</v>
      </c>
      <c r="AW14">
        <v>146</v>
      </c>
      <c r="AX14">
        <v>109</v>
      </c>
      <c r="AY14">
        <v>126</v>
      </c>
      <c r="AZ14">
        <v>14</v>
      </c>
    </row>
    <row r="15" spans="1:52" x14ac:dyDescent="0.25">
      <c r="A15">
        <v>1973</v>
      </c>
      <c r="B15">
        <v>468</v>
      </c>
      <c r="C15">
        <v>33</v>
      </c>
      <c r="D15">
        <v>167</v>
      </c>
      <c r="E15">
        <v>180</v>
      </c>
      <c r="F15">
        <v>1862</v>
      </c>
      <c r="G15">
        <v>193</v>
      </c>
      <c r="H15">
        <v>102</v>
      </c>
      <c r="I15">
        <v>34</v>
      </c>
      <c r="J15">
        <v>268</v>
      </c>
      <c r="K15">
        <v>1180</v>
      </c>
      <c r="L15">
        <v>834</v>
      </c>
      <c r="M15">
        <v>44</v>
      </c>
      <c r="N15">
        <v>20</v>
      </c>
      <c r="O15">
        <v>1163</v>
      </c>
      <c r="P15">
        <v>388</v>
      </c>
      <c r="Q15">
        <v>63</v>
      </c>
      <c r="R15">
        <v>137</v>
      </c>
      <c r="S15">
        <v>323</v>
      </c>
      <c r="T15">
        <v>581</v>
      </c>
      <c r="U15">
        <v>22</v>
      </c>
      <c r="V15">
        <v>460</v>
      </c>
      <c r="W15">
        <v>256</v>
      </c>
      <c r="X15">
        <v>1096</v>
      </c>
      <c r="Y15">
        <v>107</v>
      </c>
      <c r="Z15">
        <v>368</v>
      </c>
      <c r="AA15">
        <v>427</v>
      </c>
      <c r="AB15">
        <v>43</v>
      </c>
      <c r="AC15">
        <v>67</v>
      </c>
      <c r="AD15">
        <v>67</v>
      </c>
      <c r="AE15">
        <v>17</v>
      </c>
      <c r="AF15">
        <v>546</v>
      </c>
      <c r="AG15">
        <v>130</v>
      </c>
      <c r="AH15">
        <v>2040</v>
      </c>
      <c r="AI15">
        <v>683</v>
      </c>
      <c r="AJ15">
        <v>5</v>
      </c>
      <c r="AK15">
        <v>783</v>
      </c>
      <c r="AL15">
        <v>177</v>
      </c>
      <c r="AM15">
        <v>110</v>
      </c>
      <c r="AN15">
        <v>754</v>
      </c>
      <c r="AO15">
        <v>33</v>
      </c>
      <c r="AP15">
        <v>392</v>
      </c>
      <c r="AQ15">
        <v>26</v>
      </c>
      <c r="AR15">
        <v>544</v>
      </c>
      <c r="AS15">
        <v>1506</v>
      </c>
      <c r="AT15">
        <v>37</v>
      </c>
      <c r="AU15">
        <v>10</v>
      </c>
      <c r="AV15">
        <v>503</v>
      </c>
      <c r="AW15">
        <v>137</v>
      </c>
      <c r="AX15">
        <v>103</v>
      </c>
      <c r="AY15">
        <v>119</v>
      </c>
      <c r="AZ15">
        <v>24</v>
      </c>
    </row>
    <row r="16" spans="1:52" x14ac:dyDescent="0.25">
      <c r="A16">
        <v>1974</v>
      </c>
      <c r="B16">
        <v>536</v>
      </c>
      <c r="C16">
        <v>46</v>
      </c>
      <c r="D16">
        <v>206</v>
      </c>
      <c r="E16">
        <v>231</v>
      </c>
      <c r="F16">
        <v>1985</v>
      </c>
      <c r="G16">
        <v>151</v>
      </c>
      <c r="H16">
        <v>101</v>
      </c>
      <c r="I16">
        <v>59</v>
      </c>
      <c r="J16">
        <v>277</v>
      </c>
      <c r="K16">
        <v>1191</v>
      </c>
      <c r="L16">
        <v>868</v>
      </c>
      <c r="M16">
        <v>70</v>
      </c>
      <c r="N16">
        <v>45</v>
      </c>
      <c r="O16">
        <v>1319</v>
      </c>
      <c r="P16">
        <v>427</v>
      </c>
      <c r="Q16">
        <v>54</v>
      </c>
      <c r="R16">
        <v>157</v>
      </c>
      <c r="S16">
        <v>347</v>
      </c>
      <c r="T16">
        <v>604</v>
      </c>
      <c r="U16">
        <v>30</v>
      </c>
      <c r="V16">
        <v>481</v>
      </c>
      <c r="W16">
        <v>256</v>
      </c>
      <c r="X16">
        <v>1186</v>
      </c>
      <c r="Y16">
        <v>118</v>
      </c>
      <c r="Z16">
        <v>299</v>
      </c>
      <c r="AA16">
        <v>466</v>
      </c>
      <c r="AB16">
        <v>31</v>
      </c>
      <c r="AC16">
        <v>55</v>
      </c>
      <c r="AD16">
        <v>85</v>
      </c>
      <c r="AE16">
        <v>28</v>
      </c>
      <c r="AF16">
        <v>497</v>
      </c>
      <c r="AG16">
        <v>127</v>
      </c>
      <c r="AH16">
        <v>1919</v>
      </c>
      <c r="AI16">
        <v>629</v>
      </c>
      <c r="AJ16">
        <v>9</v>
      </c>
      <c r="AK16">
        <v>952</v>
      </c>
      <c r="AL16">
        <v>220</v>
      </c>
      <c r="AM16">
        <v>127</v>
      </c>
      <c r="AN16">
        <v>795</v>
      </c>
      <c r="AO16">
        <v>36</v>
      </c>
      <c r="AP16">
        <v>452</v>
      </c>
      <c r="AQ16">
        <v>14</v>
      </c>
      <c r="AR16">
        <v>555</v>
      </c>
      <c r="AS16">
        <v>1652</v>
      </c>
      <c r="AT16">
        <v>37</v>
      </c>
      <c r="AU16">
        <v>16</v>
      </c>
      <c r="AV16">
        <v>522</v>
      </c>
      <c r="AW16">
        <v>179</v>
      </c>
      <c r="AX16">
        <v>108</v>
      </c>
      <c r="AY16">
        <v>138</v>
      </c>
      <c r="AZ16">
        <v>18</v>
      </c>
    </row>
    <row r="17" spans="1:52" x14ac:dyDescent="0.25">
      <c r="A17">
        <v>1975</v>
      </c>
      <c r="B17">
        <v>577</v>
      </c>
      <c r="C17">
        <v>43</v>
      </c>
      <c r="D17">
        <v>191</v>
      </c>
      <c r="E17">
        <v>213</v>
      </c>
      <c r="F17">
        <v>2209</v>
      </c>
      <c r="G17">
        <v>188</v>
      </c>
      <c r="H17">
        <v>120</v>
      </c>
      <c r="I17">
        <v>42</v>
      </c>
      <c r="J17">
        <v>235</v>
      </c>
      <c r="K17">
        <v>1130</v>
      </c>
      <c r="L17">
        <v>711</v>
      </c>
      <c r="M17">
        <v>67</v>
      </c>
      <c r="N17">
        <v>43</v>
      </c>
      <c r="O17">
        <v>1179</v>
      </c>
      <c r="P17">
        <v>449</v>
      </c>
      <c r="Q17">
        <v>71</v>
      </c>
      <c r="R17">
        <v>122</v>
      </c>
      <c r="S17">
        <v>345</v>
      </c>
      <c r="T17">
        <v>477</v>
      </c>
      <c r="U17">
        <v>30</v>
      </c>
      <c r="V17">
        <v>437</v>
      </c>
      <c r="W17">
        <v>242</v>
      </c>
      <c r="X17">
        <v>1086</v>
      </c>
      <c r="Y17">
        <v>129</v>
      </c>
      <c r="Z17">
        <v>327</v>
      </c>
      <c r="AA17">
        <v>505</v>
      </c>
      <c r="AB17">
        <v>39</v>
      </c>
      <c r="AC17">
        <v>66</v>
      </c>
      <c r="AD17">
        <v>77</v>
      </c>
      <c r="AE17">
        <v>24</v>
      </c>
      <c r="AF17">
        <v>500</v>
      </c>
      <c r="AG17">
        <v>153</v>
      </c>
      <c r="AH17">
        <v>1996</v>
      </c>
      <c r="AI17">
        <v>677</v>
      </c>
      <c r="AJ17">
        <v>5</v>
      </c>
      <c r="AK17">
        <v>876</v>
      </c>
      <c r="AL17">
        <v>256</v>
      </c>
      <c r="AM17">
        <v>142</v>
      </c>
      <c r="AN17">
        <v>808</v>
      </c>
      <c r="AO17">
        <v>28</v>
      </c>
      <c r="AP17">
        <v>414</v>
      </c>
      <c r="AQ17">
        <v>25</v>
      </c>
      <c r="AR17">
        <v>477</v>
      </c>
      <c r="AS17">
        <v>1639</v>
      </c>
      <c r="AT17">
        <v>32</v>
      </c>
      <c r="AU17">
        <v>10</v>
      </c>
      <c r="AV17">
        <v>570</v>
      </c>
      <c r="AW17">
        <v>202</v>
      </c>
      <c r="AX17">
        <v>133</v>
      </c>
      <c r="AY17">
        <v>150</v>
      </c>
      <c r="AZ17">
        <v>38</v>
      </c>
    </row>
    <row r="18" spans="1:52" x14ac:dyDescent="0.25">
      <c r="A18">
        <v>1976</v>
      </c>
      <c r="B18">
        <v>553</v>
      </c>
      <c r="C18">
        <v>43</v>
      </c>
      <c r="D18">
        <v>177</v>
      </c>
      <c r="E18">
        <v>213</v>
      </c>
      <c r="F18">
        <v>2220</v>
      </c>
      <c r="G18">
        <v>176</v>
      </c>
      <c r="H18">
        <v>97</v>
      </c>
      <c r="I18">
        <v>36</v>
      </c>
      <c r="J18">
        <v>188</v>
      </c>
      <c r="K18">
        <v>903</v>
      </c>
      <c r="L18">
        <v>692</v>
      </c>
      <c r="M18">
        <v>55</v>
      </c>
      <c r="N18">
        <v>44</v>
      </c>
      <c r="O18">
        <v>1161</v>
      </c>
      <c r="P18">
        <v>377</v>
      </c>
      <c r="Q18">
        <v>67</v>
      </c>
      <c r="R18">
        <v>104</v>
      </c>
      <c r="S18">
        <v>362</v>
      </c>
      <c r="T18">
        <v>506</v>
      </c>
      <c r="U18">
        <v>29</v>
      </c>
      <c r="V18">
        <v>352</v>
      </c>
      <c r="W18">
        <v>194</v>
      </c>
      <c r="X18">
        <v>1014</v>
      </c>
      <c r="Y18">
        <v>92</v>
      </c>
      <c r="Z18">
        <v>294</v>
      </c>
      <c r="AA18">
        <v>443</v>
      </c>
      <c r="AB18">
        <v>38</v>
      </c>
      <c r="AC18">
        <v>45</v>
      </c>
      <c r="AD18">
        <v>70</v>
      </c>
      <c r="AE18">
        <v>27</v>
      </c>
      <c r="AF18">
        <v>380</v>
      </c>
      <c r="AG18">
        <v>113</v>
      </c>
      <c r="AH18">
        <v>1969</v>
      </c>
      <c r="AI18">
        <v>609</v>
      </c>
      <c r="AJ18">
        <v>9</v>
      </c>
      <c r="AK18">
        <v>792</v>
      </c>
      <c r="AL18">
        <v>178</v>
      </c>
      <c r="AM18">
        <v>97</v>
      </c>
      <c r="AN18">
        <v>719</v>
      </c>
      <c r="AO18">
        <v>22</v>
      </c>
      <c r="AP18">
        <v>331</v>
      </c>
      <c r="AQ18">
        <v>12</v>
      </c>
      <c r="AR18">
        <v>462</v>
      </c>
      <c r="AS18">
        <v>1519</v>
      </c>
      <c r="AT18">
        <v>55</v>
      </c>
      <c r="AU18">
        <v>26</v>
      </c>
      <c r="AV18">
        <v>476</v>
      </c>
      <c r="AW18">
        <v>154</v>
      </c>
      <c r="AX18">
        <v>122</v>
      </c>
      <c r="AY18">
        <v>140</v>
      </c>
      <c r="AZ18">
        <v>27</v>
      </c>
    </row>
    <row r="19" spans="1:52" x14ac:dyDescent="0.25">
      <c r="A19">
        <v>1977</v>
      </c>
      <c r="B19">
        <v>524</v>
      </c>
      <c r="C19">
        <v>44</v>
      </c>
      <c r="D19">
        <v>217</v>
      </c>
      <c r="E19">
        <v>188</v>
      </c>
      <c r="F19">
        <v>2515</v>
      </c>
      <c r="G19">
        <v>166</v>
      </c>
      <c r="H19">
        <v>132</v>
      </c>
      <c r="I19">
        <v>35</v>
      </c>
      <c r="J19">
        <v>192</v>
      </c>
      <c r="K19">
        <v>859</v>
      </c>
      <c r="L19">
        <v>593</v>
      </c>
      <c r="M19">
        <v>64</v>
      </c>
      <c r="N19">
        <v>47</v>
      </c>
      <c r="O19">
        <v>1109</v>
      </c>
      <c r="P19">
        <v>395</v>
      </c>
      <c r="Q19">
        <v>67</v>
      </c>
      <c r="R19">
        <v>153</v>
      </c>
      <c r="S19">
        <v>349</v>
      </c>
      <c r="T19">
        <v>609</v>
      </c>
      <c r="U19">
        <v>26</v>
      </c>
      <c r="V19">
        <v>333</v>
      </c>
      <c r="W19">
        <v>178</v>
      </c>
      <c r="X19">
        <v>853</v>
      </c>
      <c r="Y19">
        <v>106</v>
      </c>
      <c r="Z19">
        <v>342</v>
      </c>
      <c r="AA19">
        <v>462</v>
      </c>
      <c r="AB19">
        <v>41</v>
      </c>
      <c r="AC19">
        <v>61</v>
      </c>
      <c r="AD19">
        <v>100</v>
      </c>
      <c r="AE19">
        <v>27</v>
      </c>
      <c r="AF19">
        <v>408</v>
      </c>
      <c r="AG19">
        <v>105</v>
      </c>
      <c r="AH19">
        <v>1919</v>
      </c>
      <c r="AI19">
        <v>586</v>
      </c>
      <c r="AJ19">
        <v>6</v>
      </c>
      <c r="AK19">
        <v>833</v>
      </c>
      <c r="AL19">
        <v>241</v>
      </c>
      <c r="AM19">
        <v>117</v>
      </c>
      <c r="AN19">
        <v>655</v>
      </c>
      <c r="AO19">
        <v>34</v>
      </c>
      <c r="AP19">
        <v>343</v>
      </c>
      <c r="AQ19">
        <v>14</v>
      </c>
      <c r="AR19">
        <v>434</v>
      </c>
      <c r="AS19">
        <v>1705</v>
      </c>
      <c r="AT19">
        <v>44</v>
      </c>
      <c r="AU19">
        <v>7</v>
      </c>
      <c r="AV19">
        <v>460</v>
      </c>
      <c r="AW19">
        <v>159</v>
      </c>
      <c r="AX19">
        <v>112</v>
      </c>
      <c r="AY19">
        <v>130</v>
      </c>
      <c r="AZ19">
        <v>22</v>
      </c>
    </row>
    <row r="20" spans="1:52" x14ac:dyDescent="0.25">
      <c r="A20">
        <v>1978</v>
      </c>
      <c r="B20">
        <v>499</v>
      </c>
      <c r="C20">
        <v>52</v>
      </c>
      <c r="D20">
        <v>221</v>
      </c>
      <c r="E20">
        <v>199</v>
      </c>
      <c r="F20">
        <v>2611</v>
      </c>
      <c r="G20">
        <v>196</v>
      </c>
      <c r="H20">
        <v>129</v>
      </c>
      <c r="I20">
        <v>39</v>
      </c>
      <c r="J20">
        <v>189</v>
      </c>
      <c r="K20">
        <v>949</v>
      </c>
      <c r="L20">
        <v>731</v>
      </c>
      <c r="M20">
        <v>60</v>
      </c>
      <c r="N20">
        <v>47</v>
      </c>
      <c r="O20">
        <v>1108</v>
      </c>
      <c r="P20">
        <v>334</v>
      </c>
      <c r="Q20">
        <v>74</v>
      </c>
      <c r="R20">
        <v>133</v>
      </c>
      <c r="S20">
        <v>316</v>
      </c>
      <c r="T20">
        <v>625</v>
      </c>
      <c r="U20">
        <v>30</v>
      </c>
      <c r="V20">
        <v>338</v>
      </c>
      <c r="W20">
        <v>216</v>
      </c>
      <c r="X20">
        <v>972</v>
      </c>
      <c r="Y20">
        <v>81</v>
      </c>
      <c r="Z20">
        <v>302</v>
      </c>
      <c r="AA20">
        <v>505</v>
      </c>
      <c r="AB20">
        <v>38</v>
      </c>
      <c r="AC20">
        <v>47</v>
      </c>
      <c r="AD20">
        <v>102</v>
      </c>
      <c r="AE20">
        <v>12</v>
      </c>
      <c r="AF20">
        <v>398</v>
      </c>
      <c r="AG20">
        <v>124</v>
      </c>
      <c r="AH20">
        <v>1820</v>
      </c>
      <c r="AI20">
        <v>600</v>
      </c>
      <c r="AJ20">
        <v>8</v>
      </c>
      <c r="AK20">
        <v>741</v>
      </c>
      <c r="AL20">
        <v>244</v>
      </c>
      <c r="AM20">
        <v>123</v>
      </c>
      <c r="AN20">
        <v>725</v>
      </c>
      <c r="AO20">
        <v>37</v>
      </c>
      <c r="AP20">
        <v>336</v>
      </c>
      <c r="AQ20">
        <v>13</v>
      </c>
      <c r="AR20">
        <v>411</v>
      </c>
      <c r="AS20">
        <v>1853</v>
      </c>
      <c r="AT20">
        <v>49</v>
      </c>
      <c r="AU20">
        <v>16</v>
      </c>
      <c r="AV20">
        <v>452</v>
      </c>
      <c r="AW20">
        <v>175</v>
      </c>
      <c r="AX20">
        <v>127</v>
      </c>
      <c r="AY20">
        <v>118</v>
      </c>
      <c r="AZ20">
        <v>30</v>
      </c>
    </row>
    <row r="21" spans="1:52" x14ac:dyDescent="0.25">
      <c r="A21">
        <v>1979</v>
      </c>
      <c r="B21">
        <v>496</v>
      </c>
      <c r="C21">
        <v>54</v>
      </c>
      <c r="D21">
        <v>219</v>
      </c>
      <c r="E21">
        <v>198</v>
      </c>
      <c r="F21">
        <v>2952</v>
      </c>
      <c r="G21">
        <v>161</v>
      </c>
      <c r="H21">
        <v>131</v>
      </c>
      <c r="I21">
        <v>33</v>
      </c>
      <c r="J21">
        <v>180</v>
      </c>
      <c r="K21">
        <v>1084</v>
      </c>
      <c r="L21">
        <v>877</v>
      </c>
      <c r="M21">
        <v>66</v>
      </c>
      <c r="N21">
        <v>49</v>
      </c>
      <c r="O21">
        <v>1203</v>
      </c>
      <c r="P21">
        <v>448</v>
      </c>
      <c r="Q21">
        <v>65</v>
      </c>
      <c r="R21">
        <v>130</v>
      </c>
      <c r="S21">
        <v>335</v>
      </c>
      <c r="T21">
        <v>682</v>
      </c>
      <c r="U21">
        <v>31</v>
      </c>
      <c r="V21">
        <v>406</v>
      </c>
      <c r="W21">
        <v>212</v>
      </c>
      <c r="X21">
        <v>834</v>
      </c>
      <c r="Y21">
        <v>93</v>
      </c>
      <c r="Z21">
        <v>302</v>
      </c>
      <c r="AA21">
        <v>543</v>
      </c>
      <c r="AB21">
        <v>33</v>
      </c>
      <c r="AC21">
        <v>65</v>
      </c>
      <c r="AD21">
        <v>123</v>
      </c>
      <c r="AE21">
        <v>21</v>
      </c>
      <c r="AF21">
        <v>484</v>
      </c>
      <c r="AG21">
        <v>154</v>
      </c>
      <c r="AH21">
        <v>2092</v>
      </c>
      <c r="AI21">
        <v>600</v>
      </c>
      <c r="AJ21">
        <v>10</v>
      </c>
      <c r="AK21">
        <v>865</v>
      </c>
      <c r="AL21">
        <v>281</v>
      </c>
      <c r="AM21">
        <v>107</v>
      </c>
      <c r="AN21">
        <v>724</v>
      </c>
      <c r="AO21">
        <v>30</v>
      </c>
      <c r="AP21">
        <v>368</v>
      </c>
      <c r="AQ21">
        <v>14</v>
      </c>
      <c r="AR21">
        <v>430</v>
      </c>
      <c r="AS21">
        <v>2235</v>
      </c>
      <c r="AT21">
        <v>66</v>
      </c>
      <c r="AU21">
        <v>7</v>
      </c>
      <c r="AV21">
        <v>447</v>
      </c>
      <c r="AW21">
        <v>187</v>
      </c>
      <c r="AX21">
        <v>128</v>
      </c>
      <c r="AY21">
        <v>160</v>
      </c>
      <c r="AZ21">
        <v>41</v>
      </c>
    </row>
    <row r="22" spans="1:52" x14ac:dyDescent="0.25">
      <c r="A22">
        <v>1980</v>
      </c>
      <c r="B22">
        <v>509</v>
      </c>
      <c r="C22">
        <v>39</v>
      </c>
      <c r="D22">
        <v>279</v>
      </c>
      <c r="E22">
        <v>210</v>
      </c>
      <c r="F22">
        <v>3411</v>
      </c>
      <c r="G22">
        <v>198</v>
      </c>
      <c r="H22">
        <v>146</v>
      </c>
      <c r="I22">
        <v>41</v>
      </c>
      <c r="J22">
        <v>200</v>
      </c>
      <c r="K22">
        <v>1387</v>
      </c>
      <c r="L22">
        <v>743</v>
      </c>
      <c r="M22">
        <v>84</v>
      </c>
      <c r="N22">
        <v>29</v>
      </c>
      <c r="O22">
        <v>1205</v>
      </c>
      <c r="P22">
        <v>485</v>
      </c>
      <c r="Q22">
        <v>63</v>
      </c>
      <c r="R22">
        <v>163</v>
      </c>
      <c r="S22">
        <v>321</v>
      </c>
      <c r="T22">
        <v>661</v>
      </c>
      <c r="U22">
        <v>32</v>
      </c>
      <c r="V22">
        <v>399</v>
      </c>
      <c r="W22">
        <v>232</v>
      </c>
      <c r="X22">
        <v>940</v>
      </c>
      <c r="Y22">
        <v>106</v>
      </c>
      <c r="Z22">
        <v>365</v>
      </c>
      <c r="AA22">
        <v>544</v>
      </c>
      <c r="AB22">
        <v>31</v>
      </c>
      <c r="AC22">
        <v>69</v>
      </c>
      <c r="AD22">
        <v>160</v>
      </c>
      <c r="AE22">
        <v>23</v>
      </c>
      <c r="AF22">
        <v>504</v>
      </c>
      <c r="AG22">
        <v>170</v>
      </c>
      <c r="AH22">
        <v>2228</v>
      </c>
      <c r="AI22">
        <v>619</v>
      </c>
      <c r="AJ22">
        <v>8</v>
      </c>
      <c r="AK22">
        <v>871</v>
      </c>
      <c r="AL22">
        <v>299</v>
      </c>
      <c r="AM22">
        <v>132</v>
      </c>
      <c r="AN22">
        <v>809</v>
      </c>
      <c r="AO22">
        <v>42</v>
      </c>
      <c r="AP22">
        <v>348</v>
      </c>
      <c r="AQ22">
        <v>5</v>
      </c>
      <c r="AR22">
        <v>489</v>
      </c>
      <c r="AS22">
        <v>2392</v>
      </c>
      <c r="AT22">
        <v>55</v>
      </c>
      <c r="AU22">
        <v>11</v>
      </c>
      <c r="AV22">
        <v>459</v>
      </c>
      <c r="AW22">
        <v>225</v>
      </c>
      <c r="AX22">
        <v>138</v>
      </c>
      <c r="AY22">
        <v>136</v>
      </c>
      <c r="AZ22">
        <v>29</v>
      </c>
    </row>
    <row r="23" spans="1:52" x14ac:dyDescent="0.25">
      <c r="A23">
        <v>1981</v>
      </c>
      <c r="B23">
        <v>465</v>
      </c>
      <c r="C23">
        <v>60</v>
      </c>
      <c r="D23">
        <v>227</v>
      </c>
      <c r="E23">
        <v>209</v>
      </c>
      <c r="F23">
        <v>3143</v>
      </c>
      <c r="G23">
        <v>239</v>
      </c>
      <c r="H23">
        <v>168</v>
      </c>
      <c r="I23">
        <v>40</v>
      </c>
      <c r="J23">
        <v>223</v>
      </c>
      <c r="K23">
        <v>1522</v>
      </c>
      <c r="L23">
        <v>960</v>
      </c>
      <c r="M23">
        <v>47</v>
      </c>
      <c r="N23">
        <v>43</v>
      </c>
      <c r="O23">
        <v>1205</v>
      </c>
      <c r="P23">
        <v>388</v>
      </c>
      <c r="Q23">
        <v>76</v>
      </c>
      <c r="R23">
        <v>151</v>
      </c>
      <c r="S23">
        <v>308</v>
      </c>
      <c r="T23">
        <v>673</v>
      </c>
      <c r="U23">
        <v>36</v>
      </c>
      <c r="V23">
        <v>421</v>
      </c>
      <c r="W23">
        <v>210</v>
      </c>
      <c r="X23">
        <v>861</v>
      </c>
      <c r="Y23">
        <v>85</v>
      </c>
      <c r="Z23">
        <v>319</v>
      </c>
      <c r="AA23">
        <v>516</v>
      </c>
      <c r="AB23">
        <v>27</v>
      </c>
      <c r="AC23">
        <v>49</v>
      </c>
      <c r="AD23">
        <v>148</v>
      </c>
      <c r="AE23">
        <v>27</v>
      </c>
      <c r="AF23">
        <v>542</v>
      </c>
      <c r="AG23">
        <v>151</v>
      </c>
      <c r="AH23">
        <v>2166</v>
      </c>
      <c r="AI23">
        <v>541</v>
      </c>
      <c r="AJ23">
        <v>15</v>
      </c>
      <c r="AK23">
        <v>799</v>
      </c>
      <c r="AL23">
        <v>279</v>
      </c>
      <c r="AM23">
        <v>117</v>
      </c>
      <c r="AN23">
        <v>729</v>
      </c>
      <c r="AO23">
        <v>40</v>
      </c>
      <c r="AP23">
        <v>330</v>
      </c>
      <c r="AQ23">
        <v>12</v>
      </c>
      <c r="AR23">
        <v>448</v>
      </c>
      <c r="AS23">
        <v>2446</v>
      </c>
      <c r="AT23">
        <v>50</v>
      </c>
      <c r="AU23">
        <v>22</v>
      </c>
      <c r="AV23">
        <v>464</v>
      </c>
      <c r="AW23">
        <v>213</v>
      </c>
      <c r="AX23">
        <v>118</v>
      </c>
      <c r="AY23">
        <v>161</v>
      </c>
      <c r="AZ23">
        <v>27</v>
      </c>
    </row>
    <row r="24" spans="1:52" x14ac:dyDescent="0.25">
      <c r="A24">
        <v>1982</v>
      </c>
      <c r="B24">
        <v>417</v>
      </c>
      <c r="C24">
        <v>81</v>
      </c>
      <c r="D24">
        <v>236</v>
      </c>
      <c r="E24">
        <v>187</v>
      </c>
      <c r="F24">
        <v>2779</v>
      </c>
      <c r="G24">
        <v>182</v>
      </c>
      <c r="H24">
        <v>164</v>
      </c>
      <c r="I24">
        <v>32</v>
      </c>
      <c r="J24">
        <v>194</v>
      </c>
      <c r="K24">
        <v>1409</v>
      </c>
      <c r="L24">
        <v>713</v>
      </c>
      <c r="M24">
        <v>31</v>
      </c>
      <c r="N24">
        <v>24</v>
      </c>
      <c r="O24">
        <v>1005</v>
      </c>
      <c r="P24">
        <v>355</v>
      </c>
      <c r="Q24">
        <v>67</v>
      </c>
      <c r="R24">
        <v>138</v>
      </c>
      <c r="S24">
        <v>355</v>
      </c>
      <c r="T24">
        <v>698</v>
      </c>
      <c r="U24">
        <v>24</v>
      </c>
      <c r="V24">
        <v>432</v>
      </c>
      <c r="W24">
        <v>219</v>
      </c>
      <c r="X24">
        <v>827</v>
      </c>
      <c r="Y24">
        <v>95</v>
      </c>
      <c r="Z24">
        <v>358</v>
      </c>
      <c r="AA24">
        <v>479</v>
      </c>
      <c r="AB24">
        <v>31</v>
      </c>
      <c r="AC24">
        <v>31</v>
      </c>
      <c r="AD24">
        <v>120</v>
      </c>
      <c r="AE24">
        <v>21</v>
      </c>
      <c r="AF24">
        <v>482</v>
      </c>
      <c r="AG24">
        <v>158</v>
      </c>
      <c r="AH24">
        <v>2013</v>
      </c>
      <c r="AI24">
        <v>545</v>
      </c>
      <c r="AJ24">
        <v>5</v>
      </c>
      <c r="AK24">
        <v>676</v>
      </c>
      <c r="AL24">
        <v>344</v>
      </c>
      <c r="AM24">
        <v>136</v>
      </c>
      <c r="AN24">
        <v>678</v>
      </c>
      <c r="AO24">
        <v>35</v>
      </c>
      <c r="AP24">
        <v>348</v>
      </c>
      <c r="AQ24">
        <v>19</v>
      </c>
      <c r="AR24">
        <v>452</v>
      </c>
      <c r="AS24">
        <v>2466</v>
      </c>
      <c r="AT24">
        <v>53</v>
      </c>
      <c r="AU24">
        <v>12</v>
      </c>
      <c r="AV24">
        <v>405</v>
      </c>
      <c r="AW24">
        <v>185</v>
      </c>
      <c r="AX24">
        <v>102</v>
      </c>
      <c r="AY24">
        <v>148</v>
      </c>
      <c r="AZ24">
        <v>46</v>
      </c>
    </row>
    <row r="25" spans="1:52" x14ac:dyDescent="0.25">
      <c r="A25">
        <v>1983</v>
      </c>
      <c r="B25">
        <v>364</v>
      </c>
      <c r="C25">
        <v>66</v>
      </c>
      <c r="D25">
        <v>213</v>
      </c>
      <c r="E25">
        <v>178</v>
      </c>
      <c r="F25">
        <v>2639</v>
      </c>
      <c r="G25">
        <v>202</v>
      </c>
      <c r="H25">
        <v>129</v>
      </c>
      <c r="I25">
        <v>25</v>
      </c>
      <c r="J25">
        <v>183</v>
      </c>
      <c r="K25">
        <v>1199</v>
      </c>
      <c r="L25">
        <v>483</v>
      </c>
      <c r="M25">
        <v>57</v>
      </c>
      <c r="N25">
        <v>35</v>
      </c>
      <c r="O25">
        <v>1112</v>
      </c>
      <c r="P25">
        <v>286</v>
      </c>
      <c r="Q25">
        <v>68</v>
      </c>
      <c r="R25">
        <v>137</v>
      </c>
      <c r="S25">
        <v>364</v>
      </c>
      <c r="T25">
        <v>629</v>
      </c>
      <c r="U25">
        <v>24</v>
      </c>
      <c r="V25">
        <v>367</v>
      </c>
      <c r="W25">
        <v>203</v>
      </c>
      <c r="X25">
        <v>910</v>
      </c>
      <c r="Y25">
        <v>69</v>
      </c>
      <c r="Z25">
        <v>290</v>
      </c>
      <c r="AA25">
        <v>403</v>
      </c>
      <c r="AB25">
        <v>30</v>
      </c>
      <c r="AC25">
        <v>42</v>
      </c>
      <c r="AD25">
        <v>114</v>
      </c>
      <c r="AE25">
        <v>19</v>
      </c>
      <c r="AF25">
        <v>399</v>
      </c>
      <c r="AG25">
        <v>124</v>
      </c>
      <c r="AH25">
        <v>1958</v>
      </c>
      <c r="AI25">
        <v>490</v>
      </c>
      <c r="AJ25">
        <v>14</v>
      </c>
      <c r="AK25">
        <v>600</v>
      </c>
      <c r="AL25">
        <v>249</v>
      </c>
      <c r="AM25">
        <v>109</v>
      </c>
      <c r="AN25">
        <v>583</v>
      </c>
      <c r="AO25">
        <v>26</v>
      </c>
      <c r="AP25">
        <v>321</v>
      </c>
      <c r="AQ25">
        <v>15</v>
      </c>
      <c r="AR25">
        <v>410</v>
      </c>
      <c r="AS25">
        <v>2239</v>
      </c>
      <c r="AT25">
        <v>56</v>
      </c>
      <c r="AU25">
        <v>19</v>
      </c>
      <c r="AV25">
        <v>387</v>
      </c>
      <c r="AW25">
        <v>212</v>
      </c>
      <c r="AX25">
        <v>96</v>
      </c>
      <c r="AY25">
        <v>131</v>
      </c>
      <c r="AZ25">
        <v>30</v>
      </c>
    </row>
    <row r="26" spans="1:52" x14ac:dyDescent="0.25">
      <c r="A26">
        <v>1984</v>
      </c>
      <c r="B26">
        <v>374</v>
      </c>
      <c r="C26">
        <v>58</v>
      </c>
      <c r="D26">
        <v>238</v>
      </c>
      <c r="E26">
        <v>176</v>
      </c>
      <c r="F26">
        <v>2717</v>
      </c>
      <c r="G26">
        <v>184</v>
      </c>
      <c r="H26">
        <v>122</v>
      </c>
      <c r="I26">
        <v>25</v>
      </c>
      <c r="J26">
        <v>175</v>
      </c>
      <c r="K26">
        <v>1264</v>
      </c>
      <c r="L26">
        <v>546</v>
      </c>
      <c r="M26">
        <v>34</v>
      </c>
      <c r="N26">
        <v>34</v>
      </c>
      <c r="O26">
        <v>1033</v>
      </c>
      <c r="P26">
        <v>303</v>
      </c>
      <c r="Q26">
        <v>59</v>
      </c>
      <c r="R26">
        <v>89</v>
      </c>
      <c r="S26">
        <v>244</v>
      </c>
      <c r="T26">
        <v>575</v>
      </c>
      <c r="U26">
        <v>20</v>
      </c>
      <c r="V26">
        <v>354</v>
      </c>
      <c r="W26">
        <v>211</v>
      </c>
      <c r="X26">
        <v>879</v>
      </c>
      <c r="Y26">
        <v>74</v>
      </c>
      <c r="Z26">
        <v>252</v>
      </c>
      <c r="AA26">
        <v>358</v>
      </c>
      <c r="AB26">
        <v>36</v>
      </c>
      <c r="AC26">
        <v>54</v>
      </c>
      <c r="AD26">
        <v>98</v>
      </c>
      <c r="AE26">
        <v>10</v>
      </c>
      <c r="AF26">
        <v>402</v>
      </c>
      <c r="AG26">
        <v>130</v>
      </c>
      <c r="AH26">
        <v>1786</v>
      </c>
      <c r="AI26">
        <v>539</v>
      </c>
      <c r="AJ26">
        <v>8</v>
      </c>
      <c r="AK26">
        <v>551</v>
      </c>
      <c r="AL26">
        <v>258</v>
      </c>
      <c r="AM26">
        <v>128</v>
      </c>
      <c r="AN26">
        <v>538</v>
      </c>
      <c r="AO26">
        <v>33</v>
      </c>
      <c r="AP26">
        <v>305</v>
      </c>
      <c r="AQ26">
        <v>13</v>
      </c>
      <c r="AR26">
        <v>394</v>
      </c>
      <c r="AS26">
        <v>2093</v>
      </c>
      <c r="AT26">
        <v>47</v>
      </c>
      <c r="AU26">
        <v>12</v>
      </c>
      <c r="AV26">
        <v>434</v>
      </c>
      <c r="AW26">
        <v>202</v>
      </c>
      <c r="AX26">
        <v>86</v>
      </c>
      <c r="AY26">
        <v>117</v>
      </c>
      <c r="AZ26">
        <v>17</v>
      </c>
    </row>
    <row r="27" spans="1:52" x14ac:dyDescent="0.25">
      <c r="A27">
        <v>1985</v>
      </c>
      <c r="B27">
        <v>396</v>
      </c>
      <c r="C27">
        <v>51</v>
      </c>
      <c r="D27">
        <v>254</v>
      </c>
      <c r="E27">
        <v>187</v>
      </c>
      <c r="F27">
        <v>2770</v>
      </c>
      <c r="G27">
        <v>189</v>
      </c>
      <c r="H27">
        <v>120</v>
      </c>
      <c r="I27">
        <v>30</v>
      </c>
      <c r="J27">
        <v>147</v>
      </c>
      <c r="K27">
        <v>1296</v>
      </c>
      <c r="L27">
        <v>620</v>
      </c>
      <c r="M27">
        <v>43</v>
      </c>
      <c r="N27">
        <v>22</v>
      </c>
      <c r="O27">
        <v>927</v>
      </c>
      <c r="P27">
        <v>319</v>
      </c>
      <c r="Q27">
        <v>55</v>
      </c>
      <c r="R27">
        <v>121</v>
      </c>
      <c r="S27">
        <v>256</v>
      </c>
      <c r="T27">
        <v>487</v>
      </c>
      <c r="U27">
        <v>28</v>
      </c>
      <c r="V27">
        <v>348</v>
      </c>
      <c r="W27">
        <v>202</v>
      </c>
      <c r="X27">
        <v>1018</v>
      </c>
      <c r="Y27">
        <v>88</v>
      </c>
      <c r="Z27">
        <v>276</v>
      </c>
      <c r="AA27">
        <v>409</v>
      </c>
      <c r="AB27">
        <v>48</v>
      </c>
      <c r="AC27">
        <v>47</v>
      </c>
      <c r="AD27">
        <v>96</v>
      </c>
      <c r="AE27">
        <v>21</v>
      </c>
      <c r="AF27">
        <v>407</v>
      </c>
      <c r="AG27">
        <v>158</v>
      </c>
      <c r="AH27">
        <v>1683</v>
      </c>
      <c r="AI27">
        <v>520</v>
      </c>
      <c r="AJ27">
        <v>7</v>
      </c>
      <c r="AK27">
        <v>554</v>
      </c>
      <c r="AL27">
        <v>254</v>
      </c>
      <c r="AM27">
        <v>125</v>
      </c>
      <c r="AN27">
        <v>550</v>
      </c>
      <c r="AO27">
        <v>35</v>
      </c>
      <c r="AP27">
        <v>304</v>
      </c>
      <c r="AQ27">
        <v>13</v>
      </c>
      <c r="AR27">
        <v>429</v>
      </c>
      <c r="AS27">
        <v>2132</v>
      </c>
      <c r="AT27">
        <v>50</v>
      </c>
      <c r="AU27">
        <v>18</v>
      </c>
      <c r="AV27">
        <v>405</v>
      </c>
      <c r="AW27">
        <v>231</v>
      </c>
      <c r="AX27">
        <v>73</v>
      </c>
      <c r="AY27">
        <v>135</v>
      </c>
      <c r="AZ27">
        <v>22</v>
      </c>
    </row>
    <row r="28" spans="1:52" x14ac:dyDescent="0.25">
      <c r="A28">
        <v>1986</v>
      </c>
      <c r="B28">
        <v>409</v>
      </c>
      <c r="C28">
        <v>46</v>
      </c>
      <c r="D28">
        <v>307</v>
      </c>
      <c r="E28">
        <v>191</v>
      </c>
      <c r="F28">
        <v>3038</v>
      </c>
      <c r="G28">
        <v>230</v>
      </c>
      <c r="H28">
        <v>148</v>
      </c>
      <c r="I28">
        <v>31</v>
      </c>
      <c r="J28">
        <v>194</v>
      </c>
      <c r="K28">
        <v>1371</v>
      </c>
      <c r="L28">
        <v>686</v>
      </c>
      <c r="M28">
        <v>51</v>
      </c>
      <c r="N28">
        <v>32</v>
      </c>
      <c r="O28">
        <v>1023</v>
      </c>
      <c r="P28">
        <v>329</v>
      </c>
      <c r="Q28">
        <v>51</v>
      </c>
      <c r="R28">
        <v>108</v>
      </c>
      <c r="S28">
        <v>248</v>
      </c>
      <c r="T28">
        <v>575</v>
      </c>
      <c r="U28">
        <v>23</v>
      </c>
      <c r="V28">
        <v>401</v>
      </c>
      <c r="W28">
        <v>208</v>
      </c>
      <c r="X28">
        <v>1032</v>
      </c>
      <c r="Y28">
        <v>105</v>
      </c>
      <c r="Z28">
        <v>295</v>
      </c>
      <c r="AA28">
        <v>464</v>
      </c>
      <c r="AB28">
        <v>24</v>
      </c>
      <c r="AC28">
        <v>50</v>
      </c>
      <c r="AD28">
        <v>121</v>
      </c>
      <c r="AE28">
        <v>23</v>
      </c>
      <c r="AF28">
        <v>399</v>
      </c>
      <c r="AG28">
        <v>170</v>
      </c>
      <c r="AH28">
        <v>1907</v>
      </c>
      <c r="AI28">
        <v>515</v>
      </c>
      <c r="AJ28">
        <v>7</v>
      </c>
      <c r="AK28">
        <v>595</v>
      </c>
      <c r="AL28">
        <v>269</v>
      </c>
      <c r="AM28">
        <v>178</v>
      </c>
      <c r="AN28">
        <v>659</v>
      </c>
      <c r="AO28">
        <v>34</v>
      </c>
      <c r="AP28">
        <v>291</v>
      </c>
      <c r="AQ28">
        <v>28</v>
      </c>
      <c r="AR28">
        <v>501</v>
      </c>
      <c r="AS28">
        <v>2258</v>
      </c>
      <c r="AT28">
        <v>53</v>
      </c>
      <c r="AU28">
        <v>11</v>
      </c>
      <c r="AV28">
        <v>411</v>
      </c>
      <c r="AW28">
        <v>223</v>
      </c>
      <c r="AX28">
        <v>114</v>
      </c>
      <c r="AY28">
        <v>149</v>
      </c>
      <c r="AZ28">
        <v>27</v>
      </c>
    </row>
    <row r="29" spans="1:52" x14ac:dyDescent="0.25">
      <c r="A29">
        <v>1987</v>
      </c>
      <c r="B29">
        <v>380</v>
      </c>
      <c r="C29">
        <v>53</v>
      </c>
      <c r="D29">
        <v>253</v>
      </c>
      <c r="E29">
        <v>182</v>
      </c>
      <c r="F29">
        <v>2924</v>
      </c>
      <c r="G29">
        <v>191</v>
      </c>
      <c r="H29">
        <v>156</v>
      </c>
      <c r="I29">
        <v>33</v>
      </c>
      <c r="J29">
        <v>225</v>
      </c>
      <c r="K29">
        <v>1371</v>
      </c>
      <c r="L29">
        <v>735</v>
      </c>
      <c r="M29">
        <v>52</v>
      </c>
      <c r="N29">
        <v>31</v>
      </c>
      <c r="O29">
        <v>967</v>
      </c>
      <c r="P29">
        <v>307</v>
      </c>
      <c r="Q29">
        <v>59</v>
      </c>
      <c r="R29">
        <v>110</v>
      </c>
      <c r="S29">
        <v>280</v>
      </c>
      <c r="T29">
        <v>496</v>
      </c>
      <c r="U29">
        <v>30</v>
      </c>
      <c r="V29">
        <v>436</v>
      </c>
      <c r="W29">
        <v>173</v>
      </c>
      <c r="X29">
        <v>1124</v>
      </c>
      <c r="Y29">
        <v>112</v>
      </c>
      <c r="Z29">
        <v>269</v>
      </c>
      <c r="AA29">
        <v>423</v>
      </c>
      <c r="AB29">
        <v>33</v>
      </c>
      <c r="AC29">
        <v>55</v>
      </c>
      <c r="AD29">
        <v>85</v>
      </c>
      <c r="AE29">
        <v>32</v>
      </c>
      <c r="AF29">
        <v>351</v>
      </c>
      <c r="AG29">
        <v>152</v>
      </c>
      <c r="AH29">
        <v>2016</v>
      </c>
      <c r="AI29">
        <v>519</v>
      </c>
      <c r="AJ29">
        <v>10</v>
      </c>
      <c r="AK29">
        <v>630</v>
      </c>
      <c r="AL29">
        <v>244</v>
      </c>
      <c r="AM29">
        <v>153</v>
      </c>
      <c r="AN29">
        <v>642</v>
      </c>
      <c r="AO29">
        <v>35</v>
      </c>
      <c r="AP29">
        <v>318</v>
      </c>
      <c r="AQ29">
        <v>13</v>
      </c>
      <c r="AR29">
        <v>444</v>
      </c>
      <c r="AS29">
        <v>1959</v>
      </c>
      <c r="AT29">
        <v>55</v>
      </c>
      <c r="AU29">
        <v>15</v>
      </c>
      <c r="AV29">
        <v>437</v>
      </c>
      <c r="AW29">
        <v>256</v>
      </c>
      <c r="AX29">
        <v>92</v>
      </c>
      <c r="AY29">
        <v>168</v>
      </c>
      <c r="AZ29">
        <v>10</v>
      </c>
    </row>
    <row r="30" spans="1:52" x14ac:dyDescent="0.25">
      <c r="A30">
        <v>1988</v>
      </c>
      <c r="B30">
        <v>408</v>
      </c>
      <c r="C30">
        <v>29</v>
      </c>
      <c r="D30">
        <v>294</v>
      </c>
      <c r="E30">
        <v>211</v>
      </c>
      <c r="F30">
        <v>2936</v>
      </c>
      <c r="G30">
        <v>187</v>
      </c>
      <c r="H30">
        <v>174</v>
      </c>
      <c r="I30">
        <v>34</v>
      </c>
      <c r="J30">
        <v>369</v>
      </c>
      <c r="K30">
        <v>1416</v>
      </c>
      <c r="L30">
        <v>748</v>
      </c>
      <c r="M30">
        <v>44</v>
      </c>
      <c r="N30">
        <v>36</v>
      </c>
      <c r="O30">
        <v>991</v>
      </c>
      <c r="P30">
        <v>358</v>
      </c>
      <c r="Q30">
        <v>47</v>
      </c>
      <c r="R30">
        <v>85</v>
      </c>
      <c r="S30">
        <v>229</v>
      </c>
      <c r="T30">
        <v>512</v>
      </c>
      <c r="U30">
        <v>37</v>
      </c>
      <c r="V30">
        <v>449</v>
      </c>
      <c r="W30">
        <v>208</v>
      </c>
      <c r="X30">
        <v>1009</v>
      </c>
      <c r="Y30">
        <v>124</v>
      </c>
      <c r="Z30">
        <v>225</v>
      </c>
      <c r="AA30">
        <v>413</v>
      </c>
      <c r="AB30">
        <v>21</v>
      </c>
      <c r="AC30">
        <v>58</v>
      </c>
      <c r="AD30">
        <v>111</v>
      </c>
      <c r="AE30">
        <v>25</v>
      </c>
      <c r="AF30">
        <v>411</v>
      </c>
      <c r="AG30">
        <v>173</v>
      </c>
      <c r="AH30">
        <v>2244</v>
      </c>
      <c r="AI30">
        <v>510</v>
      </c>
      <c r="AJ30">
        <v>12</v>
      </c>
      <c r="AK30">
        <v>585</v>
      </c>
      <c r="AL30">
        <v>243</v>
      </c>
      <c r="AM30">
        <v>139</v>
      </c>
      <c r="AN30">
        <v>660</v>
      </c>
      <c r="AO30">
        <v>41</v>
      </c>
      <c r="AP30">
        <v>325</v>
      </c>
      <c r="AQ30">
        <v>22</v>
      </c>
      <c r="AR30">
        <v>461</v>
      </c>
      <c r="AS30">
        <v>2022</v>
      </c>
      <c r="AT30">
        <v>47</v>
      </c>
      <c r="AU30">
        <v>11</v>
      </c>
      <c r="AV30">
        <v>468</v>
      </c>
      <c r="AW30">
        <v>264</v>
      </c>
      <c r="AX30">
        <v>93</v>
      </c>
      <c r="AY30">
        <v>144</v>
      </c>
      <c r="AZ30">
        <v>12</v>
      </c>
    </row>
    <row r="31" spans="1:52" x14ac:dyDescent="0.25">
      <c r="A31">
        <v>1989</v>
      </c>
      <c r="B31">
        <v>421</v>
      </c>
      <c r="C31">
        <v>42</v>
      </c>
      <c r="D31">
        <v>237</v>
      </c>
      <c r="E31">
        <v>203</v>
      </c>
      <c r="F31">
        <v>3158</v>
      </c>
      <c r="G31">
        <v>146</v>
      </c>
      <c r="H31">
        <v>190</v>
      </c>
      <c r="I31">
        <v>34</v>
      </c>
      <c r="J31">
        <v>434</v>
      </c>
      <c r="K31">
        <v>1405</v>
      </c>
      <c r="L31">
        <v>820</v>
      </c>
      <c r="M31">
        <v>53</v>
      </c>
      <c r="N31">
        <v>26</v>
      </c>
      <c r="O31">
        <v>1051</v>
      </c>
      <c r="P31">
        <v>353</v>
      </c>
      <c r="Q31">
        <v>54</v>
      </c>
      <c r="R31">
        <v>138</v>
      </c>
      <c r="S31">
        <v>293</v>
      </c>
      <c r="T31">
        <v>653</v>
      </c>
      <c r="U31">
        <v>39</v>
      </c>
      <c r="V31">
        <v>544</v>
      </c>
      <c r="W31">
        <v>254</v>
      </c>
      <c r="X31">
        <v>993</v>
      </c>
      <c r="Y31">
        <v>111</v>
      </c>
      <c r="Z31">
        <v>253</v>
      </c>
      <c r="AA31">
        <v>409</v>
      </c>
      <c r="AB31">
        <v>23</v>
      </c>
      <c r="AC31">
        <v>40</v>
      </c>
      <c r="AD31">
        <v>91</v>
      </c>
      <c r="AE31">
        <v>36</v>
      </c>
      <c r="AF31">
        <v>394</v>
      </c>
      <c r="AG31">
        <v>132</v>
      </c>
      <c r="AH31">
        <v>2246</v>
      </c>
      <c r="AI31">
        <v>584</v>
      </c>
      <c r="AJ31">
        <v>4</v>
      </c>
      <c r="AK31">
        <v>652</v>
      </c>
      <c r="AL31">
        <v>210</v>
      </c>
      <c r="AM31">
        <v>134</v>
      </c>
      <c r="AN31">
        <v>753</v>
      </c>
      <c r="AO31">
        <v>49</v>
      </c>
      <c r="AP31">
        <v>320</v>
      </c>
      <c r="AQ31">
        <v>9</v>
      </c>
      <c r="AR31">
        <v>417</v>
      </c>
      <c r="AS31">
        <v>2029</v>
      </c>
      <c r="AT31">
        <v>45</v>
      </c>
      <c r="AU31">
        <v>11</v>
      </c>
      <c r="AV31">
        <v>480</v>
      </c>
      <c r="AW31">
        <v>209</v>
      </c>
      <c r="AX31">
        <v>121</v>
      </c>
      <c r="AY31">
        <v>176</v>
      </c>
      <c r="AZ31">
        <v>21</v>
      </c>
    </row>
    <row r="32" spans="1:52" x14ac:dyDescent="0.25">
      <c r="A32">
        <v>1990</v>
      </c>
      <c r="B32">
        <v>467</v>
      </c>
      <c r="C32">
        <v>41</v>
      </c>
      <c r="D32">
        <v>284</v>
      </c>
      <c r="E32">
        <v>241</v>
      </c>
      <c r="F32">
        <v>3553</v>
      </c>
      <c r="G32">
        <v>138</v>
      </c>
      <c r="H32">
        <v>166</v>
      </c>
      <c r="I32">
        <v>33</v>
      </c>
      <c r="J32">
        <v>472</v>
      </c>
      <c r="K32">
        <v>1379</v>
      </c>
      <c r="L32">
        <v>767</v>
      </c>
      <c r="M32">
        <v>44</v>
      </c>
      <c r="N32">
        <v>27</v>
      </c>
      <c r="O32">
        <v>1182</v>
      </c>
      <c r="P32">
        <v>344</v>
      </c>
      <c r="Q32">
        <v>54</v>
      </c>
      <c r="R32">
        <v>98</v>
      </c>
      <c r="S32">
        <v>264</v>
      </c>
      <c r="T32">
        <v>724</v>
      </c>
      <c r="U32">
        <v>30</v>
      </c>
      <c r="V32">
        <v>552</v>
      </c>
      <c r="W32">
        <v>243</v>
      </c>
      <c r="X32">
        <v>971</v>
      </c>
      <c r="Y32">
        <v>117</v>
      </c>
      <c r="Z32">
        <v>313</v>
      </c>
      <c r="AA32">
        <v>449</v>
      </c>
      <c r="AB32">
        <v>39</v>
      </c>
      <c r="AC32">
        <v>43</v>
      </c>
      <c r="AD32">
        <v>116</v>
      </c>
      <c r="AE32">
        <v>21</v>
      </c>
      <c r="AF32">
        <v>432</v>
      </c>
      <c r="AG32">
        <v>139</v>
      </c>
      <c r="AH32">
        <v>2605</v>
      </c>
      <c r="AI32">
        <v>711</v>
      </c>
      <c r="AJ32">
        <v>5</v>
      </c>
      <c r="AK32">
        <v>663</v>
      </c>
      <c r="AL32">
        <v>253</v>
      </c>
      <c r="AM32">
        <v>108</v>
      </c>
      <c r="AN32">
        <v>801</v>
      </c>
      <c r="AO32">
        <v>48</v>
      </c>
      <c r="AP32">
        <v>390</v>
      </c>
      <c r="AQ32">
        <v>14</v>
      </c>
      <c r="AR32">
        <v>511</v>
      </c>
      <c r="AS32">
        <v>2389</v>
      </c>
      <c r="AT32">
        <v>52</v>
      </c>
      <c r="AU32">
        <v>13</v>
      </c>
      <c r="AV32">
        <v>545</v>
      </c>
      <c r="AW32">
        <v>238</v>
      </c>
      <c r="AX32">
        <v>102</v>
      </c>
      <c r="AY32">
        <v>225</v>
      </c>
      <c r="AZ32">
        <v>22</v>
      </c>
    </row>
    <row r="33" spans="1:52" x14ac:dyDescent="0.25">
      <c r="A33">
        <v>1991</v>
      </c>
      <c r="B33">
        <v>469</v>
      </c>
      <c r="C33">
        <v>42</v>
      </c>
      <c r="D33">
        <v>291</v>
      </c>
      <c r="E33">
        <v>264</v>
      </c>
      <c r="F33">
        <v>3859</v>
      </c>
      <c r="G33">
        <v>199</v>
      </c>
      <c r="H33">
        <v>187</v>
      </c>
      <c r="I33">
        <v>37</v>
      </c>
      <c r="J33">
        <v>482</v>
      </c>
      <c r="K33">
        <v>1248</v>
      </c>
      <c r="L33">
        <v>849</v>
      </c>
      <c r="M33">
        <v>45</v>
      </c>
      <c r="N33">
        <v>19</v>
      </c>
      <c r="O33">
        <v>1300</v>
      </c>
      <c r="P33">
        <v>423</v>
      </c>
      <c r="Q33">
        <v>57</v>
      </c>
      <c r="R33">
        <v>153</v>
      </c>
      <c r="S33">
        <v>253</v>
      </c>
      <c r="T33">
        <v>720</v>
      </c>
      <c r="U33">
        <v>15</v>
      </c>
      <c r="V33">
        <v>569</v>
      </c>
      <c r="W33">
        <v>249</v>
      </c>
      <c r="X33">
        <v>1009</v>
      </c>
      <c r="Y33">
        <v>131</v>
      </c>
      <c r="Z33">
        <v>332</v>
      </c>
      <c r="AA33">
        <v>543</v>
      </c>
      <c r="AB33">
        <v>21</v>
      </c>
      <c r="AC33">
        <v>52</v>
      </c>
      <c r="AD33">
        <v>152</v>
      </c>
      <c r="AE33">
        <v>40</v>
      </c>
      <c r="AF33">
        <v>406</v>
      </c>
      <c r="AG33">
        <v>163</v>
      </c>
      <c r="AH33">
        <v>2571</v>
      </c>
      <c r="AI33">
        <v>769</v>
      </c>
      <c r="AJ33">
        <v>7</v>
      </c>
      <c r="AK33">
        <v>783</v>
      </c>
      <c r="AL33">
        <v>230</v>
      </c>
      <c r="AM33">
        <v>133</v>
      </c>
      <c r="AN33">
        <v>758</v>
      </c>
      <c r="AO33">
        <v>37</v>
      </c>
      <c r="AP33">
        <v>402</v>
      </c>
      <c r="AQ33">
        <v>12</v>
      </c>
      <c r="AR33">
        <v>547</v>
      </c>
      <c r="AS33">
        <v>2652</v>
      </c>
      <c r="AT33">
        <v>52</v>
      </c>
      <c r="AU33">
        <v>12</v>
      </c>
      <c r="AV33">
        <v>583</v>
      </c>
      <c r="AW33">
        <v>211</v>
      </c>
      <c r="AX33">
        <v>111</v>
      </c>
      <c r="AY33">
        <v>239</v>
      </c>
      <c r="AZ33">
        <v>15</v>
      </c>
    </row>
    <row r="34" spans="1:52" x14ac:dyDescent="0.25">
      <c r="A34">
        <v>1992</v>
      </c>
      <c r="B34">
        <v>455</v>
      </c>
      <c r="C34">
        <v>44</v>
      </c>
      <c r="D34">
        <v>312</v>
      </c>
      <c r="E34">
        <v>259</v>
      </c>
      <c r="F34">
        <v>3921</v>
      </c>
      <c r="G34">
        <v>216</v>
      </c>
      <c r="H34">
        <v>166</v>
      </c>
      <c r="I34">
        <v>32</v>
      </c>
      <c r="J34">
        <v>443</v>
      </c>
      <c r="K34">
        <v>1208</v>
      </c>
      <c r="L34">
        <v>741</v>
      </c>
      <c r="M34">
        <v>42</v>
      </c>
      <c r="N34">
        <v>37</v>
      </c>
      <c r="O34">
        <v>1322</v>
      </c>
      <c r="P34">
        <v>464</v>
      </c>
      <c r="Q34">
        <v>44</v>
      </c>
      <c r="R34">
        <v>151</v>
      </c>
      <c r="S34">
        <v>216</v>
      </c>
      <c r="T34">
        <v>747</v>
      </c>
      <c r="U34">
        <v>21</v>
      </c>
      <c r="V34">
        <v>596</v>
      </c>
      <c r="W34">
        <v>214</v>
      </c>
      <c r="X34">
        <v>938</v>
      </c>
      <c r="Y34">
        <v>150</v>
      </c>
      <c r="Z34">
        <v>320</v>
      </c>
      <c r="AA34">
        <v>547</v>
      </c>
      <c r="AB34">
        <v>24</v>
      </c>
      <c r="AC34">
        <v>68</v>
      </c>
      <c r="AD34">
        <v>145</v>
      </c>
      <c r="AE34">
        <v>18</v>
      </c>
      <c r="AF34">
        <v>397</v>
      </c>
      <c r="AG34">
        <v>141</v>
      </c>
      <c r="AH34">
        <v>2397</v>
      </c>
      <c r="AI34">
        <v>723</v>
      </c>
      <c r="AJ34">
        <v>12</v>
      </c>
      <c r="AK34">
        <v>724</v>
      </c>
      <c r="AL34">
        <v>210</v>
      </c>
      <c r="AM34">
        <v>139</v>
      </c>
      <c r="AN34">
        <v>746</v>
      </c>
      <c r="AO34">
        <v>36</v>
      </c>
      <c r="AP34">
        <v>373</v>
      </c>
      <c r="AQ34">
        <v>4</v>
      </c>
      <c r="AR34">
        <v>520</v>
      </c>
      <c r="AS34">
        <v>2239</v>
      </c>
      <c r="AT34">
        <v>54</v>
      </c>
      <c r="AU34">
        <v>12</v>
      </c>
      <c r="AV34">
        <v>564</v>
      </c>
      <c r="AW34">
        <v>258</v>
      </c>
      <c r="AX34">
        <v>115</v>
      </c>
      <c r="AY34">
        <v>218</v>
      </c>
      <c r="AZ34">
        <v>17</v>
      </c>
    </row>
    <row r="35" spans="1:52" x14ac:dyDescent="0.25">
      <c r="A35">
        <v>1993</v>
      </c>
      <c r="B35">
        <v>484</v>
      </c>
      <c r="C35">
        <v>54</v>
      </c>
      <c r="D35">
        <v>339</v>
      </c>
      <c r="E35">
        <v>247</v>
      </c>
      <c r="F35">
        <v>4096</v>
      </c>
      <c r="G35">
        <v>206</v>
      </c>
      <c r="H35">
        <v>206</v>
      </c>
      <c r="I35">
        <v>35</v>
      </c>
      <c r="J35">
        <v>454</v>
      </c>
      <c r="K35">
        <v>1224</v>
      </c>
      <c r="L35">
        <v>789</v>
      </c>
      <c r="M35">
        <v>45</v>
      </c>
      <c r="N35">
        <v>32</v>
      </c>
      <c r="O35">
        <v>1332</v>
      </c>
      <c r="P35">
        <v>430</v>
      </c>
      <c r="Q35">
        <v>66</v>
      </c>
      <c r="R35">
        <v>161</v>
      </c>
      <c r="S35">
        <v>249</v>
      </c>
      <c r="T35">
        <v>874</v>
      </c>
      <c r="U35">
        <v>20</v>
      </c>
      <c r="V35">
        <v>632</v>
      </c>
      <c r="W35">
        <v>233</v>
      </c>
      <c r="X35">
        <v>933</v>
      </c>
      <c r="Y35">
        <v>155</v>
      </c>
      <c r="Z35">
        <v>357</v>
      </c>
      <c r="AA35">
        <v>590</v>
      </c>
      <c r="AB35">
        <v>25</v>
      </c>
      <c r="AC35">
        <v>63</v>
      </c>
      <c r="AD35">
        <v>144</v>
      </c>
      <c r="AE35">
        <v>23</v>
      </c>
      <c r="AF35">
        <v>418</v>
      </c>
      <c r="AG35">
        <v>130</v>
      </c>
      <c r="AH35">
        <v>2420</v>
      </c>
      <c r="AI35">
        <v>785</v>
      </c>
      <c r="AJ35">
        <v>11</v>
      </c>
      <c r="AK35">
        <v>667</v>
      </c>
      <c r="AL35">
        <v>273</v>
      </c>
      <c r="AM35">
        <v>140</v>
      </c>
      <c r="AN35">
        <v>823</v>
      </c>
      <c r="AO35">
        <v>39</v>
      </c>
      <c r="AP35">
        <v>377</v>
      </c>
      <c r="AQ35">
        <v>24</v>
      </c>
      <c r="AR35">
        <v>521</v>
      </c>
      <c r="AS35">
        <v>2147</v>
      </c>
      <c r="AT35">
        <v>58</v>
      </c>
      <c r="AU35">
        <v>21</v>
      </c>
      <c r="AV35">
        <v>539</v>
      </c>
      <c r="AW35">
        <v>271</v>
      </c>
      <c r="AX35">
        <v>126</v>
      </c>
      <c r="AY35">
        <v>222</v>
      </c>
      <c r="AZ35">
        <v>16</v>
      </c>
    </row>
    <row r="36" spans="1:52" x14ac:dyDescent="0.25">
      <c r="A36">
        <v>1994</v>
      </c>
      <c r="B36">
        <v>501</v>
      </c>
      <c r="C36">
        <v>38</v>
      </c>
      <c r="D36">
        <v>426</v>
      </c>
      <c r="E36">
        <v>294</v>
      </c>
      <c r="F36">
        <v>3703</v>
      </c>
      <c r="G36">
        <v>199</v>
      </c>
      <c r="H36">
        <v>215</v>
      </c>
      <c r="I36">
        <v>33</v>
      </c>
      <c r="J36">
        <v>399</v>
      </c>
      <c r="K36">
        <v>1165</v>
      </c>
      <c r="L36">
        <v>703</v>
      </c>
      <c r="M36">
        <v>50</v>
      </c>
      <c r="N36">
        <v>40</v>
      </c>
      <c r="O36">
        <v>1378</v>
      </c>
      <c r="P36">
        <v>453</v>
      </c>
      <c r="Q36">
        <v>47</v>
      </c>
      <c r="R36">
        <v>170</v>
      </c>
      <c r="S36">
        <v>244</v>
      </c>
      <c r="T36">
        <v>856</v>
      </c>
      <c r="U36">
        <v>28</v>
      </c>
      <c r="V36">
        <v>579</v>
      </c>
      <c r="W36">
        <v>214</v>
      </c>
      <c r="X36">
        <v>927</v>
      </c>
      <c r="Y36">
        <v>147</v>
      </c>
      <c r="Z36">
        <v>409</v>
      </c>
      <c r="AA36">
        <v>554</v>
      </c>
      <c r="AB36">
        <v>28</v>
      </c>
      <c r="AC36">
        <v>51</v>
      </c>
      <c r="AD36">
        <v>170</v>
      </c>
      <c r="AE36">
        <v>16</v>
      </c>
      <c r="AF36">
        <v>396</v>
      </c>
      <c r="AG36">
        <v>177</v>
      </c>
      <c r="AH36">
        <v>2016</v>
      </c>
      <c r="AI36">
        <v>772</v>
      </c>
      <c r="AJ36">
        <v>1</v>
      </c>
      <c r="AK36">
        <v>662</v>
      </c>
      <c r="AL36">
        <v>226</v>
      </c>
      <c r="AM36">
        <v>150</v>
      </c>
      <c r="AN36">
        <v>712</v>
      </c>
      <c r="AO36">
        <v>41</v>
      </c>
      <c r="AP36">
        <v>353</v>
      </c>
      <c r="AQ36">
        <v>10</v>
      </c>
      <c r="AR36">
        <v>482</v>
      </c>
      <c r="AS36">
        <v>2022</v>
      </c>
      <c r="AT36">
        <v>56</v>
      </c>
      <c r="AU36">
        <v>6</v>
      </c>
      <c r="AV36">
        <v>571</v>
      </c>
      <c r="AW36">
        <v>294</v>
      </c>
      <c r="AX36">
        <v>99</v>
      </c>
      <c r="AY36">
        <v>227</v>
      </c>
      <c r="AZ36">
        <v>16</v>
      </c>
    </row>
    <row r="37" spans="1:52" x14ac:dyDescent="0.25">
      <c r="A37">
        <v>1995</v>
      </c>
      <c r="B37">
        <v>475</v>
      </c>
      <c r="C37">
        <v>55</v>
      </c>
      <c r="D37">
        <v>439</v>
      </c>
      <c r="E37">
        <v>259</v>
      </c>
      <c r="F37">
        <v>3531</v>
      </c>
      <c r="G37">
        <v>216</v>
      </c>
      <c r="H37">
        <v>150</v>
      </c>
      <c r="I37">
        <v>25</v>
      </c>
      <c r="J37">
        <v>360</v>
      </c>
      <c r="K37">
        <v>1037</v>
      </c>
      <c r="L37">
        <v>683</v>
      </c>
      <c r="M37">
        <v>56</v>
      </c>
      <c r="N37">
        <v>48</v>
      </c>
      <c r="O37">
        <v>1221</v>
      </c>
      <c r="P37">
        <v>466</v>
      </c>
      <c r="Q37">
        <v>51</v>
      </c>
      <c r="R37">
        <v>159</v>
      </c>
      <c r="S37">
        <v>276</v>
      </c>
      <c r="T37">
        <v>740</v>
      </c>
      <c r="U37">
        <v>25</v>
      </c>
      <c r="V37">
        <v>596</v>
      </c>
      <c r="W37">
        <v>217</v>
      </c>
      <c r="X37">
        <v>808</v>
      </c>
      <c r="Y37">
        <v>182</v>
      </c>
      <c r="Z37">
        <v>348</v>
      </c>
      <c r="AA37">
        <v>469</v>
      </c>
      <c r="AB37">
        <v>35</v>
      </c>
      <c r="AC37">
        <v>48</v>
      </c>
      <c r="AD37">
        <v>163</v>
      </c>
      <c r="AE37">
        <v>21</v>
      </c>
      <c r="AF37">
        <v>409</v>
      </c>
      <c r="AG37">
        <v>148</v>
      </c>
      <c r="AH37">
        <v>1550</v>
      </c>
      <c r="AI37">
        <v>677</v>
      </c>
      <c r="AJ37">
        <v>6</v>
      </c>
      <c r="AK37">
        <v>600</v>
      </c>
      <c r="AL37">
        <v>400</v>
      </c>
      <c r="AM37">
        <v>129</v>
      </c>
      <c r="AN37">
        <v>755</v>
      </c>
      <c r="AO37">
        <v>33</v>
      </c>
      <c r="AP37">
        <v>292</v>
      </c>
      <c r="AQ37">
        <v>13</v>
      </c>
      <c r="AR37">
        <v>557</v>
      </c>
      <c r="AS37">
        <v>1693</v>
      </c>
      <c r="AT37">
        <v>76</v>
      </c>
      <c r="AU37">
        <v>13</v>
      </c>
      <c r="AV37">
        <v>503</v>
      </c>
      <c r="AW37">
        <v>275</v>
      </c>
      <c r="AX37">
        <v>89</v>
      </c>
      <c r="AY37">
        <v>219</v>
      </c>
      <c r="AZ37">
        <v>10</v>
      </c>
    </row>
    <row r="38" spans="1:52" x14ac:dyDescent="0.25">
      <c r="A38">
        <v>1996</v>
      </c>
      <c r="B38">
        <v>444</v>
      </c>
      <c r="C38">
        <v>45</v>
      </c>
      <c r="D38">
        <v>377</v>
      </c>
      <c r="E38">
        <v>219</v>
      </c>
      <c r="F38">
        <v>2916</v>
      </c>
      <c r="G38">
        <v>180</v>
      </c>
      <c r="H38">
        <v>158</v>
      </c>
      <c r="I38">
        <v>31</v>
      </c>
      <c r="J38">
        <v>397</v>
      </c>
      <c r="K38">
        <v>1077</v>
      </c>
      <c r="L38">
        <v>630</v>
      </c>
      <c r="M38">
        <v>40</v>
      </c>
      <c r="N38">
        <v>43</v>
      </c>
      <c r="O38">
        <v>1179</v>
      </c>
      <c r="P38">
        <v>420</v>
      </c>
      <c r="Q38">
        <v>53</v>
      </c>
      <c r="R38">
        <v>170</v>
      </c>
      <c r="S38">
        <v>228</v>
      </c>
      <c r="T38">
        <v>762</v>
      </c>
      <c r="U38">
        <v>25</v>
      </c>
      <c r="V38">
        <v>588</v>
      </c>
      <c r="W38">
        <v>157</v>
      </c>
      <c r="X38">
        <v>722</v>
      </c>
      <c r="Y38">
        <v>167</v>
      </c>
      <c r="Z38">
        <v>301</v>
      </c>
      <c r="AA38">
        <v>433</v>
      </c>
      <c r="AB38">
        <v>34</v>
      </c>
      <c r="AC38">
        <v>48</v>
      </c>
      <c r="AD38">
        <v>220</v>
      </c>
      <c r="AE38">
        <v>20</v>
      </c>
      <c r="AF38">
        <v>338</v>
      </c>
      <c r="AG38">
        <v>197</v>
      </c>
      <c r="AH38">
        <v>1353</v>
      </c>
      <c r="AI38">
        <v>619</v>
      </c>
      <c r="AJ38">
        <v>14</v>
      </c>
      <c r="AK38">
        <v>538</v>
      </c>
      <c r="AL38">
        <v>223</v>
      </c>
      <c r="AM38">
        <v>129</v>
      </c>
      <c r="AN38">
        <v>686</v>
      </c>
      <c r="AO38">
        <v>25</v>
      </c>
      <c r="AP38">
        <v>332</v>
      </c>
      <c r="AQ38">
        <v>9</v>
      </c>
      <c r="AR38">
        <v>503</v>
      </c>
      <c r="AS38">
        <v>1477</v>
      </c>
      <c r="AT38">
        <v>63</v>
      </c>
      <c r="AU38">
        <v>11</v>
      </c>
      <c r="AV38">
        <v>500</v>
      </c>
      <c r="AW38">
        <v>255</v>
      </c>
      <c r="AX38">
        <v>69</v>
      </c>
      <c r="AY38">
        <v>204</v>
      </c>
      <c r="AZ38">
        <v>16</v>
      </c>
    </row>
    <row r="39" spans="1:52" x14ac:dyDescent="0.25">
      <c r="A39">
        <v>1997</v>
      </c>
      <c r="B39">
        <v>426</v>
      </c>
      <c r="C39">
        <v>54</v>
      </c>
      <c r="D39">
        <v>375</v>
      </c>
      <c r="E39">
        <v>250</v>
      </c>
      <c r="F39">
        <v>2579</v>
      </c>
      <c r="G39">
        <v>157</v>
      </c>
      <c r="H39">
        <v>124</v>
      </c>
      <c r="I39">
        <v>22</v>
      </c>
      <c r="J39">
        <v>301</v>
      </c>
      <c r="K39">
        <v>1012</v>
      </c>
      <c r="L39">
        <v>563</v>
      </c>
      <c r="M39">
        <v>47</v>
      </c>
      <c r="N39">
        <v>39</v>
      </c>
      <c r="O39">
        <v>1096</v>
      </c>
      <c r="P39">
        <v>430</v>
      </c>
      <c r="Q39">
        <v>52</v>
      </c>
      <c r="R39">
        <v>150</v>
      </c>
      <c r="S39">
        <v>228</v>
      </c>
      <c r="T39">
        <v>682</v>
      </c>
      <c r="U39">
        <v>25</v>
      </c>
      <c r="V39">
        <v>502</v>
      </c>
      <c r="W39">
        <v>119</v>
      </c>
      <c r="X39">
        <v>759</v>
      </c>
      <c r="Y39">
        <v>129</v>
      </c>
      <c r="Z39">
        <v>358</v>
      </c>
      <c r="AA39">
        <v>426</v>
      </c>
      <c r="AB39">
        <v>42</v>
      </c>
      <c r="AC39">
        <v>50</v>
      </c>
      <c r="AD39">
        <v>187</v>
      </c>
      <c r="AE39">
        <v>16</v>
      </c>
      <c r="AF39">
        <v>337</v>
      </c>
      <c r="AG39">
        <v>134</v>
      </c>
      <c r="AH39">
        <v>1093</v>
      </c>
      <c r="AI39">
        <v>614</v>
      </c>
      <c r="AJ39">
        <v>6</v>
      </c>
      <c r="AK39">
        <v>523</v>
      </c>
      <c r="AL39">
        <v>229</v>
      </c>
      <c r="AM39">
        <v>95</v>
      </c>
      <c r="AN39">
        <v>705</v>
      </c>
      <c r="AO39">
        <v>25</v>
      </c>
      <c r="AP39">
        <v>314</v>
      </c>
      <c r="AQ39">
        <v>10</v>
      </c>
      <c r="AR39">
        <v>511</v>
      </c>
      <c r="AS39">
        <v>1327</v>
      </c>
      <c r="AT39">
        <v>50</v>
      </c>
      <c r="AU39">
        <v>9</v>
      </c>
      <c r="AV39">
        <v>488</v>
      </c>
      <c r="AW39">
        <v>244</v>
      </c>
      <c r="AX39">
        <v>75</v>
      </c>
      <c r="AY39">
        <v>205</v>
      </c>
      <c r="AZ39">
        <v>17</v>
      </c>
    </row>
    <row r="40" spans="1:52" x14ac:dyDescent="0.25">
      <c r="A40">
        <v>1998</v>
      </c>
      <c r="B40">
        <v>354</v>
      </c>
      <c r="C40">
        <v>41</v>
      </c>
      <c r="D40">
        <v>376</v>
      </c>
      <c r="E40">
        <v>201</v>
      </c>
      <c r="F40">
        <v>2171</v>
      </c>
      <c r="G40">
        <v>183</v>
      </c>
      <c r="H40">
        <v>135</v>
      </c>
      <c r="I40">
        <v>21</v>
      </c>
      <c r="J40">
        <v>260</v>
      </c>
      <c r="K40">
        <v>967</v>
      </c>
      <c r="L40">
        <v>618</v>
      </c>
      <c r="M40">
        <v>24</v>
      </c>
      <c r="N40">
        <v>36</v>
      </c>
      <c r="O40">
        <v>1008</v>
      </c>
      <c r="P40">
        <v>454</v>
      </c>
      <c r="Q40">
        <v>54</v>
      </c>
      <c r="R40">
        <v>173</v>
      </c>
      <c r="S40">
        <v>237</v>
      </c>
      <c r="T40">
        <v>560</v>
      </c>
      <c r="U40">
        <v>26</v>
      </c>
      <c r="V40">
        <v>513</v>
      </c>
      <c r="W40">
        <v>124</v>
      </c>
      <c r="X40">
        <v>721</v>
      </c>
      <c r="Y40">
        <v>121</v>
      </c>
      <c r="Z40">
        <v>315</v>
      </c>
      <c r="AA40">
        <v>399</v>
      </c>
      <c r="AB40">
        <v>18</v>
      </c>
      <c r="AC40">
        <v>51</v>
      </c>
      <c r="AD40">
        <v>170</v>
      </c>
      <c r="AE40">
        <v>18</v>
      </c>
      <c r="AF40">
        <v>325</v>
      </c>
      <c r="AG40">
        <v>190</v>
      </c>
      <c r="AH40">
        <v>924</v>
      </c>
      <c r="AI40">
        <v>612</v>
      </c>
      <c r="AJ40">
        <v>7</v>
      </c>
      <c r="AK40">
        <v>443</v>
      </c>
      <c r="AL40">
        <v>204</v>
      </c>
      <c r="AM40">
        <v>126</v>
      </c>
      <c r="AN40">
        <v>633</v>
      </c>
      <c r="AO40">
        <v>24</v>
      </c>
      <c r="AP40">
        <v>306</v>
      </c>
      <c r="AQ40">
        <v>10</v>
      </c>
      <c r="AR40">
        <v>460</v>
      </c>
      <c r="AS40">
        <v>1346</v>
      </c>
      <c r="AT40">
        <v>65</v>
      </c>
      <c r="AU40">
        <v>13</v>
      </c>
      <c r="AV40">
        <v>422</v>
      </c>
      <c r="AW40">
        <v>224</v>
      </c>
      <c r="AX40">
        <v>78</v>
      </c>
      <c r="AY40">
        <v>190</v>
      </c>
      <c r="AZ40">
        <v>23</v>
      </c>
    </row>
    <row r="41" spans="1:52" x14ac:dyDescent="0.25">
      <c r="A41">
        <v>1999</v>
      </c>
      <c r="B41">
        <v>345</v>
      </c>
      <c r="C41">
        <v>52</v>
      </c>
      <c r="D41">
        <v>384</v>
      </c>
      <c r="E41">
        <v>143</v>
      </c>
      <c r="F41">
        <v>2005</v>
      </c>
      <c r="G41">
        <v>185</v>
      </c>
      <c r="H41">
        <v>107</v>
      </c>
      <c r="I41">
        <v>24</v>
      </c>
      <c r="J41">
        <v>241</v>
      </c>
      <c r="K41">
        <v>859</v>
      </c>
      <c r="L41">
        <v>583</v>
      </c>
      <c r="M41">
        <v>44</v>
      </c>
      <c r="N41">
        <v>25</v>
      </c>
      <c r="O41">
        <v>939</v>
      </c>
      <c r="P41">
        <v>391</v>
      </c>
      <c r="Q41">
        <v>43</v>
      </c>
      <c r="R41">
        <v>160</v>
      </c>
      <c r="S41">
        <v>203</v>
      </c>
      <c r="T41">
        <v>468</v>
      </c>
      <c r="U41">
        <v>25</v>
      </c>
      <c r="V41">
        <v>465</v>
      </c>
      <c r="W41">
        <v>122</v>
      </c>
      <c r="X41">
        <v>695</v>
      </c>
      <c r="Y41">
        <v>134</v>
      </c>
      <c r="Z41">
        <v>213</v>
      </c>
      <c r="AA41">
        <v>359</v>
      </c>
      <c r="AB41">
        <v>22</v>
      </c>
      <c r="AC41">
        <v>60</v>
      </c>
      <c r="AD41">
        <v>165</v>
      </c>
      <c r="AE41">
        <v>18</v>
      </c>
      <c r="AF41">
        <v>287</v>
      </c>
      <c r="AG41">
        <v>170</v>
      </c>
      <c r="AH41">
        <v>903</v>
      </c>
      <c r="AI41">
        <v>552</v>
      </c>
      <c r="AJ41">
        <v>10</v>
      </c>
      <c r="AK41">
        <v>397</v>
      </c>
      <c r="AL41">
        <v>231</v>
      </c>
      <c r="AM41">
        <v>88</v>
      </c>
      <c r="AN41">
        <v>592</v>
      </c>
      <c r="AO41">
        <v>36</v>
      </c>
      <c r="AP41">
        <v>258</v>
      </c>
      <c r="AQ41">
        <v>18</v>
      </c>
      <c r="AR41">
        <v>391</v>
      </c>
      <c r="AS41">
        <v>1217</v>
      </c>
      <c r="AT41">
        <v>44</v>
      </c>
      <c r="AU41">
        <v>17</v>
      </c>
      <c r="AV41">
        <v>392</v>
      </c>
      <c r="AW41">
        <v>171</v>
      </c>
      <c r="AX41">
        <v>79</v>
      </c>
      <c r="AY41">
        <v>179</v>
      </c>
      <c r="AZ41">
        <v>11</v>
      </c>
    </row>
    <row r="42" spans="1:52" x14ac:dyDescent="0.25">
      <c r="A42">
        <v>2000</v>
      </c>
      <c r="B42">
        <v>329</v>
      </c>
      <c r="C42">
        <v>27</v>
      </c>
      <c r="D42">
        <v>359</v>
      </c>
      <c r="E42">
        <v>168</v>
      </c>
      <c r="F42">
        <v>2079</v>
      </c>
      <c r="G42">
        <v>134</v>
      </c>
      <c r="H42">
        <v>98</v>
      </c>
      <c r="I42">
        <v>25</v>
      </c>
      <c r="J42">
        <v>239</v>
      </c>
      <c r="K42">
        <v>903</v>
      </c>
      <c r="L42">
        <v>651</v>
      </c>
      <c r="M42">
        <v>35</v>
      </c>
      <c r="N42">
        <v>16</v>
      </c>
      <c r="O42">
        <v>898</v>
      </c>
      <c r="P42">
        <v>352</v>
      </c>
      <c r="Q42">
        <v>46</v>
      </c>
      <c r="R42">
        <v>169</v>
      </c>
      <c r="S42">
        <v>193</v>
      </c>
      <c r="T42">
        <v>560</v>
      </c>
      <c r="U42">
        <v>15</v>
      </c>
      <c r="V42">
        <v>430</v>
      </c>
      <c r="W42">
        <v>125</v>
      </c>
      <c r="X42">
        <v>669</v>
      </c>
      <c r="Y42">
        <v>151</v>
      </c>
      <c r="Z42">
        <v>255</v>
      </c>
      <c r="AA42">
        <v>347</v>
      </c>
      <c r="AB42">
        <v>20</v>
      </c>
      <c r="AC42">
        <v>63</v>
      </c>
      <c r="AD42">
        <v>129</v>
      </c>
      <c r="AE42">
        <v>22</v>
      </c>
      <c r="AF42">
        <v>289</v>
      </c>
      <c r="AG42">
        <v>135</v>
      </c>
      <c r="AH42">
        <v>952</v>
      </c>
      <c r="AI42">
        <v>560</v>
      </c>
      <c r="AJ42">
        <v>4</v>
      </c>
      <c r="AK42">
        <v>418</v>
      </c>
      <c r="AL42">
        <v>182</v>
      </c>
      <c r="AM42">
        <v>70</v>
      </c>
      <c r="AN42">
        <v>602</v>
      </c>
      <c r="AO42">
        <v>45</v>
      </c>
      <c r="AP42">
        <v>291</v>
      </c>
      <c r="AQ42">
        <v>7</v>
      </c>
      <c r="AR42">
        <v>410</v>
      </c>
      <c r="AS42">
        <v>1238</v>
      </c>
      <c r="AT42">
        <v>43</v>
      </c>
      <c r="AU42">
        <v>9</v>
      </c>
      <c r="AV42">
        <v>401</v>
      </c>
      <c r="AW42">
        <v>196</v>
      </c>
      <c r="AX42">
        <v>46</v>
      </c>
      <c r="AY42">
        <v>169</v>
      </c>
      <c r="AZ42">
        <v>12</v>
      </c>
    </row>
    <row r="43" spans="1:52" x14ac:dyDescent="0.25">
      <c r="A43">
        <v>2001</v>
      </c>
      <c r="B43">
        <v>379</v>
      </c>
      <c r="C43">
        <v>39</v>
      </c>
      <c r="D43">
        <v>400</v>
      </c>
      <c r="E43">
        <v>148</v>
      </c>
      <c r="F43">
        <v>2206</v>
      </c>
      <c r="G43">
        <v>158</v>
      </c>
      <c r="H43">
        <v>105</v>
      </c>
      <c r="I43">
        <v>23</v>
      </c>
      <c r="J43">
        <v>231</v>
      </c>
      <c r="K43">
        <v>874</v>
      </c>
      <c r="L43">
        <v>598</v>
      </c>
      <c r="M43">
        <v>32</v>
      </c>
      <c r="N43">
        <v>30</v>
      </c>
      <c r="O43">
        <v>982</v>
      </c>
      <c r="P43">
        <v>413</v>
      </c>
      <c r="Q43">
        <v>50</v>
      </c>
      <c r="R43">
        <v>92</v>
      </c>
      <c r="S43">
        <v>181</v>
      </c>
      <c r="T43">
        <v>501</v>
      </c>
      <c r="U43">
        <v>19</v>
      </c>
      <c r="V43">
        <v>446</v>
      </c>
      <c r="W43">
        <v>143</v>
      </c>
      <c r="X43">
        <v>672</v>
      </c>
      <c r="Y43">
        <v>119</v>
      </c>
      <c r="Z43">
        <v>282</v>
      </c>
      <c r="AA43">
        <v>372</v>
      </c>
      <c r="AB43">
        <v>34</v>
      </c>
      <c r="AC43">
        <v>43</v>
      </c>
      <c r="AD43">
        <v>180</v>
      </c>
      <c r="AE43">
        <v>17</v>
      </c>
      <c r="AF43">
        <v>336</v>
      </c>
      <c r="AG43">
        <v>99</v>
      </c>
      <c r="AH43">
        <v>960</v>
      </c>
      <c r="AI43">
        <v>505</v>
      </c>
      <c r="AJ43">
        <v>7</v>
      </c>
      <c r="AK43">
        <v>452</v>
      </c>
      <c r="AL43">
        <v>185</v>
      </c>
      <c r="AM43">
        <v>84</v>
      </c>
      <c r="AN43">
        <v>651</v>
      </c>
      <c r="AO43">
        <v>39</v>
      </c>
      <c r="AP43">
        <v>330</v>
      </c>
      <c r="AQ43">
        <v>7</v>
      </c>
      <c r="AR43">
        <v>423</v>
      </c>
      <c r="AS43">
        <v>1332</v>
      </c>
      <c r="AT43">
        <v>67</v>
      </c>
      <c r="AU43">
        <v>7</v>
      </c>
      <c r="AV43">
        <v>364</v>
      </c>
      <c r="AW43">
        <v>179</v>
      </c>
      <c r="AX43">
        <v>40</v>
      </c>
      <c r="AY43">
        <v>192</v>
      </c>
      <c r="AZ43">
        <v>9</v>
      </c>
    </row>
    <row r="44" spans="1:52" x14ac:dyDescent="0.25">
      <c r="A44">
        <v>2002</v>
      </c>
      <c r="B44">
        <v>303</v>
      </c>
      <c r="C44">
        <v>33</v>
      </c>
      <c r="D44">
        <v>387</v>
      </c>
      <c r="E44">
        <v>142</v>
      </c>
      <c r="F44">
        <v>2395</v>
      </c>
      <c r="G44">
        <v>179</v>
      </c>
      <c r="H44">
        <v>84</v>
      </c>
      <c r="I44">
        <v>26</v>
      </c>
      <c r="J44">
        <v>264</v>
      </c>
      <c r="K44">
        <v>911</v>
      </c>
      <c r="L44">
        <v>606</v>
      </c>
      <c r="M44">
        <v>24</v>
      </c>
      <c r="N44">
        <v>36</v>
      </c>
      <c r="O44">
        <v>961</v>
      </c>
      <c r="P44">
        <v>362</v>
      </c>
      <c r="Q44">
        <v>44</v>
      </c>
      <c r="R44">
        <v>78</v>
      </c>
      <c r="S44">
        <v>191</v>
      </c>
      <c r="T44">
        <v>593</v>
      </c>
      <c r="U44">
        <v>14</v>
      </c>
      <c r="V44">
        <v>513</v>
      </c>
      <c r="W44">
        <v>173</v>
      </c>
      <c r="X44">
        <v>678</v>
      </c>
      <c r="Y44">
        <v>112</v>
      </c>
      <c r="Z44">
        <v>264</v>
      </c>
      <c r="AA44">
        <v>331</v>
      </c>
      <c r="AB44">
        <v>16</v>
      </c>
      <c r="AC44">
        <v>48</v>
      </c>
      <c r="AD44">
        <v>181</v>
      </c>
      <c r="AE44">
        <v>12</v>
      </c>
      <c r="AF44">
        <v>339</v>
      </c>
      <c r="AG44">
        <v>152</v>
      </c>
      <c r="AH44">
        <v>909</v>
      </c>
      <c r="AI44">
        <v>548</v>
      </c>
      <c r="AJ44">
        <v>5</v>
      </c>
      <c r="AK44">
        <v>526</v>
      </c>
      <c r="AL44">
        <v>163</v>
      </c>
      <c r="AM44">
        <v>72</v>
      </c>
      <c r="AN44">
        <v>624</v>
      </c>
      <c r="AO44">
        <v>41</v>
      </c>
      <c r="AP44">
        <v>298</v>
      </c>
      <c r="AQ44">
        <v>11</v>
      </c>
      <c r="AR44">
        <v>420</v>
      </c>
      <c r="AS44">
        <v>1302</v>
      </c>
      <c r="AT44">
        <v>47</v>
      </c>
      <c r="AU44">
        <v>13</v>
      </c>
      <c r="AV44">
        <v>388</v>
      </c>
      <c r="AW44">
        <v>184</v>
      </c>
      <c r="AX44">
        <v>57</v>
      </c>
      <c r="AY44">
        <v>154</v>
      </c>
      <c r="AZ44">
        <v>15</v>
      </c>
    </row>
    <row r="45" spans="1:52" x14ac:dyDescent="0.25">
      <c r="A45">
        <v>2003</v>
      </c>
      <c r="B45">
        <v>299</v>
      </c>
      <c r="C45">
        <v>39</v>
      </c>
      <c r="D45">
        <v>441</v>
      </c>
      <c r="E45">
        <v>180</v>
      </c>
      <c r="F45">
        <v>2407</v>
      </c>
      <c r="G45">
        <v>185</v>
      </c>
      <c r="H45">
        <v>112</v>
      </c>
      <c r="I45">
        <v>21</v>
      </c>
      <c r="J45">
        <v>249</v>
      </c>
      <c r="K45">
        <v>924</v>
      </c>
      <c r="L45">
        <v>657</v>
      </c>
      <c r="M45">
        <v>22</v>
      </c>
      <c r="N45">
        <v>26</v>
      </c>
      <c r="O45">
        <v>895</v>
      </c>
      <c r="P45">
        <v>338</v>
      </c>
      <c r="Q45">
        <v>50</v>
      </c>
      <c r="R45">
        <v>125</v>
      </c>
      <c r="S45">
        <v>181</v>
      </c>
      <c r="T45">
        <v>584</v>
      </c>
      <c r="U45">
        <v>16</v>
      </c>
      <c r="V45">
        <v>525</v>
      </c>
      <c r="W45">
        <v>140</v>
      </c>
      <c r="X45">
        <v>612</v>
      </c>
      <c r="Y45">
        <v>127</v>
      </c>
      <c r="Z45">
        <v>267</v>
      </c>
      <c r="AA45">
        <v>289</v>
      </c>
      <c r="AB45">
        <v>30</v>
      </c>
      <c r="AC45">
        <v>56</v>
      </c>
      <c r="AD45">
        <v>197</v>
      </c>
      <c r="AE45">
        <v>17</v>
      </c>
      <c r="AF45">
        <v>406</v>
      </c>
      <c r="AG45">
        <v>116</v>
      </c>
      <c r="AH45">
        <v>934</v>
      </c>
      <c r="AI45">
        <v>506</v>
      </c>
      <c r="AJ45">
        <v>9</v>
      </c>
      <c r="AK45">
        <v>526</v>
      </c>
      <c r="AL45">
        <v>206</v>
      </c>
      <c r="AM45">
        <v>68</v>
      </c>
      <c r="AN45">
        <v>647</v>
      </c>
      <c r="AO45">
        <v>25</v>
      </c>
      <c r="AP45">
        <v>303</v>
      </c>
      <c r="AQ45">
        <v>10</v>
      </c>
      <c r="AR45">
        <v>396</v>
      </c>
      <c r="AS45">
        <v>1422</v>
      </c>
      <c r="AT45">
        <v>60</v>
      </c>
      <c r="AU45">
        <v>15</v>
      </c>
      <c r="AV45">
        <v>416</v>
      </c>
      <c r="AW45">
        <v>182</v>
      </c>
      <c r="AX45">
        <v>73</v>
      </c>
      <c r="AY45">
        <v>183</v>
      </c>
      <c r="AZ45">
        <v>14</v>
      </c>
    </row>
    <row r="46" spans="1:52" x14ac:dyDescent="0.25">
      <c r="A46">
        <v>2004</v>
      </c>
      <c r="B46">
        <v>254</v>
      </c>
      <c r="C46">
        <v>37</v>
      </c>
      <c r="D46">
        <v>414</v>
      </c>
      <c r="E46">
        <v>176</v>
      </c>
      <c r="F46">
        <v>2392</v>
      </c>
      <c r="G46">
        <v>201</v>
      </c>
      <c r="H46">
        <v>100</v>
      </c>
      <c r="I46">
        <v>28</v>
      </c>
      <c r="J46">
        <v>198</v>
      </c>
      <c r="K46">
        <v>946</v>
      </c>
      <c r="L46">
        <v>613</v>
      </c>
      <c r="M46">
        <v>33</v>
      </c>
      <c r="N46">
        <v>31</v>
      </c>
      <c r="O46">
        <v>780</v>
      </c>
      <c r="P46">
        <v>316</v>
      </c>
      <c r="Q46">
        <v>44</v>
      </c>
      <c r="R46">
        <v>122</v>
      </c>
      <c r="S46">
        <v>236</v>
      </c>
      <c r="T46">
        <v>574</v>
      </c>
      <c r="U46">
        <v>18</v>
      </c>
      <c r="V46">
        <v>521</v>
      </c>
      <c r="W46">
        <v>171</v>
      </c>
      <c r="X46">
        <v>643</v>
      </c>
      <c r="Y46">
        <v>113</v>
      </c>
      <c r="Z46">
        <v>227</v>
      </c>
      <c r="AA46">
        <v>354</v>
      </c>
      <c r="AB46">
        <v>30</v>
      </c>
      <c r="AC46">
        <v>40</v>
      </c>
      <c r="AD46">
        <v>172</v>
      </c>
      <c r="AE46">
        <v>17</v>
      </c>
      <c r="AF46">
        <v>392</v>
      </c>
      <c r="AG46">
        <v>169</v>
      </c>
      <c r="AH46">
        <v>889</v>
      </c>
      <c r="AI46">
        <v>532</v>
      </c>
      <c r="AJ46">
        <v>8</v>
      </c>
      <c r="AK46">
        <v>506</v>
      </c>
      <c r="AL46">
        <v>186</v>
      </c>
      <c r="AM46">
        <v>90</v>
      </c>
      <c r="AN46">
        <v>650</v>
      </c>
      <c r="AO46">
        <v>26</v>
      </c>
      <c r="AP46">
        <v>286</v>
      </c>
      <c r="AQ46">
        <v>17</v>
      </c>
      <c r="AR46">
        <v>357</v>
      </c>
      <c r="AS46">
        <v>1364</v>
      </c>
      <c r="AT46">
        <v>46</v>
      </c>
      <c r="AU46">
        <v>16</v>
      </c>
      <c r="AV46">
        <v>390</v>
      </c>
      <c r="AW46">
        <v>190</v>
      </c>
      <c r="AX46">
        <v>68</v>
      </c>
      <c r="AY46">
        <v>154</v>
      </c>
      <c r="AZ46">
        <v>11</v>
      </c>
    </row>
    <row r="47" spans="1:52" x14ac:dyDescent="0.25">
      <c r="A47">
        <v>2005</v>
      </c>
      <c r="B47">
        <v>374</v>
      </c>
      <c r="C47">
        <v>32</v>
      </c>
      <c r="D47">
        <v>445</v>
      </c>
      <c r="E47">
        <v>189</v>
      </c>
      <c r="F47">
        <v>2503</v>
      </c>
      <c r="G47">
        <v>173</v>
      </c>
      <c r="H47">
        <v>105</v>
      </c>
      <c r="I47">
        <v>37</v>
      </c>
      <c r="J47">
        <v>195</v>
      </c>
      <c r="K47">
        <v>883</v>
      </c>
      <c r="L47">
        <v>564</v>
      </c>
      <c r="M47">
        <v>24</v>
      </c>
      <c r="N47">
        <v>35</v>
      </c>
      <c r="O47">
        <v>770</v>
      </c>
      <c r="P47">
        <v>356</v>
      </c>
      <c r="Q47">
        <v>40</v>
      </c>
      <c r="R47">
        <v>101</v>
      </c>
      <c r="S47">
        <v>190</v>
      </c>
      <c r="T47">
        <v>450</v>
      </c>
      <c r="U47">
        <v>19</v>
      </c>
      <c r="V47">
        <v>552</v>
      </c>
      <c r="W47">
        <v>178</v>
      </c>
      <c r="X47">
        <v>629</v>
      </c>
      <c r="Y47">
        <v>115</v>
      </c>
      <c r="Z47">
        <v>214</v>
      </c>
      <c r="AA47">
        <v>402</v>
      </c>
      <c r="AB47">
        <v>18</v>
      </c>
      <c r="AC47">
        <v>44</v>
      </c>
      <c r="AD47">
        <v>206</v>
      </c>
      <c r="AE47">
        <v>19</v>
      </c>
      <c r="AF47">
        <v>417</v>
      </c>
      <c r="AG47">
        <v>144</v>
      </c>
      <c r="AH47">
        <v>874</v>
      </c>
      <c r="AI47">
        <v>585</v>
      </c>
      <c r="AJ47">
        <v>12</v>
      </c>
      <c r="AK47">
        <v>590</v>
      </c>
      <c r="AL47">
        <v>187</v>
      </c>
      <c r="AM47">
        <v>80</v>
      </c>
      <c r="AN47">
        <v>756</v>
      </c>
      <c r="AO47">
        <v>34</v>
      </c>
      <c r="AP47">
        <v>314</v>
      </c>
      <c r="AQ47">
        <v>18</v>
      </c>
      <c r="AR47">
        <v>431</v>
      </c>
      <c r="AS47">
        <v>1407</v>
      </c>
      <c r="AT47">
        <v>56</v>
      </c>
      <c r="AU47">
        <v>8</v>
      </c>
      <c r="AV47">
        <v>458</v>
      </c>
      <c r="AW47">
        <v>205</v>
      </c>
      <c r="AX47">
        <v>82</v>
      </c>
      <c r="AY47">
        <v>206</v>
      </c>
      <c r="AZ47">
        <v>14</v>
      </c>
    </row>
    <row r="48" spans="1:52" x14ac:dyDescent="0.25">
      <c r="A48">
        <v>2006</v>
      </c>
      <c r="B48">
        <v>382</v>
      </c>
      <c r="C48">
        <v>36</v>
      </c>
      <c r="D48">
        <v>533</v>
      </c>
      <c r="E48">
        <v>205</v>
      </c>
      <c r="F48">
        <v>2486</v>
      </c>
      <c r="G48">
        <v>171</v>
      </c>
      <c r="H48">
        <v>137</v>
      </c>
      <c r="I48">
        <v>42</v>
      </c>
      <c r="J48">
        <v>169</v>
      </c>
      <c r="K48">
        <v>1129</v>
      </c>
      <c r="L48">
        <v>605</v>
      </c>
      <c r="M48">
        <v>21</v>
      </c>
      <c r="N48">
        <v>35</v>
      </c>
      <c r="O48">
        <v>780</v>
      </c>
      <c r="P48">
        <v>361</v>
      </c>
      <c r="Q48">
        <v>55</v>
      </c>
      <c r="R48">
        <v>125</v>
      </c>
      <c r="S48">
        <v>173</v>
      </c>
      <c r="T48">
        <v>555</v>
      </c>
      <c r="U48">
        <v>23</v>
      </c>
      <c r="V48">
        <v>546</v>
      </c>
      <c r="W48">
        <v>188</v>
      </c>
      <c r="X48">
        <v>721</v>
      </c>
      <c r="Y48">
        <v>126</v>
      </c>
      <c r="Z48">
        <v>231</v>
      </c>
      <c r="AA48">
        <v>369</v>
      </c>
      <c r="AB48">
        <v>33</v>
      </c>
      <c r="AC48">
        <v>51</v>
      </c>
      <c r="AD48">
        <v>226</v>
      </c>
      <c r="AE48">
        <v>13</v>
      </c>
      <c r="AF48">
        <v>427</v>
      </c>
      <c r="AG48">
        <v>134</v>
      </c>
      <c r="AH48">
        <v>922</v>
      </c>
      <c r="AI48">
        <v>539</v>
      </c>
      <c r="AJ48">
        <v>14</v>
      </c>
      <c r="AK48">
        <v>560</v>
      </c>
      <c r="AL48">
        <v>210</v>
      </c>
      <c r="AM48">
        <v>88</v>
      </c>
      <c r="AN48">
        <v>741</v>
      </c>
      <c r="AO48">
        <v>27</v>
      </c>
      <c r="AP48">
        <v>362</v>
      </c>
      <c r="AQ48">
        <v>30</v>
      </c>
      <c r="AR48">
        <v>419</v>
      </c>
      <c r="AS48">
        <v>1386</v>
      </c>
      <c r="AT48">
        <v>51</v>
      </c>
      <c r="AU48">
        <v>14</v>
      </c>
      <c r="AV48">
        <v>403</v>
      </c>
      <c r="AW48">
        <v>197</v>
      </c>
      <c r="AX48">
        <v>80</v>
      </c>
      <c r="AY48">
        <v>165</v>
      </c>
      <c r="AZ48">
        <v>13</v>
      </c>
    </row>
    <row r="49" spans="1:52" x14ac:dyDescent="0.25">
      <c r="A49">
        <v>2007</v>
      </c>
      <c r="B49">
        <v>412</v>
      </c>
      <c r="C49">
        <v>43</v>
      </c>
      <c r="D49">
        <v>548</v>
      </c>
      <c r="E49">
        <v>198</v>
      </c>
      <c r="F49">
        <v>2262</v>
      </c>
      <c r="G49">
        <v>155</v>
      </c>
      <c r="H49">
        <v>113</v>
      </c>
      <c r="I49">
        <v>39</v>
      </c>
      <c r="J49">
        <v>181</v>
      </c>
      <c r="K49">
        <v>1202</v>
      </c>
      <c r="L49">
        <v>720</v>
      </c>
      <c r="M49">
        <v>24</v>
      </c>
      <c r="N49">
        <v>49</v>
      </c>
      <c r="O49">
        <v>752</v>
      </c>
      <c r="P49">
        <v>350</v>
      </c>
      <c r="Q49">
        <v>39</v>
      </c>
      <c r="R49">
        <v>106</v>
      </c>
      <c r="S49">
        <v>206</v>
      </c>
      <c r="T49">
        <v>625</v>
      </c>
      <c r="U49">
        <v>20</v>
      </c>
      <c r="V49">
        <v>554</v>
      </c>
      <c r="W49">
        <v>187</v>
      </c>
      <c r="X49">
        <v>661</v>
      </c>
      <c r="Y49">
        <v>116</v>
      </c>
      <c r="Z49">
        <v>202</v>
      </c>
      <c r="AA49">
        <v>367</v>
      </c>
      <c r="AB49">
        <v>27</v>
      </c>
      <c r="AC49">
        <v>71</v>
      </c>
      <c r="AD49">
        <v>193</v>
      </c>
      <c r="AE49">
        <v>12</v>
      </c>
      <c r="AF49">
        <v>381</v>
      </c>
      <c r="AG49">
        <v>183</v>
      </c>
      <c r="AH49">
        <v>805</v>
      </c>
      <c r="AI49">
        <v>584</v>
      </c>
      <c r="AJ49">
        <v>17</v>
      </c>
      <c r="AK49">
        <v>529</v>
      </c>
      <c r="AL49">
        <v>224</v>
      </c>
      <c r="AM49">
        <v>76</v>
      </c>
      <c r="AN49">
        <v>725</v>
      </c>
      <c r="AO49">
        <v>19</v>
      </c>
      <c r="AP49">
        <v>364</v>
      </c>
      <c r="AQ49">
        <v>31</v>
      </c>
      <c r="AR49">
        <v>405</v>
      </c>
      <c r="AS49">
        <v>1419</v>
      </c>
      <c r="AT49">
        <v>59</v>
      </c>
      <c r="AU49">
        <v>13</v>
      </c>
      <c r="AV49">
        <v>415</v>
      </c>
      <c r="AW49">
        <v>174</v>
      </c>
      <c r="AX49">
        <v>65</v>
      </c>
      <c r="AY49">
        <v>185</v>
      </c>
      <c r="AZ49">
        <v>21</v>
      </c>
    </row>
    <row r="50" spans="1:52" x14ac:dyDescent="0.25">
      <c r="A50">
        <v>2008</v>
      </c>
      <c r="B50">
        <v>351</v>
      </c>
      <c r="C50">
        <v>27</v>
      </c>
      <c r="D50">
        <v>462</v>
      </c>
      <c r="E50">
        <v>165</v>
      </c>
      <c r="F50">
        <v>2142</v>
      </c>
      <c r="G50">
        <v>165</v>
      </c>
      <c r="H50">
        <v>132</v>
      </c>
      <c r="I50">
        <v>57</v>
      </c>
      <c r="J50">
        <v>186</v>
      </c>
      <c r="K50">
        <v>1168</v>
      </c>
      <c r="L50">
        <v>640</v>
      </c>
      <c r="M50">
        <v>26</v>
      </c>
      <c r="N50">
        <v>23</v>
      </c>
      <c r="O50">
        <v>790</v>
      </c>
      <c r="P50">
        <v>322</v>
      </c>
      <c r="Q50">
        <v>77</v>
      </c>
      <c r="R50">
        <v>113</v>
      </c>
      <c r="S50">
        <v>201</v>
      </c>
      <c r="T50">
        <v>544</v>
      </c>
      <c r="U50">
        <v>31</v>
      </c>
      <c r="V50">
        <v>493</v>
      </c>
      <c r="W50">
        <v>166</v>
      </c>
      <c r="X50">
        <v>554</v>
      </c>
      <c r="Y50">
        <v>110</v>
      </c>
      <c r="Z50">
        <v>236</v>
      </c>
      <c r="AA50">
        <v>456</v>
      </c>
      <c r="AB50">
        <v>40</v>
      </c>
      <c r="AC50">
        <v>69</v>
      </c>
      <c r="AD50">
        <v>165</v>
      </c>
      <c r="AE50">
        <v>14</v>
      </c>
      <c r="AF50">
        <v>376</v>
      </c>
      <c r="AG50">
        <v>161</v>
      </c>
      <c r="AH50">
        <v>836</v>
      </c>
      <c r="AI50">
        <v>599</v>
      </c>
      <c r="AJ50">
        <v>11</v>
      </c>
      <c r="AK50">
        <v>547</v>
      </c>
      <c r="AL50">
        <v>215</v>
      </c>
      <c r="AM50">
        <v>87</v>
      </c>
      <c r="AN50">
        <v>705</v>
      </c>
      <c r="AO50">
        <v>31</v>
      </c>
      <c r="AP50">
        <v>307</v>
      </c>
      <c r="AQ50">
        <v>37</v>
      </c>
      <c r="AR50">
        <v>412</v>
      </c>
      <c r="AS50">
        <v>1370</v>
      </c>
      <c r="AT50">
        <v>41</v>
      </c>
      <c r="AU50">
        <v>17</v>
      </c>
      <c r="AV50">
        <v>370</v>
      </c>
      <c r="AW50">
        <v>193</v>
      </c>
      <c r="AX50">
        <v>67</v>
      </c>
      <c r="AY50">
        <v>146</v>
      </c>
      <c r="AZ50">
        <v>12</v>
      </c>
    </row>
    <row r="51" spans="1:52" x14ac:dyDescent="0.25">
      <c r="A51">
        <v>2009</v>
      </c>
      <c r="B51">
        <v>322</v>
      </c>
      <c r="C51">
        <v>22</v>
      </c>
      <c r="D51">
        <v>380</v>
      </c>
      <c r="E51">
        <v>179</v>
      </c>
      <c r="F51">
        <v>1972</v>
      </c>
      <c r="G51">
        <v>159</v>
      </c>
      <c r="H51">
        <v>106</v>
      </c>
      <c r="I51">
        <v>41</v>
      </c>
      <c r="J51">
        <v>145</v>
      </c>
      <c r="K51">
        <v>1017</v>
      </c>
      <c r="L51">
        <v>566</v>
      </c>
      <c r="M51">
        <v>23</v>
      </c>
      <c r="N51">
        <v>24</v>
      </c>
      <c r="O51">
        <v>773</v>
      </c>
      <c r="P51">
        <v>312</v>
      </c>
      <c r="Q51">
        <v>38</v>
      </c>
      <c r="R51">
        <v>125</v>
      </c>
      <c r="S51">
        <v>184</v>
      </c>
      <c r="T51">
        <v>529</v>
      </c>
      <c r="U51">
        <v>26</v>
      </c>
      <c r="V51">
        <v>440</v>
      </c>
      <c r="W51">
        <v>173</v>
      </c>
      <c r="X51">
        <v>623</v>
      </c>
      <c r="Y51">
        <v>74</v>
      </c>
      <c r="Z51">
        <v>194</v>
      </c>
      <c r="AA51">
        <v>387</v>
      </c>
      <c r="AB51">
        <v>32</v>
      </c>
      <c r="AC51">
        <v>41</v>
      </c>
      <c r="AD51">
        <v>156</v>
      </c>
      <c r="AE51">
        <v>11</v>
      </c>
      <c r="AF51">
        <v>319</v>
      </c>
      <c r="AG51">
        <v>198</v>
      </c>
      <c r="AH51">
        <v>781</v>
      </c>
      <c r="AI51">
        <v>489</v>
      </c>
      <c r="AJ51">
        <v>12</v>
      </c>
      <c r="AK51">
        <v>527</v>
      </c>
      <c r="AL51">
        <v>234</v>
      </c>
      <c r="AM51">
        <v>88</v>
      </c>
      <c r="AN51">
        <v>664</v>
      </c>
      <c r="AO51">
        <v>32</v>
      </c>
      <c r="AP51">
        <v>305</v>
      </c>
      <c r="AQ51">
        <v>30</v>
      </c>
      <c r="AR51">
        <v>468</v>
      </c>
      <c r="AS51">
        <v>1330</v>
      </c>
      <c r="AT51">
        <v>39</v>
      </c>
      <c r="AU51">
        <v>8</v>
      </c>
      <c r="AV51">
        <v>370</v>
      </c>
      <c r="AW51">
        <v>190</v>
      </c>
      <c r="AX51">
        <v>84</v>
      </c>
      <c r="AY51">
        <v>146</v>
      </c>
      <c r="AZ51">
        <v>11</v>
      </c>
    </row>
    <row r="52" spans="1:52" x14ac:dyDescent="0.25">
      <c r="A52">
        <v>2010</v>
      </c>
      <c r="B52">
        <v>275</v>
      </c>
      <c r="C52">
        <v>31</v>
      </c>
      <c r="D52">
        <v>408</v>
      </c>
      <c r="E52">
        <v>134</v>
      </c>
      <c r="F52">
        <v>1809</v>
      </c>
      <c r="G52">
        <v>129</v>
      </c>
      <c r="H52">
        <v>133</v>
      </c>
      <c r="I52">
        <v>51</v>
      </c>
      <c r="J52">
        <v>132</v>
      </c>
      <c r="K52">
        <v>987</v>
      </c>
      <c r="L52">
        <v>555</v>
      </c>
      <c r="M52">
        <v>25</v>
      </c>
      <c r="N52">
        <v>22</v>
      </c>
      <c r="O52">
        <v>704</v>
      </c>
      <c r="P52">
        <v>268</v>
      </c>
      <c r="Q52">
        <v>38</v>
      </c>
      <c r="R52">
        <v>97</v>
      </c>
      <c r="S52">
        <v>188</v>
      </c>
      <c r="T52">
        <v>500</v>
      </c>
      <c r="U52">
        <v>24</v>
      </c>
      <c r="V52">
        <v>426</v>
      </c>
      <c r="W52">
        <v>214</v>
      </c>
      <c r="X52">
        <v>580</v>
      </c>
      <c r="Y52">
        <v>96</v>
      </c>
      <c r="Z52">
        <v>204</v>
      </c>
      <c r="AA52">
        <v>420</v>
      </c>
      <c r="AB52">
        <v>25</v>
      </c>
      <c r="AC52">
        <v>54</v>
      </c>
      <c r="AD52">
        <v>158</v>
      </c>
      <c r="AE52">
        <v>13</v>
      </c>
      <c r="AF52">
        <v>371</v>
      </c>
      <c r="AG52">
        <v>140</v>
      </c>
      <c r="AH52">
        <v>868</v>
      </c>
      <c r="AI52">
        <v>474</v>
      </c>
      <c r="AJ52">
        <v>10</v>
      </c>
      <c r="AK52">
        <v>479</v>
      </c>
      <c r="AL52">
        <v>195</v>
      </c>
      <c r="AM52">
        <v>96</v>
      </c>
      <c r="AN52">
        <v>653</v>
      </c>
      <c r="AO52">
        <v>29</v>
      </c>
      <c r="AP52">
        <v>265</v>
      </c>
      <c r="AQ52">
        <v>23</v>
      </c>
      <c r="AR52">
        <v>359</v>
      </c>
      <c r="AS52">
        <v>1249</v>
      </c>
      <c r="AT52">
        <v>53</v>
      </c>
      <c r="AU52">
        <v>7</v>
      </c>
      <c r="AV52">
        <v>376</v>
      </c>
      <c r="AW52">
        <v>154</v>
      </c>
      <c r="AX52">
        <v>58</v>
      </c>
      <c r="AY52">
        <v>155</v>
      </c>
      <c r="AZ52">
        <v>8</v>
      </c>
    </row>
    <row r="53" spans="1:52" x14ac:dyDescent="0.25">
      <c r="A53">
        <v>2011</v>
      </c>
      <c r="B53">
        <v>299</v>
      </c>
      <c r="C53">
        <v>30</v>
      </c>
      <c r="D53">
        <v>397</v>
      </c>
      <c r="E53">
        <v>160</v>
      </c>
      <c r="F53">
        <v>1792</v>
      </c>
      <c r="G53">
        <v>155</v>
      </c>
      <c r="H53">
        <v>129</v>
      </c>
      <c r="I53">
        <v>48</v>
      </c>
      <c r="J53">
        <v>108</v>
      </c>
      <c r="K53">
        <v>984</v>
      </c>
      <c r="L53">
        <v>549</v>
      </c>
      <c r="M53">
        <v>20</v>
      </c>
      <c r="N53">
        <v>35</v>
      </c>
      <c r="O53">
        <v>781</v>
      </c>
      <c r="P53">
        <v>306</v>
      </c>
      <c r="Q53">
        <v>44</v>
      </c>
      <c r="R53">
        <v>111</v>
      </c>
      <c r="S53">
        <v>151</v>
      </c>
      <c r="T53">
        <v>506</v>
      </c>
      <c r="U53">
        <v>26</v>
      </c>
      <c r="V53">
        <v>399</v>
      </c>
      <c r="W53">
        <v>184</v>
      </c>
      <c r="X53">
        <v>617</v>
      </c>
      <c r="Y53">
        <v>75</v>
      </c>
      <c r="Z53">
        <v>232</v>
      </c>
      <c r="AA53">
        <v>366</v>
      </c>
      <c r="AB53">
        <v>29</v>
      </c>
      <c r="AC53">
        <v>68</v>
      </c>
      <c r="AD53">
        <v>139</v>
      </c>
      <c r="AE53">
        <v>16</v>
      </c>
      <c r="AF53">
        <v>380</v>
      </c>
      <c r="AG53">
        <v>158</v>
      </c>
      <c r="AH53">
        <v>769</v>
      </c>
      <c r="AI53">
        <v>498</v>
      </c>
      <c r="AJ53">
        <v>24</v>
      </c>
      <c r="AK53">
        <v>500</v>
      </c>
      <c r="AL53">
        <v>212</v>
      </c>
      <c r="AM53">
        <v>84</v>
      </c>
      <c r="AN53">
        <v>639</v>
      </c>
      <c r="AO53">
        <v>20</v>
      </c>
      <c r="AP53">
        <v>320</v>
      </c>
      <c r="AQ53">
        <v>20</v>
      </c>
      <c r="AR53">
        <v>380</v>
      </c>
      <c r="AS53">
        <v>1130</v>
      </c>
      <c r="AT53">
        <v>50</v>
      </c>
      <c r="AU53">
        <v>11</v>
      </c>
      <c r="AV53">
        <v>304</v>
      </c>
      <c r="AW53">
        <v>163</v>
      </c>
      <c r="AX53">
        <v>87</v>
      </c>
      <c r="AY53">
        <v>138</v>
      </c>
      <c r="AZ53">
        <v>18</v>
      </c>
    </row>
    <row r="54" spans="1:52" x14ac:dyDescent="0.25">
      <c r="A54">
        <v>2012</v>
      </c>
      <c r="B54">
        <v>342</v>
      </c>
      <c r="C54">
        <v>30</v>
      </c>
      <c r="D54">
        <v>358</v>
      </c>
      <c r="E54">
        <v>174</v>
      </c>
      <c r="F54">
        <v>1884</v>
      </c>
      <c r="G54">
        <v>152</v>
      </c>
      <c r="H54">
        <v>117</v>
      </c>
      <c r="I54">
        <v>56</v>
      </c>
      <c r="J54">
        <v>88</v>
      </c>
      <c r="K54">
        <v>1009</v>
      </c>
      <c r="L54">
        <v>583</v>
      </c>
      <c r="M54">
        <v>21</v>
      </c>
      <c r="N54">
        <v>30</v>
      </c>
      <c r="O54">
        <v>770</v>
      </c>
      <c r="P54">
        <v>307</v>
      </c>
      <c r="Q54">
        <v>49</v>
      </c>
      <c r="R54">
        <v>85</v>
      </c>
      <c r="S54">
        <v>201</v>
      </c>
      <c r="T54">
        <v>489</v>
      </c>
      <c r="U54">
        <v>26</v>
      </c>
      <c r="V54">
        <v>373</v>
      </c>
      <c r="W54">
        <v>121</v>
      </c>
      <c r="X54">
        <v>701</v>
      </c>
      <c r="Y54">
        <v>99</v>
      </c>
      <c r="Z54">
        <v>213</v>
      </c>
      <c r="AA54">
        <v>390</v>
      </c>
      <c r="AB54">
        <v>29</v>
      </c>
      <c r="AC54">
        <v>52</v>
      </c>
      <c r="AD54">
        <v>124</v>
      </c>
      <c r="AE54">
        <v>15</v>
      </c>
      <c r="AF54">
        <v>388</v>
      </c>
      <c r="AG54">
        <v>116</v>
      </c>
      <c r="AH54">
        <v>683</v>
      </c>
      <c r="AI54">
        <v>479</v>
      </c>
      <c r="AJ54">
        <v>25</v>
      </c>
      <c r="AK54">
        <v>478</v>
      </c>
      <c r="AL54">
        <v>220</v>
      </c>
      <c r="AM54">
        <v>91</v>
      </c>
      <c r="AN54">
        <v>707</v>
      </c>
      <c r="AO54">
        <v>36</v>
      </c>
      <c r="AP54">
        <v>332</v>
      </c>
      <c r="AQ54">
        <v>23</v>
      </c>
      <c r="AR54">
        <v>400</v>
      </c>
      <c r="AS54">
        <v>1148</v>
      </c>
      <c r="AT54">
        <v>52</v>
      </c>
      <c r="AU54">
        <v>8</v>
      </c>
      <c r="AV54">
        <v>322</v>
      </c>
      <c r="AW54">
        <v>217</v>
      </c>
      <c r="AX54">
        <v>70</v>
      </c>
      <c r="AY54">
        <v>169</v>
      </c>
      <c r="AZ54">
        <v>14</v>
      </c>
    </row>
    <row r="55" spans="1:52" x14ac:dyDescent="0.25">
      <c r="A55">
        <v>2013</v>
      </c>
      <c r="B55">
        <v>346</v>
      </c>
      <c r="C55">
        <v>34</v>
      </c>
      <c r="D55">
        <v>355</v>
      </c>
      <c r="E55">
        <v>158</v>
      </c>
      <c r="F55">
        <v>1746</v>
      </c>
      <c r="G55">
        <v>174</v>
      </c>
      <c r="H55">
        <v>91</v>
      </c>
      <c r="I55">
        <v>41</v>
      </c>
      <c r="J55">
        <v>103</v>
      </c>
      <c r="K55">
        <v>972</v>
      </c>
      <c r="L55">
        <v>563</v>
      </c>
      <c r="M55">
        <v>32</v>
      </c>
      <c r="N55">
        <v>29</v>
      </c>
      <c r="O55">
        <v>722</v>
      </c>
      <c r="P55">
        <v>357</v>
      </c>
      <c r="Q55">
        <v>41</v>
      </c>
      <c r="R55">
        <v>117</v>
      </c>
      <c r="S55">
        <v>172</v>
      </c>
      <c r="T55">
        <v>494</v>
      </c>
      <c r="U55">
        <v>24</v>
      </c>
      <c r="V55">
        <v>384</v>
      </c>
      <c r="W55">
        <v>138</v>
      </c>
      <c r="X55">
        <v>625</v>
      </c>
      <c r="Y55">
        <v>114</v>
      </c>
      <c r="Z55">
        <v>217</v>
      </c>
      <c r="AA55">
        <v>369</v>
      </c>
      <c r="AB55">
        <v>23</v>
      </c>
      <c r="AC55">
        <v>56</v>
      </c>
      <c r="AD55">
        <v>163</v>
      </c>
      <c r="AE55">
        <v>21</v>
      </c>
      <c r="AF55">
        <v>404</v>
      </c>
      <c r="AG55">
        <v>123</v>
      </c>
      <c r="AH55">
        <v>644</v>
      </c>
      <c r="AI55">
        <v>463</v>
      </c>
      <c r="AJ55">
        <v>16</v>
      </c>
      <c r="AK55">
        <v>478</v>
      </c>
      <c r="AL55">
        <v>198</v>
      </c>
      <c r="AM55">
        <v>82</v>
      </c>
      <c r="AN55">
        <v>611</v>
      </c>
      <c r="AO55">
        <v>31</v>
      </c>
      <c r="AP55">
        <v>305</v>
      </c>
      <c r="AQ55">
        <v>18</v>
      </c>
      <c r="AR55">
        <v>335</v>
      </c>
      <c r="AS55">
        <v>1140</v>
      </c>
      <c r="AT55">
        <v>51</v>
      </c>
      <c r="AU55">
        <v>10</v>
      </c>
      <c r="AV55">
        <v>320</v>
      </c>
      <c r="AW55">
        <v>167</v>
      </c>
      <c r="AX55">
        <v>62</v>
      </c>
      <c r="AY55">
        <v>163</v>
      </c>
      <c r="AZ55">
        <v>17</v>
      </c>
    </row>
    <row r="56" spans="1:52" x14ac:dyDescent="0.25">
      <c r="A56">
        <v>2014</v>
      </c>
      <c r="B56">
        <v>276</v>
      </c>
      <c r="C56">
        <v>41</v>
      </c>
      <c r="D56">
        <v>319</v>
      </c>
      <c r="E56">
        <v>165</v>
      </c>
      <c r="F56">
        <v>1699</v>
      </c>
      <c r="G56">
        <v>151</v>
      </c>
      <c r="H56">
        <v>86</v>
      </c>
      <c r="I56">
        <v>54</v>
      </c>
      <c r="J56">
        <v>105</v>
      </c>
      <c r="K56">
        <v>1149</v>
      </c>
      <c r="L56">
        <v>580</v>
      </c>
      <c r="M56">
        <v>26</v>
      </c>
      <c r="N56">
        <v>32</v>
      </c>
      <c r="O56">
        <v>685</v>
      </c>
      <c r="P56">
        <v>330</v>
      </c>
      <c r="Q56">
        <v>60</v>
      </c>
      <c r="R56">
        <v>91</v>
      </c>
      <c r="S56">
        <v>160</v>
      </c>
      <c r="T56">
        <v>477</v>
      </c>
      <c r="U56">
        <v>21</v>
      </c>
      <c r="V56">
        <v>365</v>
      </c>
      <c r="W56">
        <v>132</v>
      </c>
      <c r="X56">
        <v>535</v>
      </c>
      <c r="Y56">
        <v>88</v>
      </c>
      <c r="Z56">
        <v>258</v>
      </c>
      <c r="AA56">
        <v>403</v>
      </c>
      <c r="AB56">
        <v>37</v>
      </c>
      <c r="AC56">
        <v>54</v>
      </c>
      <c r="AD56">
        <v>170</v>
      </c>
      <c r="AE56">
        <v>12</v>
      </c>
      <c r="AF56">
        <v>349</v>
      </c>
      <c r="AG56">
        <v>101</v>
      </c>
      <c r="AH56">
        <v>617</v>
      </c>
      <c r="AI56">
        <v>510</v>
      </c>
      <c r="AJ56">
        <v>22</v>
      </c>
      <c r="AK56">
        <v>464</v>
      </c>
      <c r="AL56">
        <v>175</v>
      </c>
      <c r="AM56">
        <v>81</v>
      </c>
      <c r="AN56">
        <v>614</v>
      </c>
      <c r="AO56">
        <v>25</v>
      </c>
      <c r="AP56">
        <v>311</v>
      </c>
      <c r="AQ56">
        <v>20</v>
      </c>
      <c r="AR56">
        <v>371</v>
      </c>
      <c r="AS56">
        <v>1184</v>
      </c>
      <c r="AT56">
        <v>67</v>
      </c>
      <c r="AU56">
        <v>10</v>
      </c>
      <c r="AV56">
        <v>338</v>
      </c>
      <c r="AW56">
        <v>174</v>
      </c>
      <c r="AX56">
        <v>74</v>
      </c>
      <c r="AY56">
        <v>165</v>
      </c>
      <c r="AZ56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2EDAB-8D20-4EEB-8C50-970552EF131C}">
  <dimension ref="A1:AZ57"/>
  <sheetViews>
    <sheetView workbookViewId="0">
      <selection activeCell="A27" sqref="A27"/>
    </sheetView>
  </sheetViews>
  <sheetFormatPr defaultRowHeight="15" x14ac:dyDescent="0.25"/>
  <sheetData>
    <row r="1" spans="1:52" x14ac:dyDescent="0.25">
      <c r="A1" t="s">
        <v>53</v>
      </c>
    </row>
    <row r="2" spans="1:5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</row>
    <row r="3" spans="1:52" x14ac:dyDescent="0.25">
      <c r="A3">
        <v>1960</v>
      </c>
      <c r="B3">
        <v>281</v>
      </c>
      <c r="C3">
        <v>47</v>
      </c>
      <c r="D3">
        <v>209</v>
      </c>
      <c r="E3">
        <v>159</v>
      </c>
      <c r="F3">
        <v>2859</v>
      </c>
      <c r="G3">
        <v>229</v>
      </c>
      <c r="H3">
        <v>103</v>
      </c>
      <c r="I3">
        <v>41</v>
      </c>
      <c r="J3">
        <v>111</v>
      </c>
      <c r="K3">
        <v>403</v>
      </c>
      <c r="L3">
        <v>294</v>
      </c>
      <c r="M3">
        <v>21</v>
      </c>
      <c r="N3">
        <v>48</v>
      </c>
      <c r="O3">
        <v>1773</v>
      </c>
      <c r="P3">
        <v>240</v>
      </c>
      <c r="Q3">
        <v>102</v>
      </c>
      <c r="R3">
        <v>109</v>
      </c>
      <c r="S3">
        <v>163</v>
      </c>
      <c r="T3">
        <v>279</v>
      </c>
      <c r="U3">
        <v>48</v>
      </c>
      <c r="V3">
        <v>224</v>
      </c>
      <c r="W3">
        <v>249</v>
      </c>
      <c r="X3">
        <v>1135</v>
      </c>
      <c r="Y3">
        <v>81</v>
      </c>
      <c r="Z3">
        <v>112</v>
      </c>
      <c r="AA3">
        <v>627</v>
      </c>
      <c r="AB3">
        <v>48</v>
      </c>
      <c r="AC3">
        <v>59</v>
      </c>
      <c r="AD3">
        <v>36</v>
      </c>
      <c r="AE3">
        <v>25</v>
      </c>
      <c r="AF3">
        <v>442</v>
      </c>
      <c r="AG3">
        <v>117</v>
      </c>
      <c r="AI3">
        <v>355</v>
      </c>
      <c r="AJ3">
        <v>14</v>
      </c>
      <c r="AK3">
        <v>572</v>
      </c>
      <c r="AL3">
        <v>299</v>
      </c>
      <c r="AM3">
        <v>166</v>
      </c>
      <c r="AN3">
        <v>995</v>
      </c>
      <c r="AO3">
        <v>20</v>
      </c>
      <c r="AP3">
        <v>236</v>
      </c>
      <c r="AQ3">
        <v>37</v>
      </c>
      <c r="AR3">
        <v>194</v>
      </c>
      <c r="AS3">
        <v>892</v>
      </c>
      <c r="AT3">
        <v>61</v>
      </c>
      <c r="AU3">
        <v>9</v>
      </c>
      <c r="AV3">
        <v>319</v>
      </c>
      <c r="AW3">
        <v>166</v>
      </c>
      <c r="AX3">
        <v>78</v>
      </c>
      <c r="AY3">
        <v>109</v>
      </c>
      <c r="AZ3">
        <v>23</v>
      </c>
    </row>
    <row r="4" spans="1:52" x14ac:dyDescent="0.25">
      <c r="A4">
        <v>1961</v>
      </c>
      <c r="B4">
        <v>252</v>
      </c>
      <c r="C4">
        <v>31</v>
      </c>
      <c r="D4">
        <v>200</v>
      </c>
      <c r="E4">
        <v>130</v>
      </c>
      <c r="F4">
        <v>3033</v>
      </c>
      <c r="G4">
        <v>230</v>
      </c>
      <c r="H4">
        <v>64</v>
      </c>
      <c r="I4">
        <v>27</v>
      </c>
      <c r="J4">
        <v>100</v>
      </c>
      <c r="K4">
        <v>398</v>
      </c>
      <c r="L4">
        <v>380</v>
      </c>
      <c r="M4">
        <v>25</v>
      </c>
      <c r="N4">
        <v>44</v>
      </c>
      <c r="O4">
        <v>1767</v>
      </c>
      <c r="P4">
        <v>250</v>
      </c>
      <c r="Q4">
        <v>81</v>
      </c>
      <c r="R4">
        <v>118</v>
      </c>
      <c r="S4">
        <v>146</v>
      </c>
      <c r="T4">
        <v>267</v>
      </c>
      <c r="U4">
        <v>58</v>
      </c>
      <c r="V4">
        <v>262</v>
      </c>
      <c r="W4">
        <v>291</v>
      </c>
      <c r="X4">
        <v>1092</v>
      </c>
      <c r="Y4">
        <v>94</v>
      </c>
      <c r="Z4">
        <v>129</v>
      </c>
      <c r="AA4">
        <v>578</v>
      </c>
      <c r="AB4">
        <v>48</v>
      </c>
      <c r="AC4">
        <v>47</v>
      </c>
      <c r="AD4">
        <v>24</v>
      </c>
      <c r="AE4">
        <v>19</v>
      </c>
      <c r="AF4">
        <v>458</v>
      </c>
      <c r="AG4">
        <v>127</v>
      </c>
      <c r="AI4">
        <v>336</v>
      </c>
      <c r="AJ4">
        <v>33</v>
      </c>
      <c r="AK4">
        <v>554</v>
      </c>
      <c r="AL4">
        <v>286</v>
      </c>
      <c r="AM4">
        <v>138</v>
      </c>
      <c r="AN4">
        <v>841</v>
      </c>
      <c r="AO4">
        <v>15</v>
      </c>
      <c r="AP4">
        <v>224</v>
      </c>
      <c r="AQ4">
        <v>42</v>
      </c>
      <c r="AR4">
        <v>242</v>
      </c>
      <c r="AS4">
        <v>932</v>
      </c>
      <c r="AT4">
        <v>62</v>
      </c>
      <c r="AU4">
        <v>36</v>
      </c>
      <c r="AV4">
        <v>414</v>
      </c>
      <c r="AW4">
        <v>180</v>
      </c>
      <c r="AX4">
        <v>81</v>
      </c>
      <c r="AY4">
        <v>101</v>
      </c>
      <c r="AZ4">
        <v>12</v>
      </c>
    </row>
    <row r="5" spans="1:52" x14ac:dyDescent="0.25">
      <c r="A5">
        <v>1962</v>
      </c>
      <c r="B5">
        <v>218</v>
      </c>
      <c r="C5">
        <v>46</v>
      </c>
      <c r="D5">
        <v>198</v>
      </c>
      <c r="E5">
        <v>124</v>
      </c>
      <c r="F5">
        <v>2946</v>
      </c>
      <c r="G5">
        <v>283</v>
      </c>
      <c r="H5">
        <v>81</v>
      </c>
      <c r="I5">
        <v>44</v>
      </c>
      <c r="J5">
        <v>82</v>
      </c>
      <c r="K5">
        <v>318</v>
      </c>
      <c r="L5">
        <v>439</v>
      </c>
      <c r="M5">
        <v>17</v>
      </c>
      <c r="N5">
        <v>25</v>
      </c>
      <c r="O5">
        <v>1884</v>
      </c>
      <c r="P5">
        <v>289</v>
      </c>
      <c r="Q5">
        <v>105</v>
      </c>
      <c r="R5">
        <v>147</v>
      </c>
      <c r="S5">
        <v>177</v>
      </c>
      <c r="T5">
        <v>226</v>
      </c>
      <c r="U5">
        <v>28</v>
      </c>
      <c r="V5">
        <v>279</v>
      </c>
      <c r="W5">
        <v>256</v>
      </c>
      <c r="X5">
        <v>1133</v>
      </c>
      <c r="Y5">
        <v>124</v>
      </c>
      <c r="Z5">
        <v>96</v>
      </c>
      <c r="AA5">
        <v>548</v>
      </c>
      <c r="AB5">
        <v>52</v>
      </c>
      <c r="AC5">
        <v>93</v>
      </c>
      <c r="AD5">
        <v>66</v>
      </c>
      <c r="AE5">
        <v>22</v>
      </c>
      <c r="AF5">
        <v>510</v>
      </c>
      <c r="AG5">
        <v>127</v>
      </c>
      <c r="AI5">
        <v>362</v>
      </c>
      <c r="AJ5">
        <v>27</v>
      </c>
      <c r="AK5">
        <v>520</v>
      </c>
      <c r="AL5">
        <v>182</v>
      </c>
      <c r="AM5">
        <v>174</v>
      </c>
      <c r="AN5">
        <v>946</v>
      </c>
      <c r="AO5">
        <v>18</v>
      </c>
      <c r="AP5">
        <v>172</v>
      </c>
      <c r="AQ5">
        <v>42</v>
      </c>
      <c r="AR5">
        <v>241</v>
      </c>
      <c r="AS5">
        <v>937</v>
      </c>
      <c r="AT5">
        <v>76</v>
      </c>
      <c r="AU5">
        <v>24</v>
      </c>
      <c r="AV5">
        <v>342</v>
      </c>
      <c r="AW5">
        <v>189</v>
      </c>
      <c r="AX5">
        <v>75</v>
      </c>
      <c r="AY5">
        <v>98</v>
      </c>
      <c r="AZ5">
        <v>28</v>
      </c>
    </row>
    <row r="6" spans="1:52" x14ac:dyDescent="0.25">
      <c r="A6">
        <v>1963</v>
      </c>
      <c r="B6">
        <v>192</v>
      </c>
      <c r="C6">
        <v>37</v>
      </c>
      <c r="D6">
        <v>222</v>
      </c>
      <c r="E6">
        <v>113</v>
      </c>
      <c r="F6">
        <v>3080</v>
      </c>
      <c r="G6">
        <v>285</v>
      </c>
      <c r="H6">
        <v>88</v>
      </c>
      <c r="I6">
        <v>43</v>
      </c>
      <c r="J6">
        <v>87</v>
      </c>
      <c r="K6">
        <v>398</v>
      </c>
      <c r="L6">
        <v>396</v>
      </c>
      <c r="M6">
        <v>18</v>
      </c>
      <c r="N6">
        <v>39</v>
      </c>
      <c r="O6">
        <v>1416</v>
      </c>
      <c r="P6">
        <v>380</v>
      </c>
      <c r="Q6">
        <v>100</v>
      </c>
      <c r="R6">
        <v>148</v>
      </c>
      <c r="S6">
        <v>166</v>
      </c>
      <c r="T6">
        <v>212</v>
      </c>
      <c r="U6">
        <v>36</v>
      </c>
      <c r="V6">
        <v>308</v>
      </c>
      <c r="W6">
        <v>236</v>
      </c>
      <c r="X6">
        <v>1220</v>
      </c>
      <c r="Y6">
        <v>91</v>
      </c>
      <c r="Z6">
        <v>98</v>
      </c>
      <c r="AA6">
        <v>592</v>
      </c>
      <c r="AB6">
        <v>59</v>
      </c>
      <c r="AC6">
        <v>102</v>
      </c>
      <c r="AD6">
        <v>60</v>
      </c>
      <c r="AE6">
        <v>30</v>
      </c>
      <c r="AF6">
        <v>561</v>
      </c>
      <c r="AG6">
        <v>124</v>
      </c>
      <c r="AI6">
        <v>346</v>
      </c>
      <c r="AJ6">
        <v>22</v>
      </c>
      <c r="AK6">
        <v>617</v>
      </c>
      <c r="AL6">
        <v>200</v>
      </c>
      <c r="AM6">
        <v>161</v>
      </c>
      <c r="AN6">
        <v>930</v>
      </c>
      <c r="AO6">
        <v>20</v>
      </c>
      <c r="AP6">
        <v>150</v>
      </c>
      <c r="AQ6">
        <v>39</v>
      </c>
      <c r="AR6">
        <v>247</v>
      </c>
      <c r="AS6">
        <v>1008</v>
      </c>
      <c r="AT6">
        <v>77</v>
      </c>
      <c r="AU6">
        <v>33</v>
      </c>
      <c r="AV6">
        <v>415</v>
      </c>
      <c r="AW6">
        <v>196</v>
      </c>
      <c r="AX6">
        <v>74</v>
      </c>
      <c r="AY6">
        <v>115</v>
      </c>
      <c r="AZ6">
        <v>21</v>
      </c>
    </row>
    <row r="7" spans="1:52" x14ac:dyDescent="0.25">
      <c r="A7">
        <v>1964</v>
      </c>
      <c r="B7">
        <v>397</v>
      </c>
      <c r="C7">
        <v>56</v>
      </c>
      <c r="D7">
        <v>259</v>
      </c>
      <c r="E7">
        <v>157</v>
      </c>
      <c r="F7">
        <v>3621</v>
      </c>
      <c r="G7">
        <v>336</v>
      </c>
      <c r="H7">
        <v>152</v>
      </c>
      <c r="I7">
        <v>40</v>
      </c>
      <c r="J7">
        <v>96</v>
      </c>
      <c r="K7">
        <v>589</v>
      </c>
      <c r="L7">
        <v>529</v>
      </c>
      <c r="M7">
        <v>18</v>
      </c>
      <c r="N7">
        <v>41</v>
      </c>
      <c r="O7">
        <v>1569</v>
      </c>
      <c r="P7">
        <v>505</v>
      </c>
      <c r="Q7">
        <v>137</v>
      </c>
      <c r="R7">
        <v>246</v>
      </c>
      <c r="S7">
        <v>254</v>
      </c>
      <c r="T7">
        <v>384</v>
      </c>
      <c r="U7">
        <v>77</v>
      </c>
      <c r="V7">
        <v>346</v>
      </c>
      <c r="W7">
        <v>320</v>
      </c>
      <c r="X7">
        <v>1603</v>
      </c>
      <c r="Y7">
        <v>157</v>
      </c>
      <c r="Z7">
        <v>217</v>
      </c>
      <c r="AA7">
        <v>661</v>
      </c>
      <c r="AB7">
        <v>53</v>
      </c>
      <c r="AC7">
        <v>85</v>
      </c>
      <c r="AD7">
        <v>54</v>
      </c>
      <c r="AE7">
        <v>25</v>
      </c>
      <c r="AF7">
        <v>609</v>
      </c>
      <c r="AG7">
        <v>124</v>
      </c>
      <c r="AI7">
        <v>464</v>
      </c>
      <c r="AJ7">
        <v>45</v>
      </c>
      <c r="AK7">
        <v>721</v>
      </c>
      <c r="AL7">
        <v>269</v>
      </c>
      <c r="AM7">
        <v>225</v>
      </c>
      <c r="AN7">
        <v>1061</v>
      </c>
      <c r="AO7">
        <v>25</v>
      </c>
      <c r="AP7">
        <v>271</v>
      </c>
      <c r="AQ7">
        <v>39</v>
      </c>
      <c r="AR7">
        <v>336</v>
      </c>
      <c r="AS7">
        <v>1176</v>
      </c>
      <c r="AT7">
        <v>100</v>
      </c>
      <c r="AU7">
        <v>24</v>
      </c>
      <c r="AV7">
        <v>506</v>
      </c>
      <c r="AW7">
        <v>229</v>
      </c>
      <c r="AX7">
        <v>89</v>
      </c>
      <c r="AY7">
        <v>124</v>
      </c>
      <c r="AZ7">
        <v>35</v>
      </c>
    </row>
    <row r="8" spans="1:52" x14ac:dyDescent="0.25">
      <c r="A8">
        <v>1965</v>
      </c>
      <c r="B8">
        <v>367</v>
      </c>
      <c r="C8">
        <v>45</v>
      </c>
      <c r="D8">
        <v>286</v>
      </c>
      <c r="E8">
        <v>203</v>
      </c>
      <c r="F8">
        <v>3948</v>
      </c>
      <c r="G8">
        <v>318</v>
      </c>
      <c r="H8">
        <v>148</v>
      </c>
      <c r="I8">
        <v>33</v>
      </c>
      <c r="J8">
        <v>140</v>
      </c>
      <c r="K8">
        <v>771</v>
      </c>
      <c r="L8">
        <v>586</v>
      </c>
      <c r="M8">
        <v>6</v>
      </c>
      <c r="N8">
        <v>38</v>
      </c>
      <c r="O8">
        <v>1706</v>
      </c>
      <c r="P8">
        <v>516</v>
      </c>
      <c r="Q8">
        <v>123</v>
      </c>
      <c r="R8">
        <v>204</v>
      </c>
      <c r="S8">
        <v>209</v>
      </c>
      <c r="T8">
        <v>394</v>
      </c>
      <c r="U8">
        <v>43</v>
      </c>
      <c r="V8">
        <v>489</v>
      </c>
      <c r="W8">
        <v>290</v>
      </c>
      <c r="X8">
        <v>1970</v>
      </c>
      <c r="Y8">
        <v>186</v>
      </c>
      <c r="Z8">
        <v>160</v>
      </c>
      <c r="AA8">
        <v>812</v>
      </c>
      <c r="AB8">
        <v>55</v>
      </c>
      <c r="AC8">
        <v>76</v>
      </c>
      <c r="AD8">
        <v>68</v>
      </c>
      <c r="AE8">
        <v>14</v>
      </c>
      <c r="AF8">
        <v>605</v>
      </c>
      <c r="AG8">
        <v>142</v>
      </c>
      <c r="AH8">
        <v>2320</v>
      </c>
      <c r="AI8">
        <v>449</v>
      </c>
      <c r="AJ8">
        <v>33</v>
      </c>
      <c r="AK8">
        <v>915</v>
      </c>
      <c r="AL8">
        <v>275</v>
      </c>
      <c r="AM8">
        <v>226</v>
      </c>
      <c r="AN8">
        <v>1181</v>
      </c>
      <c r="AO8">
        <v>35</v>
      </c>
      <c r="AP8">
        <v>285</v>
      </c>
      <c r="AQ8">
        <v>48</v>
      </c>
      <c r="AR8">
        <v>425</v>
      </c>
      <c r="AS8">
        <v>1132</v>
      </c>
      <c r="AT8">
        <v>88</v>
      </c>
      <c r="AU8">
        <v>26</v>
      </c>
      <c r="AV8">
        <v>536</v>
      </c>
      <c r="AW8">
        <v>304</v>
      </c>
      <c r="AX8">
        <v>77</v>
      </c>
      <c r="AY8">
        <v>149</v>
      </c>
      <c r="AZ8">
        <v>39</v>
      </c>
    </row>
    <row r="9" spans="1:52" x14ac:dyDescent="0.25">
      <c r="A9">
        <v>1966</v>
      </c>
      <c r="B9">
        <v>341</v>
      </c>
      <c r="C9">
        <v>53</v>
      </c>
      <c r="D9">
        <v>296</v>
      </c>
      <c r="E9">
        <v>192</v>
      </c>
      <c r="F9">
        <v>4432</v>
      </c>
      <c r="G9">
        <v>343</v>
      </c>
      <c r="H9">
        <v>172</v>
      </c>
      <c r="I9">
        <v>49</v>
      </c>
      <c r="J9">
        <v>134</v>
      </c>
      <c r="K9">
        <v>871</v>
      </c>
      <c r="L9">
        <v>650</v>
      </c>
      <c r="M9">
        <v>35</v>
      </c>
      <c r="N9">
        <v>66</v>
      </c>
      <c r="O9">
        <v>1777</v>
      </c>
      <c r="P9">
        <v>520</v>
      </c>
      <c r="Q9">
        <v>132</v>
      </c>
      <c r="R9">
        <v>200</v>
      </c>
      <c r="S9">
        <v>265</v>
      </c>
      <c r="T9">
        <v>597</v>
      </c>
      <c r="U9">
        <v>48</v>
      </c>
      <c r="V9">
        <v>554</v>
      </c>
      <c r="W9">
        <v>344</v>
      </c>
      <c r="X9">
        <v>2358</v>
      </c>
      <c r="Y9">
        <v>261</v>
      </c>
      <c r="Z9">
        <v>185</v>
      </c>
      <c r="AA9">
        <v>793</v>
      </c>
      <c r="AB9">
        <v>63</v>
      </c>
      <c r="AC9">
        <v>97</v>
      </c>
      <c r="AD9">
        <v>52</v>
      </c>
      <c r="AE9">
        <v>30</v>
      </c>
      <c r="AF9">
        <v>640</v>
      </c>
      <c r="AG9">
        <v>138</v>
      </c>
      <c r="AH9">
        <v>2439</v>
      </c>
      <c r="AI9">
        <v>538</v>
      </c>
      <c r="AJ9">
        <v>28</v>
      </c>
      <c r="AK9">
        <v>963</v>
      </c>
      <c r="AL9">
        <v>336</v>
      </c>
      <c r="AM9">
        <v>247</v>
      </c>
      <c r="AN9">
        <v>1267</v>
      </c>
      <c r="AO9">
        <v>45</v>
      </c>
      <c r="AP9">
        <v>352</v>
      </c>
      <c r="AQ9">
        <v>61</v>
      </c>
      <c r="AR9">
        <v>421</v>
      </c>
      <c r="AS9">
        <v>1237</v>
      </c>
      <c r="AT9">
        <v>103</v>
      </c>
      <c r="AU9">
        <v>28</v>
      </c>
      <c r="AV9">
        <v>540</v>
      </c>
      <c r="AW9">
        <v>346</v>
      </c>
      <c r="AX9">
        <v>91</v>
      </c>
      <c r="AY9">
        <v>151</v>
      </c>
      <c r="AZ9">
        <v>40</v>
      </c>
    </row>
    <row r="10" spans="1:52" x14ac:dyDescent="0.25">
      <c r="A10">
        <v>1967</v>
      </c>
      <c r="B10">
        <v>371</v>
      </c>
      <c r="C10">
        <v>48</v>
      </c>
      <c r="D10">
        <v>273</v>
      </c>
      <c r="E10">
        <v>279</v>
      </c>
      <c r="F10">
        <v>4792</v>
      </c>
      <c r="G10">
        <v>412</v>
      </c>
      <c r="H10">
        <v>164</v>
      </c>
      <c r="I10">
        <v>60</v>
      </c>
      <c r="J10">
        <v>172</v>
      </c>
      <c r="K10">
        <v>913</v>
      </c>
      <c r="L10">
        <v>561</v>
      </c>
      <c r="M10">
        <v>37</v>
      </c>
      <c r="N10">
        <v>61</v>
      </c>
      <c r="O10">
        <v>1953</v>
      </c>
      <c r="P10">
        <v>633</v>
      </c>
      <c r="Q10">
        <v>155</v>
      </c>
      <c r="R10">
        <v>243</v>
      </c>
      <c r="S10">
        <v>291</v>
      </c>
      <c r="T10">
        <v>603</v>
      </c>
      <c r="U10">
        <v>58</v>
      </c>
      <c r="V10">
        <v>720</v>
      </c>
      <c r="W10">
        <v>411</v>
      </c>
      <c r="X10">
        <v>2282</v>
      </c>
      <c r="Y10">
        <v>309</v>
      </c>
      <c r="Z10">
        <v>130</v>
      </c>
      <c r="AA10">
        <v>785</v>
      </c>
      <c r="AB10">
        <v>72</v>
      </c>
      <c r="AC10">
        <v>117</v>
      </c>
      <c r="AD10">
        <v>64</v>
      </c>
      <c r="AE10">
        <v>23</v>
      </c>
      <c r="AF10">
        <v>677</v>
      </c>
      <c r="AG10">
        <v>155</v>
      </c>
      <c r="AH10">
        <v>2665</v>
      </c>
      <c r="AI10">
        <v>567</v>
      </c>
      <c r="AJ10">
        <v>30</v>
      </c>
      <c r="AK10">
        <v>1073</v>
      </c>
      <c r="AL10">
        <v>343</v>
      </c>
      <c r="AM10">
        <v>248</v>
      </c>
      <c r="AN10">
        <v>1154</v>
      </c>
      <c r="AO10">
        <v>43</v>
      </c>
      <c r="AP10">
        <v>379</v>
      </c>
      <c r="AQ10">
        <v>56</v>
      </c>
      <c r="AR10">
        <v>486</v>
      </c>
      <c r="AS10">
        <v>1428</v>
      </c>
      <c r="AT10">
        <v>74</v>
      </c>
      <c r="AU10">
        <v>18</v>
      </c>
      <c r="AV10">
        <v>601</v>
      </c>
      <c r="AW10">
        <v>387</v>
      </c>
      <c r="AX10">
        <v>85</v>
      </c>
      <c r="AY10">
        <v>194</v>
      </c>
      <c r="AZ10">
        <v>23</v>
      </c>
    </row>
    <row r="11" spans="1:52" x14ac:dyDescent="0.25">
      <c r="A11">
        <v>1968</v>
      </c>
      <c r="B11">
        <v>396</v>
      </c>
      <c r="C11">
        <v>60</v>
      </c>
      <c r="D11">
        <v>313</v>
      </c>
      <c r="E11">
        <v>349</v>
      </c>
      <c r="F11">
        <v>5744</v>
      </c>
      <c r="G11">
        <v>535</v>
      </c>
      <c r="H11">
        <v>238</v>
      </c>
      <c r="I11">
        <v>75</v>
      </c>
      <c r="J11">
        <v>260</v>
      </c>
      <c r="K11">
        <v>1113</v>
      </c>
      <c r="L11">
        <v>619</v>
      </c>
      <c r="M11">
        <v>56</v>
      </c>
      <c r="N11">
        <v>59</v>
      </c>
      <c r="O11">
        <v>1798</v>
      </c>
      <c r="P11">
        <v>741</v>
      </c>
      <c r="Q11">
        <v>186</v>
      </c>
      <c r="R11">
        <v>305</v>
      </c>
      <c r="S11">
        <v>330</v>
      </c>
      <c r="T11">
        <v>613</v>
      </c>
      <c r="U11">
        <v>66</v>
      </c>
      <c r="V11">
        <v>978</v>
      </c>
      <c r="W11">
        <v>518</v>
      </c>
      <c r="X11">
        <v>2732</v>
      </c>
      <c r="Y11">
        <v>398</v>
      </c>
      <c r="Z11">
        <v>179</v>
      </c>
      <c r="AA11">
        <v>1076</v>
      </c>
      <c r="AB11">
        <v>50</v>
      </c>
      <c r="AC11">
        <v>103</v>
      </c>
      <c r="AD11">
        <v>79</v>
      </c>
      <c r="AE11">
        <v>19</v>
      </c>
      <c r="AF11">
        <v>801</v>
      </c>
      <c r="AG11">
        <v>214</v>
      </c>
      <c r="AH11">
        <v>2527</v>
      </c>
      <c r="AI11">
        <v>579</v>
      </c>
      <c r="AJ11">
        <v>29</v>
      </c>
      <c r="AK11">
        <v>1309</v>
      </c>
      <c r="AL11">
        <v>383</v>
      </c>
      <c r="AM11">
        <v>346</v>
      </c>
      <c r="AN11">
        <v>1203</v>
      </c>
      <c r="AO11">
        <v>34</v>
      </c>
      <c r="AP11">
        <v>404</v>
      </c>
      <c r="AQ11">
        <v>67</v>
      </c>
      <c r="AR11">
        <v>460</v>
      </c>
      <c r="AS11">
        <v>1589</v>
      </c>
      <c r="AT11">
        <v>115</v>
      </c>
      <c r="AU11">
        <v>31</v>
      </c>
      <c r="AV11">
        <v>716</v>
      </c>
      <c r="AW11">
        <v>561</v>
      </c>
      <c r="AX11">
        <v>79</v>
      </c>
      <c r="AY11">
        <v>262</v>
      </c>
      <c r="AZ11">
        <v>28</v>
      </c>
    </row>
    <row r="12" spans="1:52" x14ac:dyDescent="0.25">
      <c r="A12">
        <v>1969</v>
      </c>
      <c r="B12">
        <v>494</v>
      </c>
      <c r="C12">
        <v>83</v>
      </c>
      <c r="D12">
        <v>390</v>
      </c>
      <c r="E12">
        <v>347</v>
      </c>
      <c r="F12">
        <v>7053</v>
      </c>
      <c r="G12">
        <v>605</v>
      </c>
      <c r="H12">
        <v>260</v>
      </c>
      <c r="I12">
        <v>74</v>
      </c>
      <c r="J12">
        <v>776</v>
      </c>
      <c r="K12">
        <v>1347</v>
      </c>
      <c r="L12">
        <v>794</v>
      </c>
      <c r="M12">
        <v>97</v>
      </c>
      <c r="N12">
        <v>72</v>
      </c>
      <c r="O12">
        <v>2113</v>
      </c>
      <c r="P12">
        <v>864</v>
      </c>
      <c r="Q12">
        <v>178</v>
      </c>
      <c r="R12">
        <v>350</v>
      </c>
      <c r="S12">
        <v>370</v>
      </c>
      <c r="T12">
        <v>829</v>
      </c>
      <c r="U12">
        <v>58</v>
      </c>
      <c r="V12">
        <v>1125</v>
      </c>
      <c r="W12">
        <v>592</v>
      </c>
      <c r="X12">
        <v>2832</v>
      </c>
      <c r="Y12">
        <v>424</v>
      </c>
      <c r="Z12">
        <v>215</v>
      </c>
      <c r="AA12">
        <v>1270</v>
      </c>
      <c r="AB12">
        <v>77</v>
      </c>
      <c r="AC12">
        <v>98</v>
      </c>
      <c r="AD12">
        <v>94</v>
      </c>
      <c r="AE12">
        <v>29</v>
      </c>
      <c r="AF12">
        <v>914</v>
      </c>
      <c r="AG12">
        <v>249</v>
      </c>
      <c r="AH12">
        <v>2902</v>
      </c>
      <c r="AI12">
        <v>619</v>
      </c>
      <c r="AJ12">
        <v>25</v>
      </c>
      <c r="AK12">
        <v>1645</v>
      </c>
      <c r="AL12">
        <v>366</v>
      </c>
      <c r="AM12">
        <v>371</v>
      </c>
      <c r="AN12">
        <v>1430</v>
      </c>
      <c r="AO12">
        <v>36</v>
      </c>
      <c r="AP12">
        <v>378</v>
      </c>
      <c r="AQ12">
        <v>73</v>
      </c>
      <c r="AR12">
        <v>505</v>
      </c>
      <c r="AS12">
        <v>2153</v>
      </c>
      <c r="AT12">
        <v>147</v>
      </c>
      <c r="AU12">
        <v>40</v>
      </c>
      <c r="AV12">
        <v>766</v>
      </c>
      <c r="AW12">
        <v>660</v>
      </c>
      <c r="AX12">
        <v>93</v>
      </c>
      <c r="AY12">
        <v>305</v>
      </c>
      <c r="AZ12">
        <v>37</v>
      </c>
    </row>
    <row r="13" spans="1:52" x14ac:dyDescent="0.25">
      <c r="A13">
        <v>1970</v>
      </c>
      <c r="B13">
        <v>637</v>
      </c>
      <c r="C13">
        <v>79</v>
      </c>
      <c r="D13">
        <v>478</v>
      </c>
      <c r="E13">
        <v>328</v>
      </c>
      <c r="F13">
        <v>7005</v>
      </c>
      <c r="G13">
        <v>795</v>
      </c>
      <c r="H13">
        <v>276</v>
      </c>
      <c r="I13">
        <v>102</v>
      </c>
      <c r="J13">
        <v>720</v>
      </c>
      <c r="K13">
        <v>1509</v>
      </c>
      <c r="L13">
        <v>740</v>
      </c>
      <c r="M13">
        <v>91</v>
      </c>
      <c r="N13">
        <v>88</v>
      </c>
      <c r="O13">
        <v>2270</v>
      </c>
      <c r="P13">
        <v>1031</v>
      </c>
      <c r="Q13">
        <v>175</v>
      </c>
      <c r="R13">
        <v>325</v>
      </c>
      <c r="S13">
        <v>441</v>
      </c>
      <c r="T13">
        <v>841</v>
      </c>
      <c r="U13">
        <v>70</v>
      </c>
      <c r="V13">
        <v>936</v>
      </c>
      <c r="W13">
        <v>684</v>
      </c>
      <c r="X13">
        <v>2402</v>
      </c>
      <c r="Y13">
        <v>369</v>
      </c>
      <c r="Z13">
        <v>198</v>
      </c>
      <c r="AA13">
        <v>1283</v>
      </c>
      <c r="AB13">
        <v>73</v>
      </c>
      <c r="AC13">
        <v>138</v>
      </c>
      <c r="AD13">
        <v>96</v>
      </c>
      <c r="AE13">
        <v>44</v>
      </c>
      <c r="AF13">
        <v>927</v>
      </c>
      <c r="AG13">
        <v>227</v>
      </c>
      <c r="AH13">
        <v>2875</v>
      </c>
      <c r="AI13">
        <v>658</v>
      </c>
      <c r="AJ13">
        <v>38</v>
      </c>
      <c r="AK13">
        <v>1700</v>
      </c>
      <c r="AL13">
        <v>400</v>
      </c>
      <c r="AM13">
        <v>377</v>
      </c>
      <c r="AN13">
        <v>1408</v>
      </c>
      <c r="AO13">
        <v>34</v>
      </c>
      <c r="AP13">
        <v>467</v>
      </c>
      <c r="AQ13">
        <v>74</v>
      </c>
      <c r="AR13">
        <v>607</v>
      </c>
      <c r="AS13">
        <v>2329</v>
      </c>
      <c r="AT13">
        <v>115</v>
      </c>
      <c r="AU13">
        <v>46</v>
      </c>
      <c r="AV13">
        <v>796</v>
      </c>
      <c r="AW13">
        <v>613</v>
      </c>
      <c r="AX13">
        <v>116</v>
      </c>
      <c r="AY13">
        <v>296</v>
      </c>
      <c r="AZ13">
        <v>41</v>
      </c>
    </row>
    <row r="14" spans="1:52" x14ac:dyDescent="0.25">
      <c r="A14">
        <v>1971</v>
      </c>
      <c r="B14">
        <v>661</v>
      </c>
      <c r="C14">
        <v>136</v>
      </c>
      <c r="D14">
        <v>553</v>
      </c>
      <c r="E14">
        <v>332</v>
      </c>
      <c r="F14">
        <v>7300</v>
      </c>
      <c r="G14">
        <v>877</v>
      </c>
      <c r="H14">
        <v>367</v>
      </c>
      <c r="I14">
        <v>102</v>
      </c>
      <c r="J14">
        <v>615</v>
      </c>
      <c r="K14">
        <v>1708</v>
      </c>
      <c r="L14">
        <v>1004</v>
      </c>
      <c r="M14">
        <v>138</v>
      </c>
      <c r="N14">
        <v>77</v>
      </c>
      <c r="O14">
        <v>2418</v>
      </c>
      <c r="P14">
        <v>1025</v>
      </c>
      <c r="Q14">
        <v>255</v>
      </c>
      <c r="R14">
        <v>360</v>
      </c>
      <c r="S14">
        <v>489</v>
      </c>
      <c r="T14">
        <v>872</v>
      </c>
      <c r="U14">
        <v>74</v>
      </c>
      <c r="V14">
        <v>997</v>
      </c>
      <c r="W14">
        <v>715</v>
      </c>
      <c r="X14">
        <v>2404</v>
      </c>
      <c r="Y14">
        <v>468</v>
      </c>
      <c r="Z14">
        <v>305</v>
      </c>
      <c r="AA14">
        <v>1245</v>
      </c>
      <c r="AB14">
        <v>100</v>
      </c>
      <c r="AC14">
        <v>212</v>
      </c>
      <c r="AD14">
        <v>135</v>
      </c>
      <c r="AE14">
        <v>63</v>
      </c>
      <c r="AF14">
        <v>1058</v>
      </c>
      <c r="AG14">
        <v>270</v>
      </c>
      <c r="AH14">
        <v>3225</v>
      </c>
      <c r="AI14">
        <v>764</v>
      </c>
      <c r="AJ14">
        <v>26</v>
      </c>
      <c r="AK14">
        <v>1988</v>
      </c>
      <c r="AL14">
        <v>432</v>
      </c>
      <c r="AM14">
        <v>478</v>
      </c>
      <c r="AN14">
        <v>1653</v>
      </c>
      <c r="AO14">
        <v>54</v>
      </c>
      <c r="AP14">
        <v>478</v>
      </c>
      <c r="AQ14">
        <v>66</v>
      </c>
      <c r="AR14">
        <v>721</v>
      </c>
      <c r="AS14">
        <v>2701</v>
      </c>
      <c r="AT14">
        <v>161</v>
      </c>
      <c r="AU14">
        <v>52</v>
      </c>
      <c r="AV14">
        <v>1006</v>
      </c>
      <c r="AW14">
        <v>612</v>
      </c>
      <c r="AX14">
        <v>87</v>
      </c>
      <c r="AY14">
        <v>341</v>
      </c>
      <c r="AZ14">
        <v>47</v>
      </c>
    </row>
    <row r="15" spans="1:52" x14ac:dyDescent="0.25">
      <c r="A15">
        <v>1972</v>
      </c>
      <c r="B15">
        <v>660</v>
      </c>
      <c r="C15">
        <v>136</v>
      </c>
      <c r="D15">
        <v>650</v>
      </c>
      <c r="E15">
        <v>342</v>
      </c>
      <c r="F15">
        <v>8127</v>
      </c>
      <c r="G15">
        <v>905</v>
      </c>
      <c r="H15">
        <v>275</v>
      </c>
      <c r="I15">
        <v>80</v>
      </c>
      <c r="J15">
        <v>714</v>
      </c>
      <c r="K15">
        <v>1920</v>
      </c>
      <c r="L15">
        <v>984</v>
      </c>
      <c r="M15">
        <v>172</v>
      </c>
      <c r="N15">
        <v>118</v>
      </c>
      <c r="O15">
        <v>2623</v>
      </c>
      <c r="P15">
        <v>1192</v>
      </c>
      <c r="Q15">
        <v>248</v>
      </c>
      <c r="R15">
        <v>401</v>
      </c>
      <c r="S15">
        <v>517</v>
      </c>
      <c r="T15">
        <v>855</v>
      </c>
      <c r="U15">
        <v>80</v>
      </c>
      <c r="V15">
        <v>1053</v>
      </c>
      <c r="W15">
        <v>784</v>
      </c>
      <c r="X15">
        <v>2657</v>
      </c>
      <c r="Y15">
        <v>571</v>
      </c>
      <c r="Z15">
        <v>395</v>
      </c>
      <c r="AA15">
        <v>1212</v>
      </c>
      <c r="AB15">
        <v>78</v>
      </c>
      <c r="AC15">
        <v>212</v>
      </c>
      <c r="AD15">
        <v>179</v>
      </c>
      <c r="AE15">
        <v>54</v>
      </c>
      <c r="AF15">
        <v>1243</v>
      </c>
      <c r="AG15">
        <v>359</v>
      </c>
      <c r="AH15">
        <v>4199</v>
      </c>
      <c r="AI15">
        <v>759</v>
      </c>
      <c r="AJ15">
        <v>31</v>
      </c>
      <c r="AK15">
        <v>2149</v>
      </c>
      <c r="AL15">
        <v>501</v>
      </c>
      <c r="AM15">
        <v>574</v>
      </c>
      <c r="AN15">
        <v>1909</v>
      </c>
      <c r="AO15">
        <v>80</v>
      </c>
      <c r="AP15">
        <v>599</v>
      </c>
      <c r="AQ15">
        <v>77</v>
      </c>
      <c r="AR15">
        <v>802</v>
      </c>
      <c r="AS15">
        <v>2739</v>
      </c>
      <c r="AT15">
        <v>206</v>
      </c>
      <c r="AU15">
        <v>50</v>
      </c>
      <c r="AV15">
        <v>1034</v>
      </c>
      <c r="AW15">
        <v>749</v>
      </c>
      <c r="AX15">
        <v>146</v>
      </c>
      <c r="AY15">
        <v>376</v>
      </c>
      <c r="AZ15">
        <v>48</v>
      </c>
    </row>
    <row r="16" spans="1:52" x14ac:dyDescent="0.25">
      <c r="A16">
        <v>1973</v>
      </c>
      <c r="B16">
        <v>751</v>
      </c>
      <c r="C16">
        <v>147</v>
      </c>
      <c r="D16">
        <v>637</v>
      </c>
      <c r="E16">
        <v>398</v>
      </c>
      <c r="F16">
        <v>8357</v>
      </c>
      <c r="G16">
        <v>944</v>
      </c>
      <c r="H16">
        <v>342</v>
      </c>
      <c r="I16">
        <v>91</v>
      </c>
      <c r="J16">
        <v>596</v>
      </c>
      <c r="K16">
        <v>2447</v>
      </c>
      <c r="L16">
        <v>1236</v>
      </c>
      <c r="M16">
        <v>168</v>
      </c>
      <c r="N16">
        <v>109</v>
      </c>
      <c r="O16">
        <v>2694</v>
      </c>
      <c r="P16">
        <v>1239</v>
      </c>
      <c r="Q16">
        <v>329</v>
      </c>
      <c r="R16">
        <v>411</v>
      </c>
      <c r="S16">
        <v>545</v>
      </c>
      <c r="T16">
        <v>837</v>
      </c>
      <c r="U16">
        <v>80</v>
      </c>
      <c r="V16">
        <v>1131</v>
      </c>
      <c r="W16">
        <v>949</v>
      </c>
      <c r="X16">
        <v>3173</v>
      </c>
      <c r="Y16">
        <v>579</v>
      </c>
      <c r="Z16">
        <v>389</v>
      </c>
      <c r="AA16">
        <v>1342</v>
      </c>
      <c r="AB16">
        <v>118</v>
      </c>
      <c r="AC16">
        <v>254</v>
      </c>
      <c r="AD16">
        <v>252</v>
      </c>
      <c r="AE16">
        <v>75</v>
      </c>
      <c r="AF16">
        <v>1383</v>
      </c>
      <c r="AG16">
        <v>366</v>
      </c>
      <c r="AH16">
        <v>4852</v>
      </c>
      <c r="AI16">
        <v>847</v>
      </c>
      <c r="AJ16">
        <v>47</v>
      </c>
      <c r="AK16">
        <v>2299</v>
      </c>
      <c r="AL16">
        <v>532</v>
      </c>
      <c r="AM16">
        <v>653</v>
      </c>
      <c r="AN16">
        <v>1875</v>
      </c>
      <c r="AO16">
        <v>81</v>
      </c>
      <c r="AP16">
        <v>612</v>
      </c>
      <c r="AQ16">
        <v>88</v>
      </c>
      <c r="AR16">
        <v>1108</v>
      </c>
      <c r="AS16">
        <v>2976</v>
      </c>
      <c r="AT16">
        <v>265</v>
      </c>
      <c r="AU16">
        <v>52</v>
      </c>
      <c r="AV16">
        <v>1104</v>
      </c>
      <c r="AW16">
        <v>897</v>
      </c>
      <c r="AX16">
        <v>166</v>
      </c>
      <c r="AY16">
        <v>492</v>
      </c>
      <c r="AZ16">
        <v>55</v>
      </c>
    </row>
    <row r="17" spans="1:52" x14ac:dyDescent="0.25">
      <c r="A17">
        <v>1974</v>
      </c>
      <c r="B17">
        <v>811</v>
      </c>
      <c r="C17">
        <v>166</v>
      </c>
      <c r="D17">
        <v>807</v>
      </c>
      <c r="E17">
        <v>492</v>
      </c>
      <c r="F17">
        <v>8494</v>
      </c>
      <c r="G17">
        <v>910</v>
      </c>
      <c r="H17">
        <v>345</v>
      </c>
      <c r="I17">
        <v>99</v>
      </c>
      <c r="J17">
        <v>561</v>
      </c>
      <c r="K17">
        <v>2910</v>
      </c>
      <c r="L17">
        <v>1323</v>
      </c>
      <c r="M17">
        <v>221</v>
      </c>
      <c r="N17">
        <v>128</v>
      </c>
      <c r="O17">
        <v>3082</v>
      </c>
      <c r="P17">
        <v>1255</v>
      </c>
      <c r="Q17">
        <v>287</v>
      </c>
      <c r="R17">
        <v>447</v>
      </c>
      <c r="S17">
        <v>592</v>
      </c>
      <c r="T17">
        <v>949</v>
      </c>
      <c r="U17">
        <v>91</v>
      </c>
      <c r="V17">
        <v>1219</v>
      </c>
      <c r="W17">
        <v>907</v>
      </c>
      <c r="X17">
        <v>3377</v>
      </c>
      <c r="Y17">
        <v>692</v>
      </c>
      <c r="Z17">
        <v>405</v>
      </c>
      <c r="AA17">
        <v>1285</v>
      </c>
      <c r="AB17">
        <v>90</v>
      </c>
      <c r="AC17">
        <v>291</v>
      </c>
      <c r="AD17">
        <v>259</v>
      </c>
      <c r="AE17">
        <v>68</v>
      </c>
      <c r="AF17">
        <v>1441</v>
      </c>
      <c r="AG17">
        <v>391</v>
      </c>
      <c r="AH17">
        <v>5240</v>
      </c>
      <c r="AI17">
        <v>833</v>
      </c>
      <c r="AJ17">
        <v>50</v>
      </c>
      <c r="AK17">
        <v>2565</v>
      </c>
      <c r="AL17">
        <v>676</v>
      </c>
      <c r="AM17">
        <v>732</v>
      </c>
      <c r="AN17">
        <v>2111</v>
      </c>
      <c r="AO17">
        <v>69</v>
      </c>
      <c r="AP17">
        <v>730</v>
      </c>
      <c r="AQ17">
        <v>73</v>
      </c>
      <c r="AR17">
        <v>1062</v>
      </c>
      <c r="AS17">
        <v>3486</v>
      </c>
      <c r="AT17">
        <v>261</v>
      </c>
      <c r="AU17">
        <v>58</v>
      </c>
      <c r="AV17">
        <v>1269</v>
      </c>
      <c r="AW17">
        <v>1008</v>
      </c>
      <c r="AX17">
        <v>179</v>
      </c>
      <c r="AY17">
        <v>514</v>
      </c>
      <c r="AZ17">
        <v>55</v>
      </c>
    </row>
    <row r="18" spans="1:52" x14ac:dyDescent="0.25">
      <c r="A18">
        <v>1975</v>
      </c>
      <c r="B18">
        <v>738</v>
      </c>
      <c r="C18">
        <v>157</v>
      </c>
      <c r="D18">
        <v>789</v>
      </c>
      <c r="E18">
        <v>547</v>
      </c>
      <c r="F18">
        <v>8807</v>
      </c>
      <c r="G18">
        <v>1051</v>
      </c>
      <c r="H18">
        <v>385</v>
      </c>
      <c r="I18">
        <v>105</v>
      </c>
      <c r="J18">
        <v>520</v>
      </c>
      <c r="K18">
        <v>2986</v>
      </c>
      <c r="L18">
        <v>1251</v>
      </c>
      <c r="M18">
        <v>214</v>
      </c>
      <c r="N18">
        <v>132</v>
      </c>
      <c r="O18">
        <v>2869</v>
      </c>
      <c r="P18">
        <v>1291</v>
      </c>
      <c r="Q18">
        <v>297</v>
      </c>
      <c r="R18">
        <v>391</v>
      </c>
      <c r="S18">
        <v>523</v>
      </c>
      <c r="T18">
        <v>899</v>
      </c>
      <c r="U18">
        <v>110</v>
      </c>
      <c r="V18">
        <v>1289</v>
      </c>
      <c r="W18">
        <v>1121</v>
      </c>
      <c r="X18">
        <v>3488</v>
      </c>
      <c r="Y18">
        <v>730</v>
      </c>
      <c r="Z18">
        <v>386</v>
      </c>
      <c r="AA18">
        <v>1200</v>
      </c>
      <c r="AB18">
        <v>107</v>
      </c>
      <c r="AC18">
        <v>297</v>
      </c>
      <c r="AD18">
        <v>279</v>
      </c>
      <c r="AE18">
        <v>71</v>
      </c>
      <c r="AF18">
        <v>1385</v>
      </c>
      <c r="AG18">
        <v>470</v>
      </c>
      <c r="AH18">
        <v>5099</v>
      </c>
      <c r="AI18">
        <v>885</v>
      </c>
      <c r="AJ18">
        <v>37</v>
      </c>
      <c r="AK18">
        <v>2721</v>
      </c>
      <c r="AL18">
        <v>737</v>
      </c>
      <c r="AM18">
        <v>745</v>
      </c>
      <c r="AN18">
        <v>2052</v>
      </c>
      <c r="AO18">
        <v>101</v>
      </c>
      <c r="AP18">
        <v>748</v>
      </c>
      <c r="AQ18">
        <v>113</v>
      </c>
      <c r="AR18">
        <v>1095</v>
      </c>
      <c r="AS18">
        <v>3430</v>
      </c>
      <c r="AT18">
        <v>252</v>
      </c>
      <c r="AU18">
        <v>69</v>
      </c>
      <c r="AV18">
        <v>1194</v>
      </c>
      <c r="AW18">
        <v>1160</v>
      </c>
      <c r="AX18">
        <v>168</v>
      </c>
      <c r="AY18">
        <v>490</v>
      </c>
      <c r="AZ18">
        <v>64</v>
      </c>
    </row>
    <row r="19" spans="1:52" x14ac:dyDescent="0.25">
      <c r="A19">
        <v>1976</v>
      </c>
      <c r="B19">
        <v>794</v>
      </c>
      <c r="C19">
        <v>179</v>
      </c>
      <c r="D19">
        <v>674</v>
      </c>
      <c r="E19">
        <v>510</v>
      </c>
      <c r="F19">
        <v>9614</v>
      </c>
      <c r="G19">
        <v>873</v>
      </c>
      <c r="H19">
        <v>448</v>
      </c>
      <c r="I19">
        <v>103</v>
      </c>
      <c r="J19">
        <v>508</v>
      </c>
      <c r="K19">
        <v>3055</v>
      </c>
      <c r="L19">
        <v>1240</v>
      </c>
      <c r="M19">
        <v>209</v>
      </c>
      <c r="N19">
        <v>155</v>
      </c>
      <c r="O19">
        <v>2763</v>
      </c>
      <c r="P19">
        <v>1228</v>
      </c>
      <c r="Q19">
        <v>307</v>
      </c>
      <c r="R19">
        <v>506</v>
      </c>
      <c r="S19">
        <v>611</v>
      </c>
      <c r="T19">
        <v>1028</v>
      </c>
      <c r="U19">
        <v>106</v>
      </c>
      <c r="V19">
        <v>1327</v>
      </c>
      <c r="W19">
        <v>1028</v>
      </c>
      <c r="X19">
        <v>3287</v>
      </c>
      <c r="Y19">
        <v>726</v>
      </c>
      <c r="Z19">
        <v>384</v>
      </c>
      <c r="AA19">
        <v>1296</v>
      </c>
      <c r="AB19">
        <v>102</v>
      </c>
      <c r="AC19">
        <v>318</v>
      </c>
      <c r="AD19">
        <v>288</v>
      </c>
      <c r="AE19">
        <v>80</v>
      </c>
      <c r="AF19">
        <v>1461</v>
      </c>
      <c r="AG19">
        <v>479</v>
      </c>
      <c r="AH19">
        <v>4663</v>
      </c>
      <c r="AI19">
        <v>838</v>
      </c>
      <c r="AJ19">
        <v>36</v>
      </c>
      <c r="AK19">
        <v>2759</v>
      </c>
      <c r="AL19">
        <v>747</v>
      </c>
      <c r="AM19">
        <v>829</v>
      </c>
      <c r="AN19">
        <v>2148</v>
      </c>
      <c r="AO19">
        <v>79</v>
      </c>
      <c r="AP19">
        <v>909</v>
      </c>
      <c r="AQ19">
        <v>105</v>
      </c>
      <c r="AR19">
        <v>1072</v>
      </c>
      <c r="AS19">
        <v>3666</v>
      </c>
      <c r="AT19">
        <v>257</v>
      </c>
      <c r="AU19">
        <v>71</v>
      </c>
      <c r="AV19">
        <v>1115</v>
      </c>
      <c r="AW19">
        <v>1238</v>
      </c>
      <c r="AX19">
        <v>188</v>
      </c>
      <c r="AY19">
        <v>542</v>
      </c>
      <c r="AZ19">
        <v>97</v>
      </c>
    </row>
    <row r="20" spans="1:52" x14ac:dyDescent="0.25">
      <c r="A20">
        <v>1977</v>
      </c>
      <c r="B20">
        <v>929</v>
      </c>
      <c r="C20">
        <v>210</v>
      </c>
      <c r="D20">
        <v>786</v>
      </c>
      <c r="E20">
        <v>592</v>
      </c>
      <c r="F20">
        <v>10825</v>
      </c>
      <c r="G20">
        <v>1100</v>
      </c>
      <c r="H20">
        <v>521</v>
      </c>
      <c r="I20">
        <v>145</v>
      </c>
      <c r="J20">
        <v>402</v>
      </c>
      <c r="K20">
        <v>3348</v>
      </c>
      <c r="L20">
        <v>1570</v>
      </c>
      <c r="M20">
        <v>228</v>
      </c>
      <c r="N20">
        <v>166</v>
      </c>
      <c r="O20">
        <v>2932</v>
      </c>
      <c r="P20">
        <v>1412</v>
      </c>
      <c r="Q20">
        <v>306</v>
      </c>
      <c r="R20">
        <v>511</v>
      </c>
      <c r="S20">
        <v>659</v>
      </c>
      <c r="T20">
        <v>1213</v>
      </c>
      <c r="U20">
        <v>147</v>
      </c>
      <c r="V20">
        <v>1439</v>
      </c>
      <c r="W20">
        <v>1203</v>
      </c>
      <c r="X20">
        <v>3555</v>
      </c>
      <c r="Y20">
        <v>774</v>
      </c>
      <c r="Z20">
        <v>468</v>
      </c>
      <c r="AA20">
        <v>1359</v>
      </c>
      <c r="AB20">
        <v>127</v>
      </c>
      <c r="AC20">
        <v>282</v>
      </c>
      <c r="AD20">
        <v>311</v>
      </c>
      <c r="AE20">
        <v>91</v>
      </c>
      <c r="AF20">
        <v>1537</v>
      </c>
      <c r="AG20">
        <v>465</v>
      </c>
      <c r="AH20">
        <v>5272</v>
      </c>
      <c r="AI20">
        <v>937</v>
      </c>
      <c r="AJ20">
        <v>59</v>
      </c>
      <c r="AK20">
        <v>2921</v>
      </c>
      <c r="AL20">
        <v>821</v>
      </c>
      <c r="AM20">
        <v>948</v>
      </c>
      <c r="AN20">
        <v>2236</v>
      </c>
      <c r="AO20">
        <v>98</v>
      </c>
      <c r="AP20">
        <v>950</v>
      </c>
      <c r="AQ20">
        <v>93</v>
      </c>
      <c r="AR20">
        <v>1276</v>
      </c>
      <c r="AS20">
        <v>4338</v>
      </c>
      <c r="AT20">
        <v>258</v>
      </c>
      <c r="AU20">
        <v>77</v>
      </c>
      <c r="AV20">
        <v>1199</v>
      </c>
      <c r="AW20">
        <v>1447</v>
      </c>
      <c r="AX20">
        <v>246</v>
      </c>
      <c r="AY20">
        <v>600</v>
      </c>
      <c r="AZ20">
        <v>89</v>
      </c>
    </row>
    <row r="21" spans="1:52" x14ac:dyDescent="0.25">
      <c r="A21">
        <v>1978</v>
      </c>
      <c r="B21">
        <v>954</v>
      </c>
      <c r="C21">
        <v>224</v>
      </c>
      <c r="D21">
        <v>1040</v>
      </c>
      <c r="E21">
        <v>505</v>
      </c>
      <c r="F21">
        <v>11316</v>
      </c>
      <c r="G21">
        <v>1323</v>
      </c>
      <c r="H21">
        <v>533</v>
      </c>
      <c r="I21">
        <v>119</v>
      </c>
      <c r="J21">
        <v>447</v>
      </c>
      <c r="K21">
        <v>3960</v>
      </c>
      <c r="L21">
        <v>1928</v>
      </c>
      <c r="M21">
        <v>232</v>
      </c>
      <c r="N21">
        <v>169</v>
      </c>
      <c r="O21">
        <v>3151</v>
      </c>
      <c r="P21">
        <v>1451</v>
      </c>
      <c r="Q21">
        <v>300</v>
      </c>
      <c r="R21">
        <v>586</v>
      </c>
      <c r="S21">
        <v>725</v>
      </c>
      <c r="T21">
        <v>1379</v>
      </c>
      <c r="U21">
        <v>121</v>
      </c>
      <c r="V21">
        <v>1476</v>
      </c>
      <c r="W21">
        <v>1307</v>
      </c>
      <c r="X21">
        <v>3636</v>
      </c>
      <c r="Y21">
        <v>797</v>
      </c>
      <c r="Z21">
        <v>525</v>
      </c>
      <c r="AA21">
        <v>1360</v>
      </c>
      <c r="AB21">
        <v>124</v>
      </c>
      <c r="AC21">
        <v>286</v>
      </c>
      <c r="AD21">
        <v>356</v>
      </c>
      <c r="AE21">
        <v>82</v>
      </c>
      <c r="AF21">
        <v>1727</v>
      </c>
      <c r="AG21">
        <v>517</v>
      </c>
      <c r="AH21">
        <v>5168</v>
      </c>
      <c r="AI21">
        <v>1024</v>
      </c>
      <c r="AJ21">
        <v>58</v>
      </c>
      <c r="AK21">
        <v>2947</v>
      </c>
      <c r="AL21">
        <v>893</v>
      </c>
      <c r="AM21">
        <v>1008</v>
      </c>
      <c r="AN21">
        <v>2195</v>
      </c>
      <c r="AO21">
        <v>103</v>
      </c>
      <c r="AP21">
        <v>1032</v>
      </c>
      <c r="AQ21">
        <v>75</v>
      </c>
      <c r="AR21">
        <v>1335</v>
      </c>
      <c r="AS21">
        <v>4927</v>
      </c>
      <c r="AT21">
        <v>299</v>
      </c>
      <c r="AU21">
        <v>71</v>
      </c>
      <c r="AV21">
        <v>1168</v>
      </c>
      <c r="AW21">
        <v>1556</v>
      </c>
      <c r="AX21">
        <v>273</v>
      </c>
      <c r="AY21">
        <v>677</v>
      </c>
      <c r="AZ21">
        <v>100</v>
      </c>
    </row>
    <row r="22" spans="1:52" x14ac:dyDescent="0.25">
      <c r="A22">
        <v>1979</v>
      </c>
      <c r="B22">
        <v>1037</v>
      </c>
      <c r="C22">
        <v>292</v>
      </c>
      <c r="D22">
        <v>1120</v>
      </c>
      <c r="E22">
        <v>595</v>
      </c>
      <c r="F22">
        <v>12239</v>
      </c>
      <c r="G22">
        <v>1472</v>
      </c>
      <c r="H22">
        <v>752</v>
      </c>
      <c r="I22">
        <v>162</v>
      </c>
      <c r="J22">
        <v>489</v>
      </c>
      <c r="K22">
        <v>4576</v>
      </c>
      <c r="L22">
        <v>2216</v>
      </c>
      <c r="M22">
        <v>296</v>
      </c>
      <c r="N22">
        <v>186</v>
      </c>
      <c r="O22">
        <v>3702</v>
      </c>
      <c r="P22">
        <v>1681</v>
      </c>
      <c r="Q22">
        <v>320</v>
      </c>
      <c r="R22">
        <v>626</v>
      </c>
      <c r="S22">
        <v>719</v>
      </c>
      <c r="T22">
        <v>1554</v>
      </c>
      <c r="U22">
        <v>131</v>
      </c>
      <c r="V22">
        <v>1636</v>
      </c>
      <c r="W22">
        <v>1428</v>
      </c>
      <c r="X22">
        <v>4100</v>
      </c>
      <c r="Y22">
        <v>871</v>
      </c>
      <c r="Z22">
        <v>523</v>
      </c>
      <c r="AA22">
        <v>1638</v>
      </c>
      <c r="AB22">
        <v>162</v>
      </c>
      <c r="AC22">
        <v>338</v>
      </c>
      <c r="AD22">
        <v>418</v>
      </c>
      <c r="AE22">
        <v>152</v>
      </c>
      <c r="AF22">
        <v>2037</v>
      </c>
      <c r="AG22">
        <v>582</v>
      </c>
      <c r="AH22">
        <v>5394</v>
      </c>
      <c r="AI22">
        <v>1137</v>
      </c>
      <c r="AJ22">
        <v>54</v>
      </c>
      <c r="AK22">
        <v>3409</v>
      </c>
      <c r="AL22">
        <v>953</v>
      </c>
      <c r="AM22">
        <v>1121</v>
      </c>
      <c r="AN22">
        <v>2533</v>
      </c>
      <c r="AO22">
        <v>141</v>
      </c>
      <c r="AP22">
        <v>1006</v>
      </c>
      <c r="AQ22">
        <v>113</v>
      </c>
      <c r="AR22">
        <v>1511</v>
      </c>
      <c r="AS22">
        <v>6043</v>
      </c>
      <c r="AT22">
        <v>381</v>
      </c>
      <c r="AU22">
        <v>113</v>
      </c>
      <c r="AV22">
        <v>1407</v>
      </c>
      <c r="AW22">
        <v>1821</v>
      </c>
      <c r="AX22">
        <v>291</v>
      </c>
      <c r="AY22">
        <v>758</v>
      </c>
      <c r="AZ22">
        <v>124</v>
      </c>
    </row>
    <row r="23" spans="1:52" x14ac:dyDescent="0.25">
      <c r="A23">
        <v>1980</v>
      </c>
      <c r="B23">
        <v>1158</v>
      </c>
      <c r="C23">
        <v>250</v>
      </c>
      <c r="D23">
        <v>1227</v>
      </c>
      <c r="E23">
        <v>609</v>
      </c>
      <c r="F23">
        <v>13693</v>
      </c>
      <c r="G23">
        <v>1510</v>
      </c>
      <c r="H23">
        <v>670</v>
      </c>
      <c r="I23">
        <v>144</v>
      </c>
      <c r="J23">
        <v>439</v>
      </c>
      <c r="K23">
        <v>5439</v>
      </c>
      <c r="L23">
        <v>2391</v>
      </c>
      <c r="M23">
        <v>335</v>
      </c>
      <c r="N23">
        <v>211</v>
      </c>
      <c r="O23">
        <v>3950</v>
      </c>
      <c r="P23">
        <v>1808</v>
      </c>
      <c r="Q23">
        <v>416</v>
      </c>
      <c r="R23">
        <v>742</v>
      </c>
      <c r="S23">
        <v>698</v>
      </c>
      <c r="T23">
        <v>1867</v>
      </c>
      <c r="U23">
        <v>145</v>
      </c>
      <c r="V23">
        <v>1681</v>
      </c>
      <c r="W23">
        <v>1562</v>
      </c>
      <c r="X23">
        <v>4304</v>
      </c>
      <c r="Y23">
        <v>942</v>
      </c>
      <c r="Z23">
        <v>619</v>
      </c>
      <c r="AA23">
        <v>1600</v>
      </c>
      <c r="AB23">
        <v>164</v>
      </c>
      <c r="AC23">
        <v>363</v>
      </c>
      <c r="AD23">
        <v>538</v>
      </c>
      <c r="AE23">
        <v>159</v>
      </c>
      <c r="AF23">
        <v>2257</v>
      </c>
      <c r="AG23">
        <v>561</v>
      </c>
      <c r="AH23">
        <v>5405</v>
      </c>
      <c r="AI23">
        <v>1324</v>
      </c>
      <c r="AJ23">
        <v>62</v>
      </c>
      <c r="AK23">
        <v>3696</v>
      </c>
      <c r="AL23">
        <v>1088</v>
      </c>
      <c r="AM23">
        <v>1084</v>
      </c>
      <c r="AN23">
        <v>2722</v>
      </c>
      <c r="AO23">
        <v>162</v>
      </c>
      <c r="AP23">
        <v>1148</v>
      </c>
      <c r="AQ23">
        <v>86</v>
      </c>
      <c r="AR23">
        <v>1700</v>
      </c>
      <c r="AS23">
        <v>6700</v>
      </c>
      <c r="AT23">
        <v>404</v>
      </c>
      <c r="AU23">
        <v>149</v>
      </c>
      <c r="AV23">
        <v>1458</v>
      </c>
      <c r="AW23">
        <v>2169</v>
      </c>
      <c r="AX23">
        <v>306</v>
      </c>
      <c r="AY23">
        <v>697</v>
      </c>
      <c r="AZ23">
        <v>134</v>
      </c>
    </row>
    <row r="24" spans="1:52" x14ac:dyDescent="0.25">
      <c r="A24">
        <v>1981</v>
      </c>
      <c r="B24">
        <v>1021</v>
      </c>
      <c r="C24">
        <v>421</v>
      </c>
      <c r="D24">
        <v>1064</v>
      </c>
      <c r="E24">
        <v>577</v>
      </c>
      <c r="F24">
        <v>13566</v>
      </c>
      <c r="G24">
        <v>1352</v>
      </c>
      <c r="H24">
        <v>687</v>
      </c>
      <c r="I24">
        <v>170</v>
      </c>
      <c r="J24">
        <v>414</v>
      </c>
      <c r="K24">
        <v>5707</v>
      </c>
      <c r="L24">
        <v>2362</v>
      </c>
      <c r="M24">
        <v>340</v>
      </c>
      <c r="N24">
        <v>198</v>
      </c>
      <c r="O24">
        <v>3716</v>
      </c>
      <c r="P24">
        <v>1616</v>
      </c>
      <c r="Q24">
        <v>389</v>
      </c>
      <c r="R24">
        <v>733</v>
      </c>
      <c r="S24">
        <v>766</v>
      </c>
      <c r="T24">
        <v>1782</v>
      </c>
      <c r="U24">
        <v>145</v>
      </c>
      <c r="V24">
        <v>1654</v>
      </c>
      <c r="W24">
        <v>1580</v>
      </c>
      <c r="X24">
        <v>4366</v>
      </c>
      <c r="Y24">
        <v>1056</v>
      </c>
      <c r="Z24">
        <v>658</v>
      </c>
      <c r="AA24">
        <v>1465</v>
      </c>
      <c r="AB24">
        <v>175</v>
      </c>
      <c r="AC24">
        <v>323</v>
      </c>
      <c r="AD24">
        <v>548</v>
      </c>
      <c r="AE24">
        <v>154</v>
      </c>
      <c r="AF24">
        <v>2374</v>
      </c>
      <c r="AG24">
        <v>628</v>
      </c>
      <c r="AH24">
        <v>5479</v>
      </c>
      <c r="AI24">
        <v>1351</v>
      </c>
      <c r="AJ24">
        <v>57</v>
      </c>
      <c r="AK24">
        <v>3339</v>
      </c>
      <c r="AL24">
        <v>1091</v>
      </c>
      <c r="AM24">
        <v>1105</v>
      </c>
      <c r="AN24">
        <v>2662</v>
      </c>
      <c r="AO24">
        <v>170</v>
      </c>
      <c r="AP24">
        <v>1148</v>
      </c>
      <c r="AQ24">
        <v>79</v>
      </c>
      <c r="AR24">
        <v>1735</v>
      </c>
      <c r="AS24">
        <v>6821</v>
      </c>
      <c r="AT24">
        <v>431</v>
      </c>
      <c r="AU24">
        <v>170</v>
      </c>
      <c r="AV24">
        <v>1478</v>
      </c>
      <c r="AW24">
        <v>2115</v>
      </c>
      <c r="AX24">
        <v>289</v>
      </c>
      <c r="AY24">
        <v>745</v>
      </c>
      <c r="AZ24">
        <v>174</v>
      </c>
    </row>
    <row r="25" spans="1:52" x14ac:dyDescent="0.25">
      <c r="A25">
        <v>1982</v>
      </c>
      <c r="B25">
        <v>1026</v>
      </c>
      <c r="C25">
        <v>374</v>
      </c>
      <c r="D25">
        <v>1100</v>
      </c>
      <c r="E25">
        <v>622</v>
      </c>
      <c r="F25">
        <v>12529</v>
      </c>
      <c r="G25">
        <v>1356</v>
      </c>
      <c r="H25">
        <v>692</v>
      </c>
      <c r="I25">
        <v>186</v>
      </c>
      <c r="J25">
        <v>421</v>
      </c>
      <c r="K25">
        <v>5587</v>
      </c>
      <c r="L25">
        <v>2242</v>
      </c>
      <c r="M25">
        <v>342</v>
      </c>
      <c r="N25">
        <v>160</v>
      </c>
      <c r="O25">
        <v>3424</v>
      </c>
      <c r="P25">
        <v>1521</v>
      </c>
      <c r="Q25">
        <v>362</v>
      </c>
      <c r="R25">
        <v>596</v>
      </c>
      <c r="S25">
        <v>734</v>
      </c>
      <c r="T25">
        <v>1740</v>
      </c>
      <c r="U25">
        <v>152</v>
      </c>
      <c r="V25">
        <v>1596</v>
      </c>
      <c r="W25">
        <v>1464</v>
      </c>
      <c r="X25">
        <v>4246</v>
      </c>
      <c r="Y25">
        <v>938</v>
      </c>
      <c r="Z25">
        <v>675</v>
      </c>
      <c r="AA25">
        <v>1283</v>
      </c>
      <c r="AB25">
        <v>119</v>
      </c>
      <c r="AC25">
        <v>329</v>
      </c>
      <c r="AD25">
        <v>542</v>
      </c>
      <c r="AE25">
        <v>154</v>
      </c>
      <c r="AF25">
        <v>2149</v>
      </c>
      <c r="AG25">
        <v>656</v>
      </c>
      <c r="AH25">
        <v>5159</v>
      </c>
      <c r="AI25">
        <v>1322</v>
      </c>
      <c r="AJ25">
        <v>66</v>
      </c>
      <c r="AK25">
        <v>3223</v>
      </c>
      <c r="AL25">
        <v>1180</v>
      </c>
      <c r="AM25">
        <v>1057</v>
      </c>
      <c r="AN25">
        <v>2448</v>
      </c>
      <c r="AO25">
        <v>186</v>
      </c>
      <c r="AP25">
        <v>1242</v>
      </c>
      <c r="AQ25">
        <v>79</v>
      </c>
      <c r="AR25">
        <v>1651</v>
      </c>
      <c r="AS25">
        <v>6816</v>
      </c>
      <c r="AT25">
        <v>369</v>
      </c>
      <c r="AU25">
        <v>180</v>
      </c>
      <c r="AV25">
        <v>1366</v>
      </c>
      <c r="AW25">
        <v>1947</v>
      </c>
      <c r="AX25">
        <v>302</v>
      </c>
      <c r="AY25">
        <v>680</v>
      </c>
      <c r="AZ25">
        <v>136</v>
      </c>
    </row>
    <row r="26" spans="1:52" x14ac:dyDescent="0.25">
      <c r="A26">
        <v>1983</v>
      </c>
      <c r="B26">
        <v>931</v>
      </c>
      <c r="C26">
        <v>486</v>
      </c>
      <c r="D26">
        <v>1241</v>
      </c>
      <c r="E26">
        <v>586</v>
      </c>
      <c r="F26">
        <v>12093</v>
      </c>
      <c r="G26">
        <v>1316</v>
      </c>
      <c r="H26">
        <v>627</v>
      </c>
      <c r="I26">
        <v>229</v>
      </c>
      <c r="J26">
        <v>406</v>
      </c>
      <c r="K26">
        <v>5170</v>
      </c>
      <c r="L26">
        <v>2021</v>
      </c>
      <c r="M26">
        <v>301</v>
      </c>
      <c r="N26">
        <v>181</v>
      </c>
      <c r="O26">
        <v>3619</v>
      </c>
      <c r="P26">
        <v>1509</v>
      </c>
      <c r="Q26">
        <v>365</v>
      </c>
      <c r="R26">
        <v>627</v>
      </c>
      <c r="S26">
        <v>817</v>
      </c>
      <c r="T26">
        <v>1770</v>
      </c>
      <c r="U26">
        <v>193</v>
      </c>
      <c r="V26">
        <v>1412</v>
      </c>
      <c r="W26">
        <v>1495</v>
      </c>
      <c r="X26">
        <v>5085</v>
      </c>
      <c r="Y26">
        <v>927</v>
      </c>
      <c r="Z26">
        <v>616</v>
      </c>
      <c r="AA26">
        <v>1330</v>
      </c>
      <c r="AB26">
        <v>162</v>
      </c>
      <c r="AC26">
        <v>339</v>
      </c>
      <c r="AD26">
        <v>457</v>
      </c>
      <c r="AE26">
        <v>187</v>
      </c>
      <c r="AF26">
        <v>2266</v>
      </c>
      <c r="AG26">
        <v>671</v>
      </c>
      <c r="AH26">
        <v>5296</v>
      </c>
      <c r="AI26">
        <v>1332</v>
      </c>
      <c r="AJ26">
        <v>85</v>
      </c>
      <c r="AK26">
        <v>3387</v>
      </c>
      <c r="AL26">
        <v>1247</v>
      </c>
      <c r="AM26">
        <v>1078</v>
      </c>
      <c r="AN26">
        <v>2449</v>
      </c>
      <c r="AO26">
        <v>160</v>
      </c>
      <c r="AP26">
        <v>1144</v>
      </c>
      <c r="AQ26">
        <v>119</v>
      </c>
      <c r="AR26">
        <v>1682</v>
      </c>
      <c r="AS26">
        <v>6333</v>
      </c>
      <c r="AT26">
        <v>403</v>
      </c>
      <c r="AU26">
        <v>214</v>
      </c>
      <c r="AV26">
        <v>1370</v>
      </c>
      <c r="AW26">
        <v>1923</v>
      </c>
      <c r="AX26">
        <v>263</v>
      </c>
      <c r="AY26">
        <v>861</v>
      </c>
      <c r="AZ26">
        <v>110</v>
      </c>
    </row>
    <row r="27" spans="1:52" x14ac:dyDescent="0.25">
      <c r="A27">
        <v>1984</v>
      </c>
      <c r="B27">
        <v>1002</v>
      </c>
      <c r="C27">
        <v>458</v>
      </c>
      <c r="D27">
        <v>1316</v>
      </c>
      <c r="E27">
        <v>697</v>
      </c>
      <c r="F27">
        <v>11702</v>
      </c>
      <c r="G27">
        <v>1238</v>
      </c>
      <c r="H27">
        <v>759</v>
      </c>
      <c r="I27">
        <v>300</v>
      </c>
      <c r="J27">
        <v>366</v>
      </c>
      <c r="K27">
        <v>5570</v>
      </c>
      <c r="L27">
        <v>2356</v>
      </c>
      <c r="M27">
        <v>314</v>
      </c>
      <c r="N27">
        <v>187</v>
      </c>
      <c r="O27">
        <v>3594</v>
      </c>
      <c r="P27">
        <v>1372</v>
      </c>
      <c r="Q27">
        <v>375</v>
      </c>
      <c r="R27">
        <v>669</v>
      </c>
      <c r="S27">
        <v>826</v>
      </c>
      <c r="T27">
        <v>1864</v>
      </c>
      <c r="U27">
        <v>155</v>
      </c>
      <c r="V27">
        <v>1640</v>
      </c>
      <c r="W27">
        <v>1627</v>
      </c>
      <c r="X27">
        <v>5880</v>
      </c>
      <c r="Y27">
        <v>1051</v>
      </c>
      <c r="Z27">
        <v>715</v>
      </c>
      <c r="AA27">
        <v>1325</v>
      </c>
      <c r="AB27">
        <v>170</v>
      </c>
      <c r="AC27">
        <v>381</v>
      </c>
      <c r="AD27">
        <v>553</v>
      </c>
      <c r="AE27">
        <v>202</v>
      </c>
      <c r="AF27">
        <v>2446</v>
      </c>
      <c r="AG27">
        <v>783</v>
      </c>
      <c r="AH27">
        <v>5599</v>
      </c>
      <c r="AI27">
        <v>1330</v>
      </c>
      <c r="AJ27">
        <v>90</v>
      </c>
      <c r="AK27">
        <v>3734</v>
      </c>
      <c r="AL27">
        <v>1315</v>
      </c>
      <c r="AM27">
        <v>1201</v>
      </c>
      <c r="AN27">
        <v>2764</v>
      </c>
      <c r="AO27">
        <v>205</v>
      </c>
      <c r="AP27">
        <v>1329</v>
      </c>
      <c r="AQ27">
        <v>190</v>
      </c>
      <c r="AR27">
        <v>1887</v>
      </c>
      <c r="AS27">
        <v>7343</v>
      </c>
      <c r="AT27">
        <v>336</v>
      </c>
      <c r="AU27">
        <v>105</v>
      </c>
      <c r="AV27">
        <v>1503</v>
      </c>
      <c r="AW27">
        <v>2176</v>
      </c>
      <c r="AX27">
        <v>305</v>
      </c>
      <c r="AY27">
        <v>790</v>
      </c>
      <c r="AZ27">
        <v>107</v>
      </c>
    </row>
    <row r="28" spans="1:52" x14ac:dyDescent="0.25">
      <c r="A28">
        <v>1985</v>
      </c>
      <c r="B28">
        <v>1079</v>
      </c>
      <c r="C28">
        <v>402</v>
      </c>
      <c r="D28">
        <v>1458</v>
      </c>
      <c r="E28">
        <v>686</v>
      </c>
      <c r="F28">
        <v>11421</v>
      </c>
      <c r="G28">
        <v>1321</v>
      </c>
      <c r="H28">
        <v>763</v>
      </c>
      <c r="I28">
        <v>296</v>
      </c>
      <c r="J28">
        <v>337</v>
      </c>
      <c r="K28">
        <v>6004</v>
      </c>
      <c r="L28">
        <v>2587</v>
      </c>
      <c r="M28">
        <v>310</v>
      </c>
      <c r="N28">
        <v>192</v>
      </c>
      <c r="O28">
        <v>4529</v>
      </c>
      <c r="P28">
        <v>1318</v>
      </c>
      <c r="Q28">
        <v>363</v>
      </c>
      <c r="R28">
        <v>719</v>
      </c>
      <c r="S28">
        <v>806</v>
      </c>
      <c r="T28">
        <v>1782</v>
      </c>
      <c r="U28">
        <v>167</v>
      </c>
      <c r="V28">
        <v>1700</v>
      </c>
      <c r="W28">
        <v>1734</v>
      </c>
      <c r="X28">
        <v>6140</v>
      </c>
      <c r="Y28">
        <v>1242</v>
      </c>
      <c r="Z28">
        <v>698</v>
      </c>
      <c r="AA28">
        <v>1468</v>
      </c>
      <c r="AB28">
        <v>159</v>
      </c>
      <c r="AC28">
        <v>376</v>
      </c>
      <c r="AD28">
        <v>564</v>
      </c>
      <c r="AE28">
        <v>191</v>
      </c>
      <c r="AF28">
        <v>2424</v>
      </c>
      <c r="AG28">
        <v>722</v>
      </c>
      <c r="AH28">
        <v>5706</v>
      </c>
      <c r="AI28">
        <v>1488</v>
      </c>
      <c r="AJ28">
        <v>50</v>
      </c>
      <c r="AK28">
        <v>3966</v>
      </c>
      <c r="AL28">
        <v>1252</v>
      </c>
      <c r="AM28">
        <v>1363</v>
      </c>
      <c r="AN28">
        <v>2886</v>
      </c>
      <c r="AO28">
        <v>253</v>
      </c>
      <c r="AP28">
        <v>1385</v>
      </c>
      <c r="AQ28">
        <v>168</v>
      </c>
      <c r="AR28">
        <v>2027</v>
      </c>
      <c r="AS28">
        <v>8364</v>
      </c>
      <c r="AT28">
        <v>381</v>
      </c>
      <c r="AU28">
        <v>103</v>
      </c>
      <c r="AV28">
        <v>1551</v>
      </c>
      <c r="AW28">
        <v>2420</v>
      </c>
      <c r="AX28">
        <v>359</v>
      </c>
      <c r="AY28">
        <v>875</v>
      </c>
      <c r="AZ28">
        <v>114</v>
      </c>
    </row>
    <row r="29" spans="1:52" x14ac:dyDescent="0.25">
      <c r="A29">
        <v>1986</v>
      </c>
      <c r="B29">
        <v>1150</v>
      </c>
      <c r="C29">
        <v>388</v>
      </c>
      <c r="D29">
        <v>1425</v>
      </c>
      <c r="E29">
        <v>686</v>
      </c>
      <c r="F29">
        <v>12119</v>
      </c>
      <c r="G29">
        <v>1382</v>
      </c>
      <c r="H29">
        <v>760</v>
      </c>
      <c r="I29">
        <v>360</v>
      </c>
      <c r="J29">
        <v>328</v>
      </c>
      <c r="K29">
        <v>6152</v>
      </c>
      <c r="L29">
        <v>2678</v>
      </c>
      <c r="M29">
        <v>329</v>
      </c>
      <c r="N29">
        <v>201</v>
      </c>
      <c r="O29">
        <v>4765</v>
      </c>
      <c r="P29">
        <v>1424</v>
      </c>
      <c r="Q29">
        <v>356</v>
      </c>
      <c r="R29">
        <v>810</v>
      </c>
      <c r="S29">
        <v>860</v>
      </c>
      <c r="T29">
        <v>1806</v>
      </c>
      <c r="U29">
        <v>174</v>
      </c>
      <c r="V29">
        <v>1944</v>
      </c>
      <c r="W29">
        <v>1731</v>
      </c>
      <c r="X29">
        <v>6167</v>
      </c>
      <c r="Y29">
        <v>1338</v>
      </c>
      <c r="Z29">
        <v>678</v>
      </c>
      <c r="AA29">
        <v>1480</v>
      </c>
      <c r="AB29">
        <v>142</v>
      </c>
      <c r="AC29">
        <v>393</v>
      </c>
      <c r="AD29">
        <v>625</v>
      </c>
      <c r="AE29">
        <v>221</v>
      </c>
      <c r="AF29">
        <v>2531</v>
      </c>
      <c r="AG29">
        <v>693</v>
      </c>
      <c r="AH29">
        <v>5415</v>
      </c>
      <c r="AI29">
        <v>1673</v>
      </c>
      <c r="AJ29">
        <v>79</v>
      </c>
      <c r="AK29">
        <v>4151</v>
      </c>
      <c r="AL29">
        <v>1202</v>
      </c>
      <c r="AM29">
        <v>1379</v>
      </c>
      <c r="AN29">
        <v>2984</v>
      </c>
      <c r="AO29">
        <v>209</v>
      </c>
      <c r="AP29">
        <v>1395</v>
      </c>
      <c r="AQ29">
        <v>125</v>
      </c>
      <c r="AR29">
        <v>2256</v>
      </c>
      <c r="AS29">
        <v>8607</v>
      </c>
      <c r="AT29">
        <v>421</v>
      </c>
      <c r="AU29">
        <v>118</v>
      </c>
      <c r="AV29">
        <v>1533</v>
      </c>
      <c r="AW29">
        <v>2382</v>
      </c>
      <c r="AX29">
        <v>362</v>
      </c>
      <c r="AY29">
        <v>961</v>
      </c>
      <c r="AZ29">
        <v>111</v>
      </c>
    </row>
    <row r="30" spans="1:52" x14ac:dyDescent="0.25">
      <c r="A30">
        <v>1987</v>
      </c>
      <c r="B30">
        <v>1137</v>
      </c>
      <c r="C30">
        <v>341</v>
      </c>
      <c r="D30">
        <v>1396</v>
      </c>
      <c r="E30">
        <v>779</v>
      </c>
      <c r="F30">
        <v>12109</v>
      </c>
      <c r="G30">
        <v>1344</v>
      </c>
      <c r="H30">
        <v>800</v>
      </c>
      <c r="I30">
        <v>441</v>
      </c>
      <c r="J30">
        <v>245</v>
      </c>
      <c r="K30">
        <v>6032</v>
      </c>
      <c r="L30">
        <v>2681</v>
      </c>
      <c r="M30">
        <v>393</v>
      </c>
      <c r="N30">
        <v>175</v>
      </c>
      <c r="O30">
        <v>4443</v>
      </c>
      <c r="P30">
        <v>1609</v>
      </c>
      <c r="Q30">
        <v>337</v>
      </c>
      <c r="R30">
        <v>808</v>
      </c>
      <c r="S30">
        <v>781</v>
      </c>
      <c r="T30">
        <v>1600</v>
      </c>
      <c r="U30">
        <v>186</v>
      </c>
      <c r="V30">
        <v>1795</v>
      </c>
      <c r="W30">
        <v>1868</v>
      </c>
      <c r="X30">
        <v>6184</v>
      </c>
      <c r="Y30">
        <v>1439</v>
      </c>
      <c r="Z30">
        <v>767</v>
      </c>
      <c r="AA30">
        <v>1473</v>
      </c>
      <c r="AB30">
        <v>160</v>
      </c>
      <c r="AC30">
        <v>345</v>
      </c>
      <c r="AD30">
        <v>622</v>
      </c>
      <c r="AE30">
        <v>281</v>
      </c>
      <c r="AF30">
        <v>2559</v>
      </c>
      <c r="AG30">
        <v>646</v>
      </c>
      <c r="AH30">
        <v>5537</v>
      </c>
      <c r="AI30">
        <v>1863</v>
      </c>
      <c r="AJ30">
        <v>63</v>
      </c>
      <c r="AK30">
        <v>4305</v>
      </c>
      <c r="AL30">
        <v>1173</v>
      </c>
      <c r="AM30">
        <v>1247</v>
      </c>
      <c r="AN30">
        <v>3130</v>
      </c>
      <c r="AO30">
        <v>241</v>
      </c>
      <c r="AP30">
        <v>1497</v>
      </c>
      <c r="AQ30">
        <v>146</v>
      </c>
      <c r="AR30">
        <v>2133</v>
      </c>
      <c r="AS30">
        <v>8068</v>
      </c>
      <c r="AT30">
        <v>365</v>
      </c>
      <c r="AU30">
        <v>123</v>
      </c>
      <c r="AV30">
        <v>1537</v>
      </c>
      <c r="AW30">
        <v>2370</v>
      </c>
      <c r="AX30">
        <v>429</v>
      </c>
      <c r="AY30">
        <v>954</v>
      </c>
      <c r="AZ30">
        <v>154</v>
      </c>
    </row>
    <row r="31" spans="1:52" x14ac:dyDescent="0.25">
      <c r="A31">
        <v>1988</v>
      </c>
      <c r="B31">
        <v>1228</v>
      </c>
      <c r="C31">
        <v>296</v>
      </c>
      <c r="D31">
        <v>1345</v>
      </c>
      <c r="E31">
        <v>780</v>
      </c>
      <c r="F31">
        <v>11780</v>
      </c>
      <c r="G31">
        <v>1269</v>
      </c>
      <c r="H31">
        <v>849</v>
      </c>
      <c r="I31">
        <v>491</v>
      </c>
      <c r="J31">
        <v>165</v>
      </c>
      <c r="K31">
        <v>6154</v>
      </c>
      <c r="L31">
        <v>2970</v>
      </c>
      <c r="M31">
        <v>355</v>
      </c>
      <c r="N31">
        <v>179</v>
      </c>
      <c r="O31">
        <v>4449</v>
      </c>
      <c r="P31">
        <v>1731</v>
      </c>
      <c r="Q31">
        <v>446</v>
      </c>
      <c r="R31">
        <v>779</v>
      </c>
      <c r="S31">
        <v>835</v>
      </c>
      <c r="T31">
        <v>1702</v>
      </c>
      <c r="U31">
        <v>224</v>
      </c>
      <c r="V31">
        <v>1721</v>
      </c>
      <c r="W31">
        <v>1876</v>
      </c>
      <c r="X31">
        <v>6462</v>
      </c>
      <c r="Y31">
        <v>1337</v>
      </c>
      <c r="Z31">
        <v>951</v>
      </c>
      <c r="AA31">
        <v>1505</v>
      </c>
      <c r="AB31">
        <v>135</v>
      </c>
      <c r="AC31">
        <v>385</v>
      </c>
      <c r="AD31">
        <v>782</v>
      </c>
      <c r="AE31">
        <v>276</v>
      </c>
      <c r="AF31">
        <v>2600</v>
      </c>
      <c r="AG31">
        <v>580</v>
      </c>
      <c r="AH31">
        <v>5479</v>
      </c>
      <c r="AI31">
        <v>1833</v>
      </c>
      <c r="AJ31">
        <v>74</v>
      </c>
      <c r="AK31">
        <v>4632</v>
      </c>
      <c r="AL31">
        <v>1229</v>
      </c>
      <c r="AM31">
        <v>1111</v>
      </c>
      <c r="AN31">
        <v>2992</v>
      </c>
      <c r="AO31">
        <v>303</v>
      </c>
      <c r="AP31">
        <v>1493</v>
      </c>
      <c r="AQ31">
        <v>192</v>
      </c>
      <c r="AR31">
        <v>2201</v>
      </c>
      <c r="AS31">
        <v>8119</v>
      </c>
      <c r="AT31">
        <v>399</v>
      </c>
      <c r="AU31">
        <v>128</v>
      </c>
      <c r="AV31">
        <v>1622</v>
      </c>
      <c r="AW31">
        <v>2611</v>
      </c>
      <c r="AX31">
        <v>353</v>
      </c>
      <c r="AY31">
        <v>965</v>
      </c>
      <c r="AZ31">
        <v>113</v>
      </c>
    </row>
    <row r="32" spans="1:52" x14ac:dyDescent="0.25">
      <c r="A32">
        <v>1989</v>
      </c>
      <c r="B32">
        <v>1276</v>
      </c>
      <c r="C32">
        <v>279</v>
      </c>
      <c r="D32">
        <v>1286</v>
      </c>
      <c r="E32">
        <v>924</v>
      </c>
      <c r="F32">
        <v>11966</v>
      </c>
      <c r="G32">
        <v>1202</v>
      </c>
      <c r="H32">
        <v>892</v>
      </c>
      <c r="I32">
        <v>569</v>
      </c>
      <c r="J32">
        <v>186</v>
      </c>
      <c r="K32">
        <v>6299</v>
      </c>
      <c r="L32">
        <v>3150</v>
      </c>
      <c r="M32">
        <v>496</v>
      </c>
      <c r="N32">
        <v>236</v>
      </c>
      <c r="O32">
        <v>4161</v>
      </c>
      <c r="P32">
        <v>1804</v>
      </c>
      <c r="Q32">
        <v>459</v>
      </c>
      <c r="R32">
        <v>917</v>
      </c>
      <c r="S32">
        <v>917</v>
      </c>
      <c r="T32">
        <v>1675</v>
      </c>
      <c r="U32">
        <v>229</v>
      </c>
      <c r="V32">
        <v>1783</v>
      </c>
      <c r="W32">
        <v>1881</v>
      </c>
      <c r="X32">
        <v>6624</v>
      </c>
      <c r="Y32">
        <v>1363</v>
      </c>
      <c r="Z32">
        <v>1017</v>
      </c>
      <c r="AA32">
        <v>1587</v>
      </c>
      <c r="AB32">
        <v>145</v>
      </c>
      <c r="AC32">
        <v>381</v>
      </c>
      <c r="AD32">
        <v>662</v>
      </c>
      <c r="AE32">
        <v>327</v>
      </c>
      <c r="AF32">
        <v>2449</v>
      </c>
      <c r="AG32">
        <v>702</v>
      </c>
      <c r="AH32">
        <v>5242</v>
      </c>
      <c r="AI32">
        <v>1964</v>
      </c>
      <c r="AJ32">
        <v>78</v>
      </c>
      <c r="AK32">
        <v>4872</v>
      </c>
      <c r="AL32">
        <v>1209</v>
      </c>
      <c r="AM32">
        <v>1314</v>
      </c>
      <c r="AN32">
        <v>2963</v>
      </c>
      <c r="AO32">
        <v>266</v>
      </c>
      <c r="AP32">
        <v>1632</v>
      </c>
      <c r="AQ32">
        <v>229</v>
      </c>
      <c r="AR32">
        <v>2270</v>
      </c>
      <c r="AS32">
        <v>7951</v>
      </c>
      <c r="AT32">
        <v>489</v>
      </c>
      <c r="AU32">
        <v>131</v>
      </c>
      <c r="AV32">
        <v>1638</v>
      </c>
      <c r="AW32">
        <v>2938</v>
      </c>
      <c r="AX32">
        <v>347</v>
      </c>
      <c r="AY32">
        <v>993</v>
      </c>
      <c r="AZ32">
        <v>134</v>
      </c>
    </row>
    <row r="33" spans="1:52" x14ac:dyDescent="0.25">
      <c r="A33">
        <v>1990</v>
      </c>
      <c r="B33">
        <v>1319</v>
      </c>
      <c r="C33">
        <v>401</v>
      </c>
      <c r="D33">
        <v>1500</v>
      </c>
      <c r="E33">
        <v>1019</v>
      </c>
      <c r="F33">
        <v>12688</v>
      </c>
      <c r="G33">
        <v>1521</v>
      </c>
      <c r="H33">
        <v>918</v>
      </c>
      <c r="I33">
        <v>587</v>
      </c>
      <c r="J33">
        <v>303</v>
      </c>
      <c r="K33">
        <v>6781</v>
      </c>
      <c r="L33">
        <v>3472</v>
      </c>
      <c r="M33">
        <v>360</v>
      </c>
      <c r="N33">
        <v>275</v>
      </c>
      <c r="O33">
        <v>4505</v>
      </c>
      <c r="P33">
        <v>2103</v>
      </c>
      <c r="Q33">
        <v>510</v>
      </c>
      <c r="R33">
        <v>1002</v>
      </c>
      <c r="S33">
        <v>1068</v>
      </c>
      <c r="T33">
        <v>1781</v>
      </c>
      <c r="U33">
        <v>242</v>
      </c>
      <c r="V33">
        <v>2185</v>
      </c>
      <c r="W33">
        <v>2030</v>
      </c>
      <c r="X33">
        <v>7209</v>
      </c>
      <c r="Y33">
        <v>1487</v>
      </c>
      <c r="Z33">
        <v>1134</v>
      </c>
      <c r="AA33">
        <v>1663</v>
      </c>
      <c r="AB33">
        <v>195</v>
      </c>
      <c r="AC33">
        <v>473</v>
      </c>
      <c r="AD33">
        <v>748</v>
      </c>
      <c r="AE33">
        <v>386</v>
      </c>
      <c r="AF33">
        <v>2307</v>
      </c>
      <c r="AG33">
        <v>753</v>
      </c>
      <c r="AH33">
        <v>5368</v>
      </c>
      <c r="AI33">
        <v>2272</v>
      </c>
      <c r="AJ33">
        <v>114</v>
      </c>
      <c r="AK33">
        <v>5075</v>
      </c>
      <c r="AL33">
        <v>1479</v>
      </c>
      <c r="AM33">
        <v>1332</v>
      </c>
      <c r="AN33">
        <v>3068</v>
      </c>
      <c r="AO33">
        <v>248</v>
      </c>
      <c r="AP33">
        <v>1873</v>
      </c>
      <c r="AQ33">
        <v>239</v>
      </c>
      <c r="AR33">
        <v>2415</v>
      </c>
      <c r="AS33">
        <v>8750</v>
      </c>
      <c r="AT33">
        <v>651</v>
      </c>
      <c r="AU33">
        <v>146</v>
      </c>
      <c r="AV33">
        <v>1915</v>
      </c>
      <c r="AW33">
        <v>3115</v>
      </c>
      <c r="AX33">
        <v>423</v>
      </c>
      <c r="AY33">
        <v>1013</v>
      </c>
      <c r="AZ33">
        <v>134</v>
      </c>
    </row>
    <row r="34" spans="1:52" x14ac:dyDescent="0.25">
      <c r="A34">
        <v>1991</v>
      </c>
      <c r="B34">
        <v>1455</v>
      </c>
      <c r="C34">
        <v>523</v>
      </c>
      <c r="D34">
        <v>1590</v>
      </c>
      <c r="E34">
        <v>1058</v>
      </c>
      <c r="F34">
        <v>12896</v>
      </c>
      <c r="G34">
        <v>1588</v>
      </c>
      <c r="H34">
        <v>960</v>
      </c>
      <c r="I34">
        <v>588</v>
      </c>
      <c r="J34">
        <v>214</v>
      </c>
      <c r="K34">
        <v>6865</v>
      </c>
      <c r="L34">
        <v>2800</v>
      </c>
      <c r="M34">
        <v>375</v>
      </c>
      <c r="N34">
        <v>300</v>
      </c>
      <c r="O34">
        <v>4615</v>
      </c>
      <c r="P34">
        <v>2318</v>
      </c>
      <c r="Q34">
        <v>583</v>
      </c>
      <c r="R34">
        <v>1118</v>
      </c>
      <c r="S34">
        <v>1315</v>
      </c>
      <c r="T34">
        <v>1738</v>
      </c>
      <c r="U34">
        <v>270</v>
      </c>
      <c r="V34">
        <v>2229</v>
      </c>
      <c r="W34">
        <v>1926</v>
      </c>
      <c r="X34">
        <v>7372</v>
      </c>
      <c r="Y34">
        <v>1762</v>
      </c>
      <c r="Z34">
        <v>1199</v>
      </c>
      <c r="AA34">
        <v>1756</v>
      </c>
      <c r="AB34">
        <v>160</v>
      </c>
      <c r="AC34">
        <v>447</v>
      </c>
      <c r="AD34">
        <v>848</v>
      </c>
      <c r="AE34">
        <v>330</v>
      </c>
      <c r="AF34">
        <v>2259</v>
      </c>
      <c r="AG34">
        <v>811</v>
      </c>
      <c r="AH34">
        <v>5085</v>
      </c>
      <c r="AI34">
        <v>2331</v>
      </c>
      <c r="AJ34">
        <v>116</v>
      </c>
      <c r="AK34">
        <v>5748</v>
      </c>
      <c r="AL34">
        <v>1615</v>
      </c>
      <c r="AM34">
        <v>1561</v>
      </c>
      <c r="AN34">
        <v>3435</v>
      </c>
      <c r="AO34">
        <v>310</v>
      </c>
      <c r="AP34">
        <v>2098</v>
      </c>
      <c r="AQ34">
        <v>279</v>
      </c>
      <c r="AR34">
        <v>2299</v>
      </c>
      <c r="AS34">
        <v>9266</v>
      </c>
      <c r="AT34">
        <v>808</v>
      </c>
      <c r="AU34">
        <v>173</v>
      </c>
      <c r="AV34">
        <v>1879</v>
      </c>
      <c r="AW34">
        <v>3529</v>
      </c>
      <c r="AX34">
        <v>415</v>
      </c>
      <c r="AY34">
        <v>1259</v>
      </c>
      <c r="AZ34">
        <v>119</v>
      </c>
    </row>
    <row r="35" spans="1:52" x14ac:dyDescent="0.25">
      <c r="A35">
        <v>1992</v>
      </c>
      <c r="B35">
        <v>1704</v>
      </c>
      <c r="C35">
        <v>579</v>
      </c>
      <c r="D35">
        <v>1647</v>
      </c>
      <c r="E35">
        <v>990</v>
      </c>
      <c r="F35">
        <v>12761</v>
      </c>
      <c r="G35">
        <v>1641</v>
      </c>
      <c r="H35">
        <v>884</v>
      </c>
      <c r="I35">
        <v>591</v>
      </c>
      <c r="J35">
        <v>215</v>
      </c>
      <c r="K35">
        <v>7310</v>
      </c>
      <c r="L35">
        <v>3057</v>
      </c>
      <c r="M35">
        <v>440</v>
      </c>
      <c r="N35">
        <v>339</v>
      </c>
      <c r="O35">
        <v>4312</v>
      </c>
      <c r="P35">
        <v>2398</v>
      </c>
      <c r="Q35">
        <v>528</v>
      </c>
      <c r="R35">
        <v>1042</v>
      </c>
      <c r="S35">
        <v>1209</v>
      </c>
      <c r="T35">
        <v>1813</v>
      </c>
      <c r="U35">
        <v>294</v>
      </c>
      <c r="V35">
        <v>2278</v>
      </c>
      <c r="W35">
        <v>2166</v>
      </c>
      <c r="X35">
        <v>7550</v>
      </c>
      <c r="Y35">
        <v>1840</v>
      </c>
      <c r="Z35">
        <v>1166</v>
      </c>
      <c r="AA35">
        <v>1895</v>
      </c>
      <c r="AB35">
        <v>210</v>
      </c>
      <c r="AC35">
        <v>504</v>
      </c>
      <c r="AD35">
        <v>833</v>
      </c>
      <c r="AE35">
        <v>424</v>
      </c>
      <c r="AF35">
        <v>2392</v>
      </c>
      <c r="AG35">
        <v>990</v>
      </c>
      <c r="AH35">
        <v>5152</v>
      </c>
      <c r="AI35">
        <v>2455</v>
      </c>
      <c r="AJ35">
        <v>148</v>
      </c>
      <c r="AK35">
        <v>5739</v>
      </c>
      <c r="AL35">
        <v>1556</v>
      </c>
      <c r="AM35">
        <v>1580</v>
      </c>
      <c r="AN35">
        <v>3324</v>
      </c>
      <c r="AO35">
        <v>311</v>
      </c>
      <c r="AP35">
        <v>2072</v>
      </c>
      <c r="AQ35">
        <v>368</v>
      </c>
      <c r="AR35">
        <v>2377</v>
      </c>
      <c r="AS35">
        <v>9437</v>
      </c>
      <c r="AT35">
        <v>823</v>
      </c>
      <c r="AU35">
        <v>142</v>
      </c>
      <c r="AV35">
        <v>2008</v>
      </c>
      <c r="AW35">
        <v>3697</v>
      </c>
      <c r="AX35">
        <v>393</v>
      </c>
      <c r="AY35">
        <v>1315</v>
      </c>
      <c r="AZ35">
        <v>163</v>
      </c>
    </row>
    <row r="36" spans="1:52" x14ac:dyDescent="0.25">
      <c r="A36">
        <v>1993</v>
      </c>
      <c r="B36">
        <v>1471</v>
      </c>
      <c r="C36">
        <v>502</v>
      </c>
      <c r="D36">
        <v>1488</v>
      </c>
      <c r="E36">
        <v>1028</v>
      </c>
      <c r="F36">
        <v>11766</v>
      </c>
      <c r="G36">
        <v>1633</v>
      </c>
      <c r="H36">
        <v>800</v>
      </c>
      <c r="I36">
        <v>539</v>
      </c>
      <c r="J36">
        <v>324</v>
      </c>
      <c r="K36">
        <v>7359</v>
      </c>
      <c r="L36">
        <v>2448</v>
      </c>
      <c r="M36">
        <v>394</v>
      </c>
      <c r="N36">
        <v>388</v>
      </c>
      <c r="O36">
        <v>4046</v>
      </c>
      <c r="P36">
        <v>2234</v>
      </c>
      <c r="Q36">
        <v>686</v>
      </c>
      <c r="R36">
        <v>1016</v>
      </c>
      <c r="S36">
        <v>1301</v>
      </c>
      <c r="T36">
        <v>1817</v>
      </c>
      <c r="U36">
        <v>329</v>
      </c>
      <c r="V36">
        <v>2185</v>
      </c>
      <c r="W36">
        <v>2006</v>
      </c>
      <c r="X36">
        <v>6740</v>
      </c>
      <c r="Y36">
        <v>2796</v>
      </c>
      <c r="Z36">
        <v>1125</v>
      </c>
      <c r="AA36">
        <v>1894</v>
      </c>
      <c r="AB36">
        <v>234</v>
      </c>
      <c r="AC36">
        <v>447</v>
      </c>
      <c r="AD36">
        <v>846</v>
      </c>
      <c r="AE36">
        <v>499</v>
      </c>
      <c r="AF36">
        <v>2215</v>
      </c>
      <c r="AG36">
        <v>842</v>
      </c>
      <c r="AH36">
        <v>5008</v>
      </c>
      <c r="AI36">
        <v>2379</v>
      </c>
      <c r="AJ36">
        <v>149</v>
      </c>
      <c r="AK36">
        <v>5444</v>
      </c>
      <c r="AL36">
        <v>1592</v>
      </c>
      <c r="AM36">
        <v>1554</v>
      </c>
      <c r="AN36">
        <v>3195</v>
      </c>
      <c r="AO36">
        <v>286</v>
      </c>
      <c r="AP36">
        <v>1905</v>
      </c>
      <c r="AQ36">
        <v>318</v>
      </c>
      <c r="AR36">
        <v>2544</v>
      </c>
      <c r="AS36">
        <v>9922</v>
      </c>
      <c r="AT36">
        <v>829</v>
      </c>
      <c r="AU36">
        <v>229</v>
      </c>
      <c r="AV36">
        <v>2083</v>
      </c>
      <c r="AW36">
        <v>3384</v>
      </c>
      <c r="AX36">
        <v>365</v>
      </c>
      <c r="AY36">
        <v>1269</v>
      </c>
      <c r="AZ36">
        <v>161</v>
      </c>
    </row>
    <row r="37" spans="1:52" x14ac:dyDescent="0.25">
      <c r="A37">
        <v>1994</v>
      </c>
      <c r="B37">
        <v>1487</v>
      </c>
      <c r="C37">
        <v>418</v>
      </c>
      <c r="D37">
        <v>1465</v>
      </c>
      <c r="E37">
        <v>1028</v>
      </c>
      <c r="F37">
        <v>10984</v>
      </c>
      <c r="G37">
        <v>1579</v>
      </c>
      <c r="H37">
        <v>806</v>
      </c>
      <c r="I37">
        <v>546</v>
      </c>
      <c r="J37">
        <v>249</v>
      </c>
      <c r="K37">
        <v>7301</v>
      </c>
      <c r="L37">
        <v>2448</v>
      </c>
      <c r="M37">
        <v>359</v>
      </c>
      <c r="N37">
        <v>316</v>
      </c>
      <c r="O37">
        <v>3913</v>
      </c>
      <c r="P37">
        <v>2046</v>
      </c>
      <c r="Q37">
        <v>666</v>
      </c>
      <c r="R37">
        <v>1055</v>
      </c>
      <c r="S37">
        <v>1350</v>
      </c>
      <c r="T37">
        <v>1923</v>
      </c>
      <c r="U37">
        <v>318</v>
      </c>
      <c r="V37">
        <v>2035</v>
      </c>
      <c r="W37">
        <v>1825</v>
      </c>
      <c r="X37">
        <v>6720</v>
      </c>
      <c r="Y37">
        <v>2725</v>
      </c>
      <c r="Z37">
        <v>1212</v>
      </c>
      <c r="AA37">
        <v>1955</v>
      </c>
      <c r="AB37">
        <v>233</v>
      </c>
      <c r="AC37">
        <v>500</v>
      </c>
      <c r="AD37">
        <v>1001</v>
      </c>
      <c r="AE37">
        <v>407</v>
      </c>
      <c r="AF37">
        <v>1972</v>
      </c>
      <c r="AG37">
        <v>866</v>
      </c>
      <c r="AH37">
        <v>4700</v>
      </c>
      <c r="AI37">
        <v>2334</v>
      </c>
      <c r="AJ37">
        <v>149</v>
      </c>
      <c r="AK37">
        <v>5231</v>
      </c>
      <c r="AL37">
        <v>1616</v>
      </c>
      <c r="AM37">
        <v>1333</v>
      </c>
      <c r="AN37">
        <v>3145</v>
      </c>
      <c r="AO37">
        <v>273</v>
      </c>
      <c r="AP37">
        <v>1991</v>
      </c>
      <c r="AQ37">
        <v>303</v>
      </c>
      <c r="AR37">
        <v>2545</v>
      </c>
      <c r="AS37">
        <v>9102</v>
      </c>
      <c r="AT37">
        <v>806</v>
      </c>
      <c r="AU37">
        <v>160</v>
      </c>
      <c r="AV37">
        <v>1868</v>
      </c>
      <c r="AW37">
        <v>3230</v>
      </c>
      <c r="AX37">
        <v>370</v>
      </c>
      <c r="AY37">
        <v>1192</v>
      </c>
      <c r="AZ37">
        <v>160</v>
      </c>
    </row>
    <row r="38" spans="1:52" x14ac:dyDescent="0.25">
      <c r="A38">
        <v>1995</v>
      </c>
      <c r="B38">
        <v>1350</v>
      </c>
      <c r="C38">
        <v>485</v>
      </c>
      <c r="D38">
        <v>1418</v>
      </c>
      <c r="E38">
        <v>925</v>
      </c>
      <c r="F38">
        <v>10554</v>
      </c>
      <c r="G38">
        <v>1480</v>
      </c>
      <c r="H38">
        <v>776</v>
      </c>
      <c r="I38">
        <v>575</v>
      </c>
      <c r="J38">
        <v>292</v>
      </c>
      <c r="K38">
        <v>6887</v>
      </c>
      <c r="L38">
        <v>2539</v>
      </c>
      <c r="M38">
        <v>336</v>
      </c>
      <c r="N38">
        <v>330</v>
      </c>
      <c r="O38">
        <v>4313</v>
      </c>
      <c r="P38">
        <v>1930</v>
      </c>
      <c r="Q38">
        <v>619</v>
      </c>
      <c r="R38">
        <v>938</v>
      </c>
      <c r="S38">
        <v>1231</v>
      </c>
      <c r="T38">
        <v>1855</v>
      </c>
      <c r="U38">
        <v>265</v>
      </c>
      <c r="V38">
        <v>2130</v>
      </c>
      <c r="W38">
        <v>1759</v>
      </c>
      <c r="X38">
        <v>5917</v>
      </c>
      <c r="Y38">
        <v>2593</v>
      </c>
      <c r="Z38">
        <v>1054</v>
      </c>
      <c r="AA38">
        <v>1711</v>
      </c>
      <c r="AB38">
        <v>231</v>
      </c>
      <c r="AC38">
        <v>317</v>
      </c>
      <c r="AD38">
        <v>937</v>
      </c>
      <c r="AE38">
        <v>333</v>
      </c>
      <c r="AF38">
        <v>1927</v>
      </c>
      <c r="AG38">
        <v>954</v>
      </c>
      <c r="AH38">
        <v>4290</v>
      </c>
      <c r="AI38">
        <v>2320</v>
      </c>
      <c r="AJ38">
        <v>146</v>
      </c>
      <c r="AK38">
        <v>4835</v>
      </c>
      <c r="AL38">
        <v>1461</v>
      </c>
      <c r="AM38">
        <v>1309</v>
      </c>
      <c r="AN38">
        <v>3046</v>
      </c>
      <c r="AO38">
        <v>267</v>
      </c>
      <c r="AP38">
        <v>1737</v>
      </c>
      <c r="AQ38">
        <v>299</v>
      </c>
      <c r="AR38">
        <v>2477</v>
      </c>
      <c r="AS38">
        <v>8563</v>
      </c>
      <c r="AT38">
        <v>834</v>
      </c>
      <c r="AU38">
        <v>165</v>
      </c>
      <c r="AV38">
        <v>1799</v>
      </c>
      <c r="AW38">
        <v>3214</v>
      </c>
      <c r="AX38">
        <v>388</v>
      </c>
      <c r="AY38">
        <v>1194</v>
      </c>
      <c r="AZ38">
        <v>165</v>
      </c>
    </row>
    <row r="39" spans="1:52" x14ac:dyDescent="0.25">
      <c r="A39">
        <v>1996</v>
      </c>
      <c r="B39">
        <v>1397</v>
      </c>
      <c r="C39">
        <v>398</v>
      </c>
      <c r="D39">
        <v>1381</v>
      </c>
      <c r="E39">
        <v>1046</v>
      </c>
      <c r="F39">
        <v>10244</v>
      </c>
      <c r="G39">
        <v>1765</v>
      </c>
      <c r="H39">
        <v>755</v>
      </c>
      <c r="I39">
        <v>454</v>
      </c>
      <c r="J39">
        <v>260</v>
      </c>
      <c r="K39">
        <v>7508</v>
      </c>
      <c r="L39">
        <v>2357</v>
      </c>
      <c r="M39">
        <v>326</v>
      </c>
      <c r="N39">
        <v>313</v>
      </c>
      <c r="O39">
        <v>4548</v>
      </c>
      <c r="P39">
        <v>1992</v>
      </c>
      <c r="Q39">
        <v>561</v>
      </c>
      <c r="R39">
        <v>1096</v>
      </c>
      <c r="S39">
        <v>1230</v>
      </c>
      <c r="T39">
        <v>1805</v>
      </c>
      <c r="U39">
        <v>260</v>
      </c>
      <c r="V39">
        <v>1905</v>
      </c>
      <c r="W39">
        <v>1767</v>
      </c>
      <c r="X39">
        <v>5466</v>
      </c>
      <c r="Y39">
        <v>2327</v>
      </c>
      <c r="Z39">
        <v>981</v>
      </c>
      <c r="AA39">
        <v>1566</v>
      </c>
      <c r="AB39">
        <v>238</v>
      </c>
      <c r="AC39">
        <v>447</v>
      </c>
      <c r="AD39">
        <v>856</v>
      </c>
      <c r="AE39">
        <v>404</v>
      </c>
      <c r="AF39">
        <v>1976</v>
      </c>
      <c r="AG39">
        <v>1088</v>
      </c>
      <c r="AH39">
        <v>4174</v>
      </c>
      <c r="AI39">
        <v>2289</v>
      </c>
      <c r="AJ39">
        <v>155</v>
      </c>
      <c r="AK39">
        <v>4617</v>
      </c>
      <c r="AL39">
        <v>1545</v>
      </c>
      <c r="AM39">
        <v>1272</v>
      </c>
      <c r="AN39">
        <v>3034</v>
      </c>
      <c r="AO39">
        <v>287</v>
      </c>
      <c r="AP39">
        <v>1821</v>
      </c>
      <c r="AQ39">
        <v>300</v>
      </c>
      <c r="AR39">
        <v>2475</v>
      </c>
      <c r="AS39">
        <v>8376</v>
      </c>
      <c r="AT39">
        <v>836</v>
      </c>
      <c r="AU39">
        <v>159</v>
      </c>
      <c r="AV39">
        <v>1783</v>
      </c>
      <c r="AW39">
        <v>2828</v>
      </c>
      <c r="AX39">
        <v>358</v>
      </c>
      <c r="AY39">
        <v>1086</v>
      </c>
      <c r="AZ39">
        <v>140</v>
      </c>
    </row>
    <row r="40" spans="1:52" x14ac:dyDescent="0.25">
      <c r="A40">
        <v>1997</v>
      </c>
      <c r="B40">
        <v>1396</v>
      </c>
      <c r="C40">
        <v>403</v>
      </c>
      <c r="D40">
        <v>1492</v>
      </c>
      <c r="E40">
        <v>1098</v>
      </c>
      <c r="F40">
        <v>10189</v>
      </c>
      <c r="G40">
        <v>1677</v>
      </c>
      <c r="H40">
        <v>740</v>
      </c>
      <c r="I40">
        <v>428</v>
      </c>
      <c r="J40">
        <v>218</v>
      </c>
      <c r="K40">
        <v>7599</v>
      </c>
      <c r="L40">
        <v>2328</v>
      </c>
      <c r="M40">
        <v>371</v>
      </c>
      <c r="N40">
        <v>350</v>
      </c>
      <c r="O40">
        <v>4415</v>
      </c>
      <c r="P40">
        <v>1928</v>
      </c>
      <c r="Q40">
        <v>579</v>
      </c>
      <c r="R40">
        <v>1179</v>
      </c>
      <c r="S40">
        <v>1304</v>
      </c>
      <c r="T40">
        <v>1799</v>
      </c>
      <c r="U40">
        <v>254</v>
      </c>
      <c r="V40">
        <v>1814</v>
      </c>
      <c r="W40">
        <v>1647</v>
      </c>
      <c r="X40">
        <v>5070</v>
      </c>
      <c r="Y40">
        <v>2446</v>
      </c>
      <c r="Z40">
        <v>1065</v>
      </c>
      <c r="AA40">
        <v>1525</v>
      </c>
      <c r="AB40">
        <v>171</v>
      </c>
      <c r="AC40">
        <v>406</v>
      </c>
      <c r="AD40">
        <v>1005</v>
      </c>
      <c r="AE40">
        <v>395</v>
      </c>
      <c r="AF40">
        <v>1729</v>
      </c>
      <c r="AG40">
        <v>872</v>
      </c>
      <c r="AH40">
        <v>4075</v>
      </c>
      <c r="AI40">
        <v>2348</v>
      </c>
      <c r="AJ40">
        <v>159</v>
      </c>
      <c r="AK40">
        <v>4566</v>
      </c>
      <c r="AL40">
        <v>1517</v>
      </c>
      <c r="AM40">
        <v>1306</v>
      </c>
      <c r="AN40">
        <v>3289</v>
      </c>
      <c r="AO40">
        <v>363</v>
      </c>
      <c r="AP40">
        <v>1837</v>
      </c>
      <c r="AQ40">
        <v>357</v>
      </c>
      <c r="AR40">
        <v>3056</v>
      </c>
      <c r="AS40">
        <v>8011</v>
      </c>
      <c r="AT40">
        <v>977</v>
      </c>
      <c r="AU40">
        <v>156</v>
      </c>
      <c r="AV40">
        <v>1819</v>
      </c>
      <c r="AW40">
        <v>2885</v>
      </c>
      <c r="AX40">
        <v>355</v>
      </c>
      <c r="AY40">
        <v>1048</v>
      </c>
      <c r="AZ40">
        <v>137</v>
      </c>
    </row>
    <row r="41" spans="1:52" x14ac:dyDescent="0.25">
      <c r="A41">
        <v>1998</v>
      </c>
      <c r="B41">
        <v>1443</v>
      </c>
      <c r="C41">
        <v>421</v>
      </c>
      <c r="D41">
        <v>1451</v>
      </c>
      <c r="E41">
        <v>893</v>
      </c>
      <c r="F41">
        <v>9782</v>
      </c>
      <c r="G41">
        <v>1883</v>
      </c>
      <c r="H41">
        <v>728</v>
      </c>
      <c r="I41">
        <v>499</v>
      </c>
      <c r="J41">
        <v>190</v>
      </c>
      <c r="K41">
        <v>7404</v>
      </c>
      <c r="L41">
        <v>2322</v>
      </c>
      <c r="M41">
        <v>352</v>
      </c>
      <c r="N41">
        <v>386</v>
      </c>
      <c r="O41">
        <v>4095</v>
      </c>
      <c r="P41">
        <v>1952</v>
      </c>
      <c r="Q41">
        <v>728</v>
      </c>
      <c r="R41">
        <v>1128</v>
      </c>
      <c r="S41">
        <v>1107</v>
      </c>
      <c r="T41">
        <v>1609</v>
      </c>
      <c r="U41">
        <v>225</v>
      </c>
      <c r="V41">
        <v>1714</v>
      </c>
      <c r="W41">
        <v>1687</v>
      </c>
      <c r="X41">
        <v>4946</v>
      </c>
      <c r="Y41">
        <v>2358</v>
      </c>
      <c r="Z41">
        <v>1026</v>
      </c>
      <c r="AA41">
        <v>1463</v>
      </c>
      <c r="AB41">
        <v>235</v>
      </c>
      <c r="AC41">
        <v>417</v>
      </c>
      <c r="AD41">
        <v>911</v>
      </c>
      <c r="AE41">
        <v>400</v>
      </c>
      <c r="AF41">
        <v>1623</v>
      </c>
      <c r="AG41">
        <v>957</v>
      </c>
      <c r="AH41">
        <v>3843</v>
      </c>
      <c r="AI41">
        <v>2311</v>
      </c>
      <c r="AJ41">
        <v>212</v>
      </c>
      <c r="AK41">
        <v>4543</v>
      </c>
      <c r="AL41">
        <v>1513</v>
      </c>
      <c r="AM41">
        <v>1307</v>
      </c>
      <c r="AN41">
        <v>3223</v>
      </c>
      <c r="AO41">
        <v>351</v>
      </c>
      <c r="AP41">
        <v>1753</v>
      </c>
      <c r="AQ41">
        <v>258</v>
      </c>
      <c r="AR41">
        <v>2485</v>
      </c>
      <c r="AS41">
        <v>7913</v>
      </c>
      <c r="AT41">
        <v>875</v>
      </c>
      <c r="AU41">
        <v>163</v>
      </c>
      <c r="AV41">
        <v>1810</v>
      </c>
      <c r="AW41">
        <v>2740</v>
      </c>
      <c r="AX41">
        <v>339</v>
      </c>
      <c r="AY41">
        <v>1037</v>
      </c>
      <c r="AZ41">
        <v>133</v>
      </c>
    </row>
    <row r="42" spans="1:52" x14ac:dyDescent="0.25">
      <c r="A42">
        <v>1999</v>
      </c>
      <c r="B42">
        <v>1513</v>
      </c>
      <c r="C42">
        <v>517</v>
      </c>
      <c r="D42">
        <v>1383</v>
      </c>
      <c r="E42">
        <v>710</v>
      </c>
      <c r="F42">
        <v>9363</v>
      </c>
      <c r="G42">
        <v>1679</v>
      </c>
      <c r="H42">
        <v>654</v>
      </c>
      <c r="I42">
        <v>529</v>
      </c>
      <c r="J42">
        <v>248</v>
      </c>
      <c r="K42">
        <v>6990</v>
      </c>
      <c r="L42">
        <v>2319</v>
      </c>
      <c r="M42">
        <v>354</v>
      </c>
      <c r="N42">
        <v>417</v>
      </c>
      <c r="O42">
        <v>4297</v>
      </c>
      <c r="P42">
        <v>1607</v>
      </c>
      <c r="Q42">
        <v>780</v>
      </c>
      <c r="R42">
        <v>1065</v>
      </c>
      <c r="S42">
        <v>1148</v>
      </c>
      <c r="T42">
        <v>1448</v>
      </c>
      <c r="U42">
        <v>239</v>
      </c>
      <c r="V42">
        <v>1551</v>
      </c>
      <c r="W42">
        <v>1663</v>
      </c>
      <c r="X42">
        <v>4849</v>
      </c>
      <c r="Y42">
        <v>2038</v>
      </c>
      <c r="Z42">
        <v>1156</v>
      </c>
      <c r="AA42">
        <v>1439</v>
      </c>
      <c r="AB42">
        <v>293</v>
      </c>
      <c r="AC42">
        <v>414</v>
      </c>
      <c r="AD42">
        <v>943</v>
      </c>
      <c r="AE42">
        <v>345</v>
      </c>
      <c r="AF42">
        <v>1409</v>
      </c>
      <c r="AG42">
        <v>944</v>
      </c>
      <c r="AH42">
        <v>3563</v>
      </c>
      <c r="AI42">
        <v>2155</v>
      </c>
      <c r="AJ42">
        <v>142</v>
      </c>
      <c r="AK42">
        <v>4129</v>
      </c>
      <c r="AL42">
        <v>1375</v>
      </c>
      <c r="AM42">
        <v>1219</v>
      </c>
      <c r="AN42">
        <v>3279</v>
      </c>
      <c r="AO42">
        <v>391</v>
      </c>
      <c r="AP42">
        <v>1587</v>
      </c>
      <c r="AQ42">
        <v>336</v>
      </c>
      <c r="AR42">
        <v>2415</v>
      </c>
      <c r="AS42">
        <v>7614</v>
      </c>
      <c r="AT42">
        <v>806</v>
      </c>
      <c r="AU42">
        <v>136</v>
      </c>
      <c r="AV42">
        <v>1720</v>
      </c>
      <c r="AW42">
        <v>2711</v>
      </c>
      <c r="AX42">
        <v>337</v>
      </c>
      <c r="AY42">
        <v>1055</v>
      </c>
      <c r="AZ42">
        <v>137</v>
      </c>
    </row>
    <row r="43" spans="1:52" x14ac:dyDescent="0.25">
      <c r="A43">
        <v>2000</v>
      </c>
      <c r="B43">
        <v>1482</v>
      </c>
      <c r="C43">
        <v>497</v>
      </c>
      <c r="D43">
        <v>1577</v>
      </c>
      <c r="E43">
        <v>848</v>
      </c>
      <c r="F43">
        <v>9785</v>
      </c>
      <c r="G43">
        <v>1774</v>
      </c>
      <c r="H43">
        <v>678</v>
      </c>
      <c r="I43">
        <v>424</v>
      </c>
      <c r="J43">
        <v>251</v>
      </c>
      <c r="K43">
        <v>7057</v>
      </c>
      <c r="L43">
        <v>1968</v>
      </c>
      <c r="M43">
        <v>346</v>
      </c>
      <c r="N43">
        <v>384</v>
      </c>
      <c r="O43">
        <v>3926</v>
      </c>
      <c r="P43">
        <v>1759</v>
      </c>
      <c r="Q43">
        <v>676</v>
      </c>
      <c r="R43">
        <v>1022</v>
      </c>
      <c r="S43">
        <v>1091</v>
      </c>
      <c r="T43">
        <v>1497</v>
      </c>
      <c r="U43">
        <v>320</v>
      </c>
      <c r="V43">
        <v>1543</v>
      </c>
      <c r="W43">
        <v>1696</v>
      </c>
      <c r="X43">
        <v>5025</v>
      </c>
      <c r="Y43">
        <v>2240</v>
      </c>
      <c r="Z43">
        <v>1019</v>
      </c>
      <c r="AA43">
        <v>1351</v>
      </c>
      <c r="AB43">
        <v>308</v>
      </c>
      <c r="AC43">
        <v>436</v>
      </c>
      <c r="AD43">
        <v>860</v>
      </c>
      <c r="AE43">
        <v>522</v>
      </c>
      <c r="AF43">
        <v>1357</v>
      </c>
      <c r="AG43">
        <v>922</v>
      </c>
      <c r="AH43">
        <v>3530</v>
      </c>
      <c r="AI43">
        <v>2181</v>
      </c>
      <c r="AJ43">
        <v>169</v>
      </c>
      <c r="AK43">
        <v>4271</v>
      </c>
      <c r="AL43">
        <v>1422</v>
      </c>
      <c r="AM43">
        <v>1286</v>
      </c>
      <c r="AN43">
        <v>3247</v>
      </c>
      <c r="AO43">
        <v>412</v>
      </c>
      <c r="AP43">
        <v>1660</v>
      </c>
      <c r="AQ43">
        <v>305</v>
      </c>
      <c r="AR43">
        <v>2186</v>
      </c>
      <c r="AS43">
        <v>7856</v>
      </c>
      <c r="AT43">
        <v>863</v>
      </c>
      <c r="AU43">
        <v>140</v>
      </c>
      <c r="AV43">
        <v>1616</v>
      </c>
      <c r="AW43">
        <v>2737</v>
      </c>
      <c r="AX43">
        <v>331</v>
      </c>
      <c r="AY43">
        <v>1165</v>
      </c>
      <c r="AZ43">
        <v>160</v>
      </c>
    </row>
    <row r="44" spans="1:52" x14ac:dyDescent="0.25">
      <c r="A44">
        <v>2001</v>
      </c>
      <c r="B44">
        <v>1369</v>
      </c>
      <c r="C44">
        <v>501</v>
      </c>
      <c r="D44">
        <v>1518</v>
      </c>
      <c r="E44">
        <v>892</v>
      </c>
      <c r="F44">
        <v>9960</v>
      </c>
      <c r="G44">
        <v>1930</v>
      </c>
      <c r="H44">
        <v>639</v>
      </c>
      <c r="I44">
        <v>420</v>
      </c>
      <c r="J44">
        <v>181</v>
      </c>
      <c r="K44">
        <v>6641</v>
      </c>
      <c r="L44">
        <v>2180</v>
      </c>
      <c r="M44">
        <v>409</v>
      </c>
      <c r="N44">
        <v>425</v>
      </c>
      <c r="O44">
        <v>4010</v>
      </c>
      <c r="P44">
        <v>1716</v>
      </c>
      <c r="Q44">
        <v>649</v>
      </c>
      <c r="R44">
        <v>945</v>
      </c>
      <c r="S44">
        <v>1051</v>
      </c>
      <c r="T44">
        <v>1403</v>
      </c>
      <c r="U44">
        <v>326</v>
      </c>
      <c r="V44">
        <v>1449</v>
      </c>
      <c r="W44">
        <v>1856</v>
      </c>
      <c r="X44">
        <v>5264</v>
      </c>
      <c r="Y44">
        <v>2236</v>
      </c>
      <c r="Z44">
        <v>1147</v>
      </c>
      <c r="AA44">
        <v>1383</v>
      </c>
      <c r="AB44">
        <v>188</v>
      </c>
      <c r="AC44">
        <v>431</v>
      </c>
      <c r="AD44">
        <v>883</v>
      </c>
      <c r="AE44">
        <v>458</v>
      </c>
      <c r="AF44">
        <v>1278</v>
      </c>
      <c r="AG44">
        <v>850</v>
      </c>
      <c r="AH44">
        <v>3546</v>
      </c>
      <c r="AI44">
        <v>2083</v>
      </c>
      <c r="AJ44">
        <v>164</v>
      </c>
      <c r="AK44">
        <v>4466</v>
      </c>
      <c r="AL44">
        <v>1486</v>
      </c>
      <c r="AM44">
        <v>1174</v>
      </c>
      <c r="AN44">
        <v>3467</v>
      </c>
      <c r="AO44">
        <v>416</v>
      </c>
      <c r="AP44">
        <v>1769</v>
      </c>
      <c r="AQ44">
        <v>351</v>
      </c>
      <c r="AR44">
        <v>2196</v>
      </c>
      <c r="AS44">
        <v>8169</v>
      </c>
      <c r="AT44">
        <v>896</v>
      </c>
      <c r="AU44">
        <v>107</v>
      </c>
      <c r="AV44">
        <v>1770</v>
      </c>
      <c r="AW44">
        <v>2600</v>
      </c>
      <c r="AX44">
        <v>320</v>
      </c>
      <c r="AY44">
        <v>1142</v>
      </c>
      <c r="AZ44">
        <v>153</v>
      </c>
    </row>
    <row r="45" spans="1:52" x14ac:dyDescent="0.25">
      <c r="A45">
        <v>2002</v>
      </c>
      <c r="B45">
        <v>1664</v>
      </c>
      <c r="C45">
        <v>511</v>
      </c>
      <c r="D45">
        <v>1608</v>
      </c>
      <c r="E45">
        <v>754</v>
      </c>
      <c r="F45">
        <v>10198</v>
      </c>
      <c r="G45">
        <v>2066</v>
      </c>
      <c r="H45">
        <v>740</v>
      </c>
      <c r="I45">
        <v>358</v>
      </c>
      <c r="J45">
        <v>262</v>
      </c>
      <c r="K45">
        <v>6753</v>
      </c>
      <c r="L45">
        <v>2108</v>
      </c>
      <c r="M45">
        <v>372</v>
      </c>
      <c r="N45">
        <v>497</v>
      </c>
      <c r="O45">
        <v>4370</v>
      </c>
      <c r="P45">
        <v>1843</v>
      </c>
      <c r="Q45">
        <v>797</v>
      </c>
      <c r="R45">
        <v>1035</v>
      </c>
      <c r="S45">
        <v>1087</v>
      </c>
      <c r="T45">
        <v>1529</v>
      </c>
      <c r="U45">
        <v>377</v>
      </c>
      <c r="V45">
        <v>1370</v>
      </c>
      <c r="W45">
        <v>1777</v>
      </c>
      <c r="X45">
        <v>5364</v>
      </c>
      <c r="Y45">
        <v>2273</v>
      </c>
      <c r="Z45">
        <v>1127</v>
      </c>
      <c r="AA45">
        <v>1465</v>
      </c>
      <c r="AB45">
        <v>237</v>
      </c>
      <c r="AC45">
        <v>464</v>
      </c>
      <c r="AD45">
        <v>928</v>
      </c>
      <c r="AE45">
        <v>446</v>
      </c>
      <c r="AF45">
        <v>1365</v>
      </c>
      <c r="AG45">
        <v>1027</v>
      </c>
      <c r="AH45">
        <v>3885</v>
      </c>
      <c r="AI45">
        <v>2196</v>
      </c>
      <c r="AJ45">
        <v>163</v>
      </c>
      <c r="AK45">
        <v>4809</v>
      </c>
      <c r="AL45">
        <v>1573</v>
      </c>
      <c r="AM45">
        <v>1238</v>
      </c>
      <c r="AN45">
        <v>3731</v>
      </c>
      <c r="AO45">
        <v>395</v>
      </c>
      <c r="AP45">
        <v>1959</v>
      </c>
      <c r="AQ45">
        <v>361</v>
      </c>
      <c r="AR45">
        <v>2290</v>
      </c>
      <c r="AS45">
        <v>8508</v>
      </c>
      <c r="AT45">
        <v>943</v>
      </c>
      <c r="AU45">
        <v>126</v>
      </c>
      <c r="AV45">
        <v>1839</v>
      </c>
      <c r="AW45">
        <v>2734</v>
      </c>
      <c r="AX45">
        <v>328</v>
      </c>
      <c r="AY45">
        <v>1237</v>
      </c>
      <c r="AZ45">
        <v>148</v>
      </c>
    </row>
    <row r="46" spans="1:52" x14ac:dyDescent="0.25">
      <c r="A46">
        <v>2003</v>
      </c>
      <c r="B46">
        <v>1656</v>
      </c>
      <c r="C46">
        <v>605</v>
      </c>
      <c r="D46">
        <v>1856</v>
      </c>
      <c r="E46">
        <v>911</v>
      </c>
      <c r="F46">
        <v>9994</v>
      </c>
      <c r="G46">
        <v>1913</v>
      </c>
      <c r="H46">
        <v>698</v>
      </c>
      <c r="I46">
        <v>370</v>
      </c>
      <c r="J46">
        <v>274</v>
      </c>
      <c r="K46">
        <v>6727</v>
      </c>
      <c r="L46">
        <v>2234</v>
      </c>
      <c r="M46">
        <v>367</v>
      </c>
      <c r="N46">
        <v>535</v>
      </c>
      <c r="O46">
        <v>4189</v>
      </c>
      <c r="P46">
        <v>1720</v>
      </c>
      <c r="Q46">
        <v>796</v>
      </c>
      <c r="R46">
        <v>1085</v>
      </c>
      <c r="S46">
        <v>1124</v>
      </c>
      <c r="T46">
        <v>1601</v>
      </c>
      <c r="U46">
        <v>354</v>
      </c>
      <c r="V46">
        <v>1358</v>
      </c>
      <c r="W46">
        <v>1848</v>
      </c>
      <c r="X46">
        <v>5470</v>
      </c>
      <c r="Y46">
        <v>2092</v>
      </c>
      <c r="Z46">
        <v>1079</v>
      </c>
      <c r="AA46">
        <v>1400</v>
      </c>
      <c r="AB46">
        <v>246</v>
      </c>
      <c r="AC46">
        <v>504</v>
      </c>
      <c r="AD46">
        <v>871</v>
      </c>
      <c r="AE46">
        <v>438</v>
      </c>
      <c r="AF46">
        <v>1288</v>
      </c>
      <c r="AG46">
        <v>940</v>
      </c>
      <c r="AH46">
        <v>3775</v>
      </c>
      <c r="AI46">
        <v>2139</v>
      </c>
      <c r="AJ46">
        <v>160</v>
      </c>
      <c r="AK46">
        <v>4660</v>
      </c>
      <c r="AL46">
        <v>1501</v>
      </c>
      <c r="AM46">
        <v>1218</v>
      </c>
      <c r="AN46">
        <v>3556</v>
      </c>
      <c r="AO46">
        <v>505</v>
      </c>
      <c r="AP46">
        <v>1952</v>
      </c>
      <c r="AQ46">
        <v>356</v>
      </c>
      <c r="AR46">
        <v>2129</v>
      </c>
      <c r="AS46">
        <v>8025</v>
      </c>
      <c r="AT46">
        <v>919</v>
      </c>
      <c r="AU46">
        <v>126</v>
      </c>
      <c r="AV46">
        <v>1807</v>
      </c>
      <c r="AW46">
        <v>2863</v>
      </c>
      <c r="AX46">
        <v>311</v>
      </c>
      <c r="AY46">
        <v>1202</v>
      </c>
      <c r="AZ46">
        <v>136</v>
      </c>
    </row>
    <row r="47" spans="1:52" x14ac:dyDescent="0.25">
      <c r="A47">
        <v>2004</v>
      </c>
      <c r="B47">
        <v>1742</v>
      </c>
      <c r="C47">
        <v>558</v>
      </c>
      <c r="D47">
        <v>1896</v>
      </c>
      <c r="E47">
        <v>1183</v>
      </c>
      <c r="F47">
        <v>9615</v>
      </c>
      <c r="G47">
        <v>1945</v>
      </c>
      <c r="H47">
        <v>755</v>
      </c>
      <c r="I47">
        <v>357</v>
      </c>
      <c r="J47">
        <v>222</v>
      </c>
      <c r="K47">
        <v>6612</v>
      </c>
      <c r="L47">
        <v>2387</v>
      </c>
      <c r="M47">
        <v>333</v>
      </c>
      <c r="N47">
        <v>594</v>
      </c>
      <c r="O47">
        <v>4220</v>
      </c>
      <c r="P47">
        <v>1803</v>
      </c>
      <c r="Q47">
        <v>782</v>
      </c>
      <c r="R47">
        <v>1142</v>
      </c>
      <c r="S47">
        <v>1238</v>
      </c>
      <c r="T47">
        <v>1616</v>
      </c>
      <c r="U47">
        <v>315</v>
      </c>
      <c r="V47">
        <v>1317</v>
      </c>
      <c r="W47">
        <v>1794</v>
      </c>
      <c r="X47">
        <v>5482</v>
      </c>
      <c r="Y47">
        <v>2123</v>
      </c>
      <c r="Z47">
        <v>1161</v>
      </c>
      <c r="AA47">
        <v>1479</v>
      </c>
      <c r="AB47">
        <v>273</v>
      </c>
      <c r="AC47">
        <v>620</v>
      </c>
      <c r="AD47">
        <v>954</v>
      </c>
      <c r="AE47">
        <v>466</v>
      </c>
      <c r="AF47">
        <v>1331</v>
      </c>
      <c r="AG47">
        <v>1039</v>
      </c>
      <c r="AH47">
        <v>3608</v>
      </c>
      <c r="AI47">
        <v>2339</v>
      </c>
      <c r="AJ47">
        <v>177</v>
      </c>
      <c r="AK47">
        <v>4744</v>
      </c>
      <c r="AL47">
        <v>1557</v>
      </c>
      <c r="AM47">
        <v>1283</v>
      </c>
      <c r="AN47">
        <v>3535</v>
      </c>
      <c r="AO47">
        <v>320</v>
      </c>
      <c r="AP47">
        <v>1772</v>
      </c>
      <c r="AQ47">
        <v>336</v>
      </c>
      <c r="AR47">
        <v>2282</v>
      </c>
      <c r="AS47">
        <v>8388</v>
      </c>
      <c r="AT47">
        <v>967</v>
      </c>
      <c r="AU47">
        <v>160</v>
      </c>
      <c r="AV47">
        <v>1816</v>
      </c>
      <c r="AW47">
        <v>2857</v>
      </c>
      <c r="AX47">
        <v>346</v>
      </c>
      <c r="AY47">
        <v>1136</v>
      </c>
      <c r="AZ47">
        <v>112</v>
      </c>
    </row>
    <row r="48" spans="1:52" x14ac:dyDescent="0.25">
      <c r="A48">
        <v>2005</v>
      </c>
      <c r="B48">
        <v>1564</v>
      </c>
      <c r="C48">
        <v>538</v>
      </c>
      <c r="D48">
        <v>2006</v>
      </c>
      <c r="E48">
        <v>1202</v>
      </c>
      <c r="F48">
        <v>9392</v>
      </c>
      <c r="G48">
        <v>2026</v>
      </c>
      <c r="H48">
        <v>712</v>
      </c>
      <c r="I48">
        <v>377</v>
      </c>
      <c r="J48">
        <v>166</v>
      </c>
      <c r="K48">
        <v>6592</v>
      </c>
      <c r="L48">
        <v>2143</v>
      </c>
      <c r="M48">
        <v>343</v>
      </c>
      <c r="N48">
        <v>577</v>
      </c>
      <c r="O48">
        <v>4313</v>
      </c>
      <c r="P48">
        <v>1856</v>
      </c>
      <c r="Q48">
        <v>847</v>
      </c>
      <c r="R48">
        <v>1098</v>
      </c>
      <c r="S48">
        <v>1421</v>
      </c>
      <c r="T48">
        <v>1421</v>
      </c>
      <c r="U48">
        <v>326</v>
      </c>
      <c r="V48">
        <v>1266</v>
      </c>
      <c r="W48">
        <v>1751</v>
      </c>
      <c r="X48">
        <v>5199</v>
      </c>
      <c r="Y48">
        <v>2258</v>
      </c>
      <c r="Z48">
        <v>1147</v>
      </c>
      <c r="AA48">
        <v>1625</v>
      </c>
      <c r="AB48">
        <v>301</v>
      </c>
      <c r="AC48">
        <v>581</v>
      </c>
      <c r="AD48">
        <v>1016</v>
      </c>
      <c r="AE48">
        <v>406</v>
      </c>
      <c r="AF48">
        <v>1208</v>
      </c>
      <c r="AG48">
        <v>1041</v>
      </c>
      <c r="AH48">
        <v>3636</v>
      </c>
      <c r="AI48">
        <v>2302</v>
      </c>
      <c r="AJ48">
        <v>180</v>
      </c>
      <c r="AK48">
        <v>4671</v>
      </c>
      <c r="AL48">
        <v>1481</v>
      </c>
      <c r="AM48">
        <v>1266</v>
      </c>
      <c r="AN48">
        <v>3586</v>
      </c>
      <c r="AO48">
        <v>323</v>
      </c>
      <c r="AP48">
        <v>1862</v>
      </c>
      <c r="AQ48">
        <v>377</v>
      </c>
      <c r="AR48">
        <v>2194</v>
      </c>
      <c r="AS48">
        <v>8511</v>
      </c>
      <c r="AT48">
        <v>920</v>
      </c>
      <c r="AU48">
        <v>153</v>
      </c>
      <c r="AV48">
        <v>1763</v>
      </c>
      <c r="AW48">
        <v>2811</v>
      </c>
      <c r="AX48">
        <v>335</v>
      </c>
      <c r="AY48">
        <v>1135</v>
      </c>
      <c r="AZ48">
        <v>122</v>
      </c>
    </row>
    <row r="49" spans="1:52" x14ac:dyDescent="0.25">
      <c r="A49">
        <v>2006</v>
      </c>
      <c r="B49">
        <v>1646</v>
      </c>
      <c r="C49">
        <v>512</v>
      </c>
      <c r="D49">
        <v>2449</v>
      </c>
      <c r="E49">
        <v>1325</v>
      </c>
      <c r="F49">
        <v>9235</v>
      </c>
      <c r="G49">
        <v>2158</v>
      </c>
      <c r="H49">
        <v>696</v>
      </c>
      <c r="I49">
        <v>417</v>
      </c>
      <c r="J49">
        <v>185</v>
      </c>
      <c r="K49">
        <v>6475</v>
      </c>
      <c r="L49">
        <v>2169</v>
      </c>
      <c r="M49">
        <v>353</v>
      </c>
      <c r="N49">
        <v>611</v>
      </c>
      <c r="O49">
        <v>4078</v>
      </c>
      <c r="P49">
        <v>1811</v>
      </c>
      <c r="Q49">
        <v>871</v>
      </c>
      <c r="R49">
        <v>1279</v>
      </c>
      <c r="S49">
        <v>1312</v>
      </c>
      <c r="T49">
        <v>1587</v>
      </c>
      <c r="U49">
        <v>341</v>
      </c>
      <c r="V49">
        <v>1178</v>
      </c>
      <c r="W49">
        <v>1771</v>
      </c>
      <c r="X49">
        <v>5347</v>
      </c>
      <c r="Y49">
        <v>1645</v>
      </c>
      <c r="Z49">
        <v>1039</v>
      </c>
      <c r="AA49">
        <v>1764</v>
      </c>
      <c r="AB49">
        <v>348</v>
      </c>
      <c r="AC49">
        <v>577</v>
      </c>
      <c r="AD49">
        <v>1092</v>
      </c>
      <c r="AE49">
        <v>295</v>
      </c>
      <c r="AF49">
        <v>1201</v>
      </c>
      <c r="AG49">
        <v>1073</v>
      </c>
      <c r="AH49">
        <v>3168</v>
      </c>
      <c r="AI49">
        <v>2495</v>
      </c>
      <c r="AJ49">
        <v>241</v>
      </c>
      <c r="AK49">
        <v>4770</v>
      </c>
      <c r="AL49">
        <v>1488</v>
      </c>
      <c r="AM49">
        <v>1219</v>
      </c>
      <c r="AN49">
        <v>3611</v>
      </c>
      <c r="AO49">
        <v>289</v>
      </c>
      <c r="AP49">
        <v>1834</v>
      </c>
      <c r="AQ49">
        <v>465</v>
      </c>
      <c r="AR49">
        <v>2194</v>
      </c>
      <c r="AS49">
        <v>8429</v>
      </c>
      <c r="AT49">
        <v>891</v>
      </c>
      <c r="AU49">
        <v>173</v>
      </c>
      <c r="AV49">
        <v>1829</v>
      </c>
      <c r="AW49">
        <v>2748</v>
      </c>
      <c r="AX49">
        <v>404</v>
      </c>
      <c r="AY49">
        <v>1233</v>
      </c>
      <c r="AZ49">
        <v>151</v>
      </c>
    </row>
    <row r="50" spans="1:52" x14ac:dyDescent="0.25">
      <c r="A50">
        <v>2007</v>
      </c>
      <c r="B50">
        <v>1548</v>
      </c>
      <c r="C50">
        <v>545</v>
      </c>
      <c r="D50">
        <v>2353</v>
      </c>
      <c r="E50">
        <v>1294</v>
      </c>
      <c r="F50">
        <v>9046</v>
      </c>
      <c r="G50">
        <v>2075</v>
      </c>
      <c r="H50">
        <v>690</v>
      </c>
      <c r="I50">
        <v>341</v>
      </c>
      <c r="J50">
        <v>192</v>
      </c>
      <c r="K50">
        <v>6149</v>
      </c>
      <c r="L50">
        <v>2198</v>
      </c>
      <c r="M50">
        <v>377</v>
      </c>
      <c r="N50">
        <v>607</v>
      </c>
      <c r="O50">
        <v>4103</v>
      </c>
      <c r="P50">
        <v>1738</v>
      </c>
      <c r="Q50">
        <v>970</v>
      </c>
      <c r="R50">
        <v>1287</v>
      </c>
      <c r="S50">
        <v>1365</v>
      </c>
      <c r="T50">
        <v>1427</v>
      </c>
      <c r="U50">
        <v>392</v>
      </c>
      <c r="V50">
        <v>1179</v>
      </c>
      <c r="W50">
        <v>1643</v>
      </c>
      <c r="X50">
        <v>4592</v>
      </c>
      <c r="Y50">
        <v>1873</v>
      </c>
      <c r="Z50">
        <v>1033</v>
      </c>
      <c r="AA50">
        <v>1785</v>
      </c>
      <c r="AB50">
        <v>363</v>
      </c>
      <c r="AC50">
        <v>550</v>
      </c>
      <c r="AD50">
        <v>1096</v>
      </c>
      <c r="AE50">
        <v>357</v>
      </c>
      <c r="AF50">
        <v>1032</v>
      </c>
      <c r="AG50">
        <v>1028</v>
      </c>
      <c r="AH50">
        <v>2928</v>
      </c>
      <c r="AI50">
        <v>2386</v>
      </c>
      <c r="AJ50">
        <v>252</v>
      </c>
      <c r="AK50">
        <v>4661</v>
      </c>
      <c r="AL50">
        <v>1565</v>
      </c>
      <c r="AM50">
        <v>1276</v>
      </c>
      <c r="AN50">
        <v>3443</v>
      </c>
      <c r="AO50">
        <v>258</v>
      </c>
      <c r="AP50">
        <v>1773</v>
      </c>
      <c r="AQ50">
        <v>433</v>
      </c>
      <c r="AR50">
        <v>2201</v>
      </c>
      <c r="AS50">
        <v>8460</v>
      </c>
      <c r="AT50">
        <v>935</v>
      </c>
      <c r="AU50">
        <v>128</v>
      </c>
      <c r="AV50">
        <v>1793</v>
      </c>
      <c r="AW50">
        <v>2653</v>
      </c>
      <c r="AX50">
        <v>388</v>
      </c>
      <c r="AY50">
        <v>1227</v>
      </c>
      <c r="AZ50">
        <v>172</v>
      </c>
    </row>
    <row r="51" spans="1:52" x14ac:dyDescent="0.25">
      <c r="A51">
        <v>2008</v>
      </c>
      <c r="B51">
        <v>1618</v>
      </c>
      <c r="C51">
        <v>447</v>
      </c>
      <c r="D51">
        <v>2200</v>
      </c>
      <c r="E51">
        <v>1463</v>
      </c>
      <c r="F51">
        <v>8903</v>
      </c>
      <c r="G51">
        <v>2151</v>
      </c>
      <c r="H51">
        <v>680</v>
      </c>
      <c r="I51">
        <v>371</v>
      </c>
      <c r="J51">
        <v>186</v>
      </c>
      <c r="K51">
        <v>5972</v>
      </c>
      <c r="L51">
        <v>2334</v>
      </c>
      <c r="M51">
        <v>363</v>
      </c>
      <c r="N51">
        <v>579</v>
      </c>
      <c r="O51">
        <v>4118</v>
      </c>
      <c r="P51">
        <v>1711</v>
      </c>
      <c r="Q51">
        <v>937</v>
      </c>
      <c r="R51">
        <v>1226</v>
      </c>
      <c r="S51">
        <v>1457</v>
      </c>
      <c r="T51">
        <v>1250</v>
      </c>
      <c r="U51">
        <v>379</v>
      </c>
      <c r="V51">
        <v>1127</v>
      </c>
      <c r="W51">
        <v>1751</v>
      </c>
      <c r="X51">
        <v>4507</v>
      </c>
      <c r="Y51">
        <v>1805</v>
      </c>
      <c r="Z51">
        <v>958</v>
      </c>
      <c r="AA51">
        <v>1612</v>
      </c>
      <c r="AB51">
        <v>358</v>
      </c>
      <c r="AC51">
        <v>601</v>
      </c>
      <c r="AD51">
        <v>1106</v>
      </c>
      <c r="AE51">
        <v>385</v>
      </c>
      <c r="AF51">
        <v>1122</v>
      </c>
      <c r="AG51">
        <v>1118</v>
      </c>
      <c r="AH51">
        <v>2798</v>
      </c>
      <c r="AI51">
        <v>2296</v>
      </c>
      <c r="AJ51">
        <v>331</v>
      </c>
      <c r="AK51">
        <v>4531</v>
      </c>
      <c r="AL51">
        <v>1471</v>
      </c>
      <c r="AM51">
        <v>1183</v>
      </c>
      <c r="AN51">
        <v>3485</v>
      </c>
      <c r="AO51">
        <v>282</v>
      </c>
      <c r="AP51">
        <v>1686</v>
      </c>
      <c r="AQ51">
        <v>562</v>
      </c>
      <c r="AR51">
        <v>2078</v>
      </c>
      <c r="AS51">
        <v>8055</v>
      </c>
      <c r="AT51">
        <v>915</v>
      </c>
      <c r="AU51">
        <v>133</v>
      </c>
      <c r="AV51">
        <v>1794</v>
      </c>
      <c r="AW51">
        <v>2653</v>
      </c>
      <c r="AX51">
        <v>389</v>
      </c>
      <c r="AY51">
        <v>1128</v>
      </c>
      <c r="AZ51">
        <v>185</v>
      </c>
    </row>
    <row r="52" spans="1:52" x14ac:dyDescent="0.25">
      <c r="A52">
        <v>2009</v>
      </c>
      <c r="B52">
        <v>1504</v>
      </c>
      <c r="C52">
        <v>513</v>
      </c>
      <c r="D52">
        <v>2279</v>
      </c>
      <c r="E52">
        <v>1378</v>
      </c>
      <c r="F52">
        <v>8713</v>
      </c>
      <c r="G52">
        <v>2269</v>
      </c>
      <c r="H52">
        <v>657</v>
      </c>
      <c r="I52">
        <v>395</v>
      </c>
      <c r="J52">
        <v>150</v>
      </c>
      <c r="K52">
        <v>5501</v>
      </c>
      <c r="L52">
        <v>2323</v>
      </c>
      <c r="M52">
        <v>385</v>
      </c>
      <c r="N52">
        <v>575</v>
      </c>
      <c r="O52">
        <v>3901</v>
      </c>
      <c r="P52">
        <v>1621</v>
      </c>
      <c r="Q52">
        <v>890</v>
      </c>
      <c r="R52">
        <v>1179</v>
      </c>
      <c r="S52">
        <v>1531</v>
      </c>
      <c r="T52">
        <v>1351</v>
      </c>
      <c r="U52">
        <v>375</v>
      </c>
      <c r="V52">
        <v>1156</v>
      </c>
      <c r="W52">
        <v>1734</v>
      </c>
      <c r="X52">
        <v>4524</v>
      </c>
      <c r="Y52">
        <v>1789</v>
      </c>
      <c r="Z52">
        <v>991</v>
      </c>
      <c r="AA52">
        <v>1606</v>
      </c>
      <c r="AB52">
        <v>357</v>
      </c>
      <c r="AC52">
        <v>617</v>
      </c>
      <c r="AD52">
        <v>1024</v>
      </c>
      <c r="AE52">
        <v>399</v>
      </c>
      <c r="AF52">
        <v>1041</v>
      </c>
      <c r="AG52">
        <v>1069</v>
      </c>
      <c r="AH52">
        <v>2582</v>
      </c>
      <c r="AI52">
        <v>2306</v>
      </c>
      <c r="AJ52">
        <v>296</v>
      </c>
      <c r="AK52">
        <v>4119</v>
      </c>
      <c r="AL52">
        <v>1535</v>
      </c>
      <c r="AM52">
        <v>1202</v>
      </c>
      <c r="AN52">
        <v>3626</v>
      </c>
      <c r="AO52">
        <v>296</v>
      </c>
      <c r="AP52">
        <v>1663</v>
      </c>
      <c r="AQ52">
        <v>501</v>
      </c>
      <c r="AR52">
        <v>2019</v>
      </c>
      <c r="AS52">
        <v>8311</v>
      </c>
      <c r="AT52">
        <v>941</v>
      </c>
      <c r="AU52">
        <v>132</v>
      </c>
      <c r="AV52">
        <v>1572</v>
      </c>
      <c r="AW52">
        <v>2583</v>
      </c>
      <c r="AX52">
        <v>470</v>
      </c>
      <c r="AY52">
        <v>1118</v>
      </c>
      <c r="AZ52">
        <v>172</v>
      </c>
    </row>
    <row r="53" spans="1:52" x14ac:dyDescent="0.25">
      <c r="A53">
        <v>2010</v>
      </c>
      <c r="B53">
        <v>1355</v>
      </c>
      <c r="C53">
        <v>533</v>
      </c>
      <c r="D53">
        <v>2191</v>
      </c>
      <c r="E53">
        <v>1321</v>
      </c>
      <c r="F53">
        <v>8331</v>
      </c>
      <c r="G53">
        <v>2230</v>
      </c>
      <c r="H53">
        <v>595</v>
      </c>
      <c r="I53">
        <v>326</v>
      </c>
      <c r="J53">
        <v>187</v>
      </c>
      <c r="K53">
        <v>5373</v>
      </c>
      <c r="L53">
        <v>2107</v>
      </c>
      <c r="M53">
        <v>377</v>
      </c>
      <c r="N53">
        <v>533</v>
      </c>
      <c r="O53">
        <v>3066</v>
      </c>
      <c r="P53">
        <v>1760</v>
      </c>
      <c r="Q53">
        <v>883</v>
      </c>
      <c r="R53">
        <v>1146</v>
      </c>
      <c r="S53">
        <v>1438</v>
      </c>
      <c r="T53">
        <v>1230</v>
      </c>
      <c r="U53">
        <v>389</v>
      </c>
      <c r="V53">
        <v>1228</v>
      </c>
      <c r="W53">
        <v>1784</v>
      </c>
      <c r="X53">
        <v>4733</v>
      </c>
      <c r="Y53">
        <v>1798</v>
      </c>
      <c r="Z53">
        <v>931</v>
      </c>
      <c r="AA53">
        <v>1445</v>
      </c>
      <c r="AB53">
        <v>332</v>
      </c>
      <c r="AC53">
        <v>674</v>
      </c>
      <c r="AD53">
        <v>965</v>
      </c>
      <c r="AE53">
        <v>411</v>
      </c>
      <c r="AF53">
        <v>981</v>
      </c>
      <c r="AG53">
        <v>959</v>
      </c>
      <c r="AH53">
        <v>2797</v>
      </c>
      <c r="AI53">
        <v>2002</v>
      </c>
      <c r="AJ53">
        <v>245</v>
      </c>
      <c r="AK53">
        <v>3730</v>
      </c>
      <c r="AL53">
        <v>1469</v>
      </c>
      <c r="AM53">
        <v>1239</v>
      </c>
      <c r="AN53">
        <v>3472</v>
      </c>
      <c r="AO53">
        <v>298</v>
      </c>
      <c r="AP53">
        <v>1551</v>
      </c>
      <c r="AQ53">
        <v>385</v>
      </c>
      <c r="AR53">
        <v>2173</v>
      </c>
      <c r="AS53">
        <v>7622</v>
      </c>
      <c r="AT53">
        <v>983</v>
      </c>
      <c r="AU53">
        <v>141</v>
      </c>
      <c r="AV53">
        <v>1580</v>
      </c>
      <c r="AW53">
        <v>2579</v>
      </c>
      <c r="AX53">
        <v>362</v>
      </c>
      <c r="AY53">
        <v>1191</v>
      </c>
      <c r="AZ53">
        <v>162</v>
      </c>
    </row>
    <row r="54" spans="1:52" x14ac:dyDescent="0.25">
      <c r="A54">
        <v>2011</v>
      </c>
      <c r="B54">
        <v>1370</v>
      </c>
      <c r="C54">
        <v>436</v>
      </c>
      <c r="D54">
        <v>2499</v>
      </c>
      <c r="E54">
        <v>1230</v>
      </c>
      <c r="F54">
        <v>7665</v>
      </c>
      <c r="G54">
        <v>2285</v>
      </c>
      <c r="H54">
        <v>689</v>
      </c>
      <c r="I54">
        <v>307</v>
      </c>
      <c r="J54">
        <v>173</v>
      </c>
      <c r="K54">
        <v>5273</v>
      </c>
      <c r="L54">
        <v>2066</v>
      </c>
      <c r="M54">
        <v>353</v>
      </c>
      <c r="N54">
        <v>444</v>
      </c>
      <c r="O54">
        <v>3030</v>
      </c>
      <c r="P54">
        <v>1758</v>
      </c>
      <c r="Q54">
        <v>866</v>
      </c>
      <c r="R54">
        <v>1122</v>
      </c>
      <c r="S54">
        <v>1499</v>
      </c>
      <c r="T54">
        <v>1262</v>
      </c>
      <c r="U54">
        <v>394</v>
      </c>
      <c r="V54">
        <v>1200</v>
      </c>
      <c r="W54">
        <v>1654</v>
      </c>
      <c r="X54">
        <v>4344</v>
      </c>
      <c r="Y54">
        <v>2113</v>
      </c>
      <c r="Z54">
        <v>863</v>
      </c>
      <c r="AA54">
        <v>1469</v>
      </c>
      <c r="AB54">
        <v>366</v>
      </c>
      <c r="AC54">
        <v>699</v>
      </c>
      <c r="AD54">
        <v>913</v>
      </c>
      <c r="AE54">
        <v>581</v>
      </c>
      <c r="AF54">
        <v>1006</v>
      </c>
      <c r="AG54">
        <v>856</v>
      </c>
      <c r="AH54">
        <v>2751</v>
      </c>
      <c r="AI54">
        <v>1959</v>
      </c>
      <c r="AJ54">
        <v>266</v>
      </c>
      <c r="AK54">
        <v>3679</v>
      </c>
      <c r="AL54">
        <v>1410</v>
      </c>
      <c r="AM54">
        <v>1239</v>
      </c>
      <c r="AN54">
        <v>3339</v>
      </c>
      <c r="AO54">
        <v>319</v>
      </c>
      <c r="AP54">
        <v>1678</v>
      </c>
      <c r="AQ54">
        <v>503</v>
      </c>
      <c r="AR54">
        <v>2095</v>
      </c>
      <c r="AS54">
        <v>7486</v>
      </c>
      <c r="AT54">
        <v>901</v>
      </c>
      <c r="AU54">
        <v>146</v>
      </c>
      <c r="AV54">
        <v>1591</v>
      </c>
      <c r="AW54">
        <v>2320</v>
      </c>
      <c r="AX54">
        <v>372</v>
      </c>
      <c r="AY54">
        <v>1190</v>
      </c>
      <c r="AZ54">
        <v>146</v>
      </c>
    </row>
    <row r="55" spans="1:52" x14ac:dyDescent="0.25">
      <c r="A55">
        <v>2012</v>
      </c>
      <c r="B55">
        <v>1296</v>
      </c>
      <c r="C55">
        <v>583</v>
      </c>
      <c r="D55">
        <v>2282</v>
      </c>
      <c r="E55">
        <v>1233</v>
      </c>
      <c r="F55">
        <v>7837</v>
      </c>
      <c r="G55">
        <v>2122</v>
      </c>
      <c r="H55">
        <v>933</v>
      </c>
      <c r="I55">
        <v>249</v>
      </c>
      <c r="J55">
        <v>236</v>
      </c>
      <c r="K55">
        <v>5260</v>
      </c>
      <c r="L55">
        <v>2143</v>
      </c>
      <c r="M55">
        <v>279</v>
      </c>
      <c r="N55">
        <v>495</v>
      </c>
      <c r="O55">
        <v>3581</v>
      </c>
      <c r="P55">
        <v>1661</v>
      </c>
      <c r="Q55">
        <v>901</v>
      </c>
      <c r="R55">
        <v>1105</v>
      </c>
      <c r="S55">
        <v>1312</v>
      </c>
      <c r="T55">
        <v>1155</v>
      </c>
      <c r="U55">
        <v>372</v>
      </c>
      <c r="V55">
        <v>1237</v>
      </c>
      <c r="W55">
        <v>1650</v>
      </c>
      <c r="X55">
        <v>4635</v>
      </c>
      <c r="Y55">
        <v>1638</v>
      </c>
      <c r="Z55">
        <v>819</v>
      </c>
      <c r="AA55">
        <v>1527</v>
      </c>
      <c r="AB55">
        <v>392</v>
      </c>
      <c r="AC55">
        <v>710</v>
      </c>
      <c r="AD55">
        <v>931</v>
      </c>
      <c r="AE55">
        <v>486</v>
      </c>
      <c r="AF55">
        <v>1035</v>
      </c>
      <c r="AG55">
        <v>957</v>
      </c>
      <c r="AH55">
        <v>2837</v>
      </c>
      <c r="AI55">
        <v>1984</v>
      </c>
      <c r="AJ55">
        <v>279</v>
      </c>
      <c r="AK55">
        <v>3813</v>
      </c>
      <c r="AL55">
        <v>1622</v>
      </c>
      <c r="AM55">
        <v>1159</v>
      </c>
      <c r="AN55">
        <v>3371</v>
      </c>
      <c r="AO55">
        <v>292</v>
      </c>
      <c r="AP55">
        <v>1712</v>
      </c>
      <c r="AQ55">
        <v>600</v>
      </c>
      <c r="AR55">
        <v>2047</v>
      </c>
      <c r="AS55">
        <v>7715</v>
      </c>
      <c r="AT55">
        <v>975</v>
      </c>
      <c r="AU55">
        <v>131</v>
      </c>
      <c r="AV55">
        <v>1505</v>
      </c>
      <c r="AW55">
        <v>2250</v>
      </c>
      <c r="AX55">
        <v>415</v>
      </c>
      <c r="AY55">
        <v>1228</v>
      </c>
      <c r="AZ55">
        <v>154</v>
      </c>
    </row>
    <row r="56" spans="1:52" x14ac:dyDescent="0.25">
      <c r="A56">
        <v>2013</v>
      </c>
      <c r="B56">
        <v>1449</v>
      </c>
      <c r="C56">
        <v>657</v>
      </c>
      <c r="D56">
        <v>2344</v>
      </c>
      <c r="E56">
        <v>1135</v>
      </c>
      <c r="F56">
        <v>7464</v>
      </c>
      <c r="G56">
        <v>2198</v>
      </c>
      <c r="H56">
        <v>647</v>
      </c>
      <c r="I56">
        <v>278</v>
      </c>
      <c r="J56">
        <v>297</v>
      </c>
      <c r="K56">
        <v>4765</v>
      </c>
      <c r="L56">
        <v>2022</v>
      </c>
      <c r="M56">
        <v>366</v>
      </c>
      <c r="N56">
        <v>516</v>
      </c>
      <c r="O56">
        <v>3895</v>
      </c>
      <c r="P56">
        <v>1623</v>
      </c>
      <c r="Q56">
        <v>873</v>
      </c>
      <c r="R56">
        <v>1003</v>
      </c>
      <c r="S56">
        <v>951</v>
      </c>
      <c r="T56">
        <v>1248</v>
      </c>
      <c r="U56">
        <v>366</v>
      </c>
      <c r="V56">
        <v>1179</v>
      </c>
      <c r="W56">
        <v>1722</v>
      </c>
      <c r="X56">
        <v>4506</v>
      </c>
      <c r="Y56">
        <v>1453</v>
      </c>
      <c r="Z56">
        <v>726</v>
      </c>
      <c r="AA56">
        <v>1679</v>
      </c>
      <c r="AB56">
        <v>382</v>
      </c>
      <c r="AC56">
        <v>621</v>
      </c>
      <c r="AD56">
        <v>1090</v>
      </c>
      <c r="AE56">
        <v>522</v>
      </c>
      <c r="AF56">
        <v>861</v>
      </c>
      <c r="AG56">
        <v>1135</v>
      </c>
      <c r="AH56">
        <v>2575</v>
      </c>
      <c r="AI56">
        <v>1790</v>
      </c>
      <c r="AJ56">
        <v>288</v>
      </c>
      <c r="AK56">
        <v>3594</v>
      </c>
      <c r="AL56">
        <v>1715</v>
      </c>
      <c r="AM56">
        <v>1000</v>
      </c>
      <c r="AN56">
        <v>2728</v>
      </c>
      <c r="AO56">
        <v>333</v>
      </c>
      <c r="AP56">
        <v>1739</v>
      </c>
      <c r="AQ56">
        <v>454</v>
      </c>
      <c r="AR56">
        <v>1904</v>
      </c>
      <c r="AS56">
        <v>7610</v>
      </c>
      <c r="AT56">
        <v>926</v>
      </c>
      <c r="AU56">
        <v>113</v>
      </c>
      <c r="AV56">
        <v>1476</v>
      </c>
      <c r="AW56">
        <v>2072</v>
      </c>
      <c r="AX56">
        <v>367</v>
      </c>
      <c r="AY56">
        <v>1308</v>
      </c>
      <c r="AZ56">
        <v>144</v>
      </c>
    </row>
    <row r="57" spans="1:52" x14ac:dyDescent="0.25">
      <c r="A57">
        <v>2014</v>
      </c>
      <c r="B57">
        <v>1436</v>
      </c>
      <c r="C57">
        <v>555</v>
      </c>
      <c r="D57">
        <v>2464</v>
      </c>
      <c r="E57">
        <v>1182</v>
      </c>
      <c r="F57">
        <v>8398</v>
      </c>
      <c r="G57">
        <v>2121</v>
      </c>
      <c r="H57">
        <v>571</v>
      </c>
      <c r="I57">
        <v>249</v>
      </c>
      <c r="J57">
        <v>352</v>
      </c>
      <c r="K57">
        <v>6051</v>
      </c>
      <c r="L57">
        <v>2159</v>
      </c>
      <c r="M57">
        <v>314</v>
      </c>
      <c r="N57">
        <v>468</v>
      </c>
      <c r="O57">
        <v>3081</v>
      </c>
      <c r="P57">
        <v>1615</v>
      </c>
      <c r="Q57">
        <v>828</v>
      </c>
      <c r="R57">
        <v>1075</v>
      </c>
      <c r="S57">
        <v>883</v>
      </c>
      <c r="T57">
        <v>992</v>
      </c>
      <c r="U57">
        <v>360</v>
      </c>
      <c r="V57">
        <v>1144</v>
      </c>
      <c r="W57">
        <v>1629</v>
      </c>
      <c r="X57">
        <v>4049</v>
      </c>
      <c r="Y57">
        <v>1452</v>
      </c>
      <c r="Z57">
        <v>764</v>
      </c>
      <c r="AA57">
        <v>1706</v>
      </c>
      <c r="AB57">
        <v>430</v>
      </c>
      <c r="AC57">
        <v>620</v>
      </c>
      <c r="AD57">
        <v>995</v>
      </c>
      <c r="AE57">
        <v>458</v>
      </c>
      <c r="AF57">
        <v>953</v>
      </c>
      <c r="AG57">
        <v>1071</v>
      </c>
      <c r="AH57">
        <v>3918</v>
      </c>
      <c r="AI57">
        <v>1740</v>
      </c>
      <c r="AJ57">
        <v>276</v>
      </c>
      <c r="AK57">
        <v>4097</v>
      </c>
      <c r="AL57">
        <v>1277</v>
      </c>
      <c r="AM57">
        <v>1052</v>
      </c>
      <c r="AN57">
        <v>2787</v>
      </c>
      <c r="AO57">
        <v>253</v>
      </c>
      <c r="AP57">
        <v>1480</v>
      </c>
      <c r="AQ57">
        <v>413</v>
      </c>
      <c r="AR57">
        <v>1861</v>
      </c>
      <c r="AS57">
        <v>8236</v>
      </c>
      <c r="AT57">
        <v>945</v>
      </c>
      <c r="AU57">
        <v>99</v>
      </c>
      <c r="AV57">
        <v>1432</v>
      </c>
      <c r="AW57">
        <v>2171</v>
      </c>
      <c r="AX57">
        <v>285</v>
      </c>
      <c r="AY57">
        <v>1168</v>
      </c>
      <c r="AZ57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95DF7-97A2-4EE4-BB1C-833E4B63E6DD}">
  <dimension ref="A1:AZ57"/>
  <sheetViews>
    <sheetView workbookViewId="0">
      <selection sqref="A1:XFD1048576"/>
    </sheetView>
  </sheetViews>
  <sheetFormatPr defaultRowHeight="15" x14ac:dyDescent="0.25"/>
  <sheetData>
    <row r="1" spans="1:52" x14ac:dyDescent="0.25">
      <c r="A1" t="s">
        <v>54</v>
      </c>
    </row>
    <row r="2" spans="1:5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</row>
    <row r="3" spans="1:52" x14ac:dyDescent="0.25">
      <c r="A3">
        <v>1960</v>
      </c>
      <c r="B3">
        <v>898</v>
      </c>
      <c r="C3">
        <v>64</v>
      </c>
      <c r="D3">
        <v>706</v>
      </c>
      <c r="E3">
        <v>443</v>
      </c>
      <c r="F3">
        <v>15287</v>
      </c>
      <c r="G3">
        <v>1362</v>
      </c>
      <c r="H3">
        <v>236</v>
      </c>
      <c r="I3">
        <v>157</v>
      </c>
      <c r="J3">
        <v>1072</v>
      </c>
      <c r="K3">
        <v>4005</v>
      </c>
      <c r="L3">
        <v>974</v>
      </c>
      <c r="M3">
        <v>69</v>
      </c>
      <c r="N3">
        <v>92</v>
      </c>
      <c r="O3">
        <v>21048</v>
      </c>
      <c r="P3">
        <v>1609</v>
      </c>
      <c r="Q3">
        <v>301</v>
      </c>
      <c r="R3">
        <v>410</v>
      </c>
      <c r="S3">
        <v>1001</v>
      </c>
      <c r="T3">
        <v>1484</v>
      </c>
      <c r="U3">
        <v>77</v>
      </c>
      <c r="V3">
        <v>1158</v>
      </c>
      <c r="W3">
        <v>1052</v>
      </c>
      <c r="X3">
        <v>7330</v>
      </c>
      <c r="Y3">
        <v>950</v>
      </c>
      <c r="Z3">
        <v>324</v>
      </c>
      <c r="AA3">
        <v>3913</v>
      </c>
      <c r="AB3">
        <v>186</v>
      </c>
      <c r="AC3">
        <v>253</v>
      </c>
      <c r="AD3">
        <v>211</v>
      </c>
      <c r="AE3">
        <v>18</v>
      </c>
      <c r="AF3">
        <v>2591</v>
      </c>
      <c r="AG3">
        <v>376</v>
      </c>
      <c r="AI3">
        <v>825</v>
      </c>
      <c r="AJ3">
        <v>40</v>
      </c>
      <c r="AK3">
        <v>3890</v>
      </c>
      <c r="AL3">
        <v>929</v>
      </c>
      <c r="AM3">
        <v>563</v>
      </c>
      <c r="AN3">
        <v>3840</v>
      </c>
      <c r="AO3">
        <v>122</v>
      </c>
      <c r="AP3">
        <v>478</v>
      </c>
      <c r="AQ3">
        <v>62</v>
      </c>
      <c r="AR3">
        <v>961</v>
      </c>
      <c r="AS3">
        <v>3031</v>
      </c>
      <c r="AT3">
        <v>185</v>
      </c>
      <c r="AU3">
        <v>9</v>
      </c>
      <c r="AV3">
        <v>1042</v>
      </c>
      <c r="AW3">
        <v>886</v>
      </c>
      <c r="AX3">
        <v>238</v>
      </c>
      <c r="AY3">
        <v>327</v>
      </c>
      <c r="AZ3">
        <v>176</v>
      </c>
    </row>
    <row r="4" spans="1:52" x14ac:dyDescent="0.25">
      <c r="A4">
        <v>1961</v>
      </c>
      <c r="B4">
        <v>630</v>
      </c>
      <c r="C4">
        <v>29</v>
      </c>
      <c r="D4">
        <v>786</v>
      </c>
      <c r="E4">
        <v>446</v>
      </c>
      <c r="F4">
        <v>14832</v>
      </c>
      <c r="G4">
        <v>1633</v>
      </c>
      <c r="H4">
        <v>238</v>
      </c>
      <c r="I4">
        <v>124</v>
      </c>
      <c r="J4">
        <v>1348</v>
      </c>
      <c r="K4">
        <v>3746</v>
      </c>
      <c r="L4">
        <v>1129</v>
      </c>
      <c r="M4">
        <v>70</v>
      </c>
      <c r="N4">
        <v>64</v>
      </c>
      <c r="O4">
        <v>20977</v>
      </c>
      <c r="P4">
        <v>1829</v>
      </c>
      <c r="Q4">
        <v>291</v>
      </c>
      <c r="R4">
        <v>460</v>
      </c>
      <c r="S4">
        <v>1085</v>
      </c>
      <c r="T4">
        <v>1476</v>
      </c>
      <c r="U4">
        <v>87</v>
      </c>
      <c r="V4">
        <v>1330</v>
      </c>
      <c r="W4">
        <v>1066</v>
      </c>
      <c r="X4">
        <v>6441</v>
      </c>
      <c r="Y4">
        <v>951</v>
      </c>
      <c r="Z4">
        <v>345</v>
      </c>
      <c r="AA4">
        <v>3637</v>
      </c>
      <c r="AB4">
        <v>173</v>
      </c>
      <c r="AC4">
        <v>234</v>
      </c>
      <c r="AD4">
        <v>317</v>
      </c>
      <c r="AE4">
        <v>21</v>
      </c>
      <c r="AF4">
        <v>2371</v>
      </c>
      <c r="AG4">
        <v>381</v>
      </c>
      <c r="AI4">
        <v>694</v>
      </c>
      <c r="AJ4">
        <v>68</v>
      </c>
      <c r="AK4">
        <v>3914</v>
      </c>
      <c r="AL4">
        <v>817</v>
      </c>
      <c r="AM4">
        <v>626</v>
      </c>
      <c r="AN4">
        <v>4094</v>
      </c>
      <c r="AO4">
        <v>115</v>
      </c>
      <c r="AP4">
        <v>501</v>
      </c>
      <c r="AQ4">
        <v>61</v>
      </c>
      <c r="AR4">
        <v>1100</v>
      </c>
      <c r="AS4">
        <v>3042</v>
      </c>
      <c r="AT4">
        <v>186</v>
      </c>
      <c r="AU4">
        <v>16</v>
      </c>
      <c r="AV4">
        <v>1065</v>
      </c>
      <c r="AW4">
        <v>902</v>
      </c>
      <c r="AX4">
        <v>216</v>
      </c>
      <c r="AY4">
        <v>361</v>
      </c>
      <c r="AZ4">
        <v>121</v>
      </c>
    </row>
    <row r="5" spans="1:52" x14ac:dyDescent="0.25">
      <c r="A5">
        <v>1962</v>
      </c>
      <c r="B5">
        <v>754</v>
      </c>
      <c r="C5">
        <v>34</v>
      </c>
      <c r="D5">
        <v>851</v>
      </c>
      <c r="E5">
        <v>400</v>
      </c>
      <c r="F5">
        <v>15598</v>
      </c>
      <c r="G5">
        <v>1624</v>
      </c>
      <c r="H5">
        <v>258</v>
      </c>
      <c r="I5">
        <v>140</v>
      </c>
      <c r="J5">
        <v>1572</v>
      </c>
      <c r="K5">
        <v>3457</v>
      </c>
      <c r="L5">
        <v>1301</v>
      </c>
      <c r="M5">
        <v>120</v>
      </c>
      <c r="N5">
        <v>63</v>
      </c>
      <c r="O5">
        <v>20442</v>
      </c>
      <c r="P5">
        <v>1814</v>
      </c>
      <c r="Q5">
        <v>238</v>
      </c>
      <c r="R5">
        <v>480</v>
      </c>
      <c r="S5">
        <v>1122</v>
      </c>
      <c r="T5">
        <v>1298</v>
      </c>
      <c r="U5">
        <v>78</v>
      </c>
      <c r="V5">
        <v>1340</v>
      </c>
      <c r="W5">
        <v>1331</v>
      </c>
      <c r="X5">
        <v>7710</v>
      </c>
      <c r="Y5">
        <v>1028</v>
      </c>
      <c r="Z5">
        <v>179</v>
      </c>
      <c r="AA5">
        <v>3474</v>
      </c>
      <c r="AB5">
        <v>141</v>
      </c>
      <c r="AC5">
        <v>275</v>
      </c>
      <c r="AD5">
        <v>357</v>
      </c>
      <c r="AE5">
        <v>22</v>
      </c>
      <c r="AF5">
        <v>2816</v>
      </c>
      <c r="AG5">
        <v>419</v>
      </c>
      <c r="AI5">
        <v>836</v>
      </c>
      <c r="AJ5">
        <v>40</v>
      </c>
      <c r="AK5">
        <v>3830</v>
      </c>
      <c r="AL5">
        <v>973</v>
      </c>
      <c r="AM5">
        <v>714</v>
      </c>
      <c r="AN5">
        <v>4534</v>
      </c>
      <c r="AO5">
        <v>108</v>
      </c>
      <c r="AP5">
        <v>468</v>
      </c>
      <c r="AQ5">
        <v>62</v>
      </c>
      <c r="AR5">
        <v>1266</v>
      </c>
      <c r="AS5">
        <v>3192</v>
      </c>
      <c r="AT5">
        <v>217</v>
      </c>
      <c r="AU5">
        <v>18</v>
      </c>
      <c r="AV5">
        <v>1070</v>
      </c>
      <c r="AW5">
        <v>912</v>
      </c>
      <c r="AX5">
        <v>273</v>
      </c>
      <c r="AY5">
        <v>348</v>
      </c>
      <c r="AZ5">
        <v>51</v>
      </c>
    </row>
    <row r="6" spans="1:52" x14ac:dyDescent="0.25">
      <c r="A6">
        <v>1963</v>
      </c>
      <c r="B6">
        <v>828</v>
      </c>
      <c r="C6">
        <v>55</v>
      </c>
      <c r="D6">
        <v>897</v>
      </c>
      <c r="E6">
        <v>466</v>
      </c>
      <c r="F6">
        <v>16458</v>
      </c>
      <c r="G6">
        <v>1340</v>
      </c>
      <c r="H6">
        <v>366</v>
      </c>
      <c r="I6">
        <v>181</v>
      </c>
      <c r="J6">
        <v>1707</v>
      </c>
      <c r="K6">
        <v>4017</v>
      </c>
      <c r="L6">
        <v>1410</v>
      </c>
      <c r="M6">
        <v>80</v>
      </c>
      <c r="N6">
        <v>87</v>
      </c>
      <c r="O6">
        <v>19193</v>
      </c>
      <c r="P6">
        <v>2219</v>
      </c>
      <c r="Q6">
        <v>253</v>
      </c>
      <c r="R6">
        <v>648</v>
      </c>
      <c r="S6">
        <v>1109</v>
      </c>
      <c r="T6">
        <v>1446</v>
      </c>
      <c r="U6">
        <v>64</v>
      </c>
      <c r="V6">
        <v>1721</v>
      </c>
      <c r="W6">
        <v>1409</v>
      </c>
      <c r="X6">
        <v>8393</v>
      </c>
      <c r="Y6">
        <v>1186</v>
      </c>
      <c r="Z6">
        <v>191</v>
      </c>
      <c r="AA6">
        <v>3788</v>
      </c>
      <c r="AB6">
        <v>146</v>
      </c>
      <c r="AC6">
        <v>227</v>
      </c>
      <c r="AD6">
        <v>437</v>
      </c>
      <c r="AE6">
        <v>43</v>
      </c>
      <c r="AF6">
        <v>3367</v>
      </c>
      <c r="AG6">
        <v>385</v>
      </c>
      <c r="AI6">
        <v>903</v>
      </c>
      <c r="AJ6">
        <v>61</v>
      </c>
      <c r="AK6">
        <v>4145</v>
      </c>
      <c r="AL6">
        <v>997</v>
      </c>
      <c r="AM6">
        <v>554</v>
      </c>
      <c r="AN6">
        <v>4771</v>
      </c>
      <c r="AO6">
        <v>153</v>
      </c>
      <c r="AP6">
        <v>536</v>
      </c>
      <c r="AQ6">
        <v>78</v>
      </c>
      <c r="AR6">
        <v>1048</v>
      </c>
      <c r="AS6">
        <v>3700</v>
      </c>
      <c r="AT6">
        <v>225</v>
      </c>
      <c r="AU6">
        <v>27</v>
      </c>
      <c r="AV6">
        <v>1267</v>
      </c>
      <c r="AW6">
        <v>914</v>
      </c>
      <c r="AX6">
        <v>260</v>
      </c>
      <c r="AY6">
        <v>393</v>
      </c>
      <c r="AZ6">
        <v>72</v>
      </c>
    </row>
    <row r="7" spans="1:52" x14ac:dyDescent="0.25">
      <c r="A7">
        <v>1964</v>
      </c>
      <c r="B7">
        <v>992</v>
      </c>
      <c r="C7">
        <v>53</v>
      </c>
      <c r="D7">
        <v>967</v>
      </c>
      <c r="E7">
        <v>565</v>
      </c>
      <c r="F7">
        <v>18667</v>
      </c>
      <c r="G7">
        <v>1323</v>
      </c>
      <c r="H7">
        <v>414</v>
      </c>
      <c r="I7">
        <v>203</v>
      </c>
      <c r="J7">
        <v>2279</v>
      </c>
      <c r="K7">
        <v>4958</v>
      </c>
      <c r="L7">
        <v>1445</v>
      </c>
      <c r="M7">
        <v>95</v>
      </c>
      <c r="N7">
        <v>71</v>
      </c>
      <c r="O7">
        <v>19123</v>
      </c>
      <c r="P7">
        <v>2802</v>
      </c>
      <c r="Q7">
        <v>310</v>
      </c>
      <c r="R7">
        <v>623</v>
      </c>
      <c r="S7">
        <v>1140</v>
      </c>
      <c r="T7">
        <v>1849</v>
      </c>
      <c r="U7">
        <v>75</v>
      </c>
      <c r="V7">
        <v>2041</v>
      </c>
      <c r="W7">
        <v>1636</v>
      </c>
      <c r="X7">
        <v>9155</v>
      </c>
      <c r="Y7">
        <v>1285</v>
      </c>
      <c r="Z7">
        <v>476</v>
      </c>
      <c r="AA7">
        <v>3955</v>
      </c>
      <c r="AB7">
        <v>110</v>
      </c>
      <c r="AC7">
        <v>306</v>
      </c>
      <c r="AD7">
        <v>448</v>
      </c>
      <c r="AE7">
        <v>43</v>
      </c>
      <c r="AF7">
        <v>3812</v>
      </c>
      <c r="AG7">
        <v>476</v>
      </c>
      <c r="AI7">
        <v>1099</v>
      </c>
      <c r="AJ7">
        <v>56</v>
      </c>
      <c r="AK7">
        <v>4663</v>
      </c>
      <c r="AL7">
        <v>1055</v>
      </c>
      <c r="AM7">
        <v>703</v>
      </c>
      <c r="AN7">
        <v>5111</v>
      </c>
      <c r="AO7">
        <v>162</v>
      </c>
      <c r="AP7">
        <v>659</v>
      </c>
      <c r="AQ7">
        <v>59</v>
      </c>
      <c r="AR7">
        <v>1148</v>
      </c>
      <c r="AS7">
        <v>4479</v>
      </c>
      <c r="AT7">
        <v>263</v>
      </c>
      <c r="AU7">
        <v>13</v>
      </c>
      <c r="AV7">
        <v>1517</v>
      </c>
      <c r="AW7">
        <v>850</v>
      </c>
      <c r="AX7">
        <v>303</v>
      </c>
      <c r="AY7">
        <v>451</v>
      </c>
      <c r="AZ7">
        <v>46</v>
      </c>
    </row>
    <row r="8" spans="1:52" x14ac:dyDescent="0.25">
      <c r="A8">
        <v>1965</v>
      </c>
      <c r="B8">
        <v>992</v>
      </c>
      <c r="C8">
        <v>101</v>
      </c>
      <c r="D8">
        <v>895</v>
      </c>
      <c r="E8">
        <v>465</v>
      </c>
      <c r="F8">
        <v>21081</v>
      </c>
      <c r="G8">
        <v>1073</v>
      </c>
      <c r="H8">
        <v>546</v>
      </c>
      <c r="I8">
        <v>286</v>
      </c>
      <c r="J8">
        <v>2881</v>
      </c>
      <c r="K8">
        <v>5146</v>
      </c>
      <c r="L8">
        <v>1297</v>
      </c>
      <c r="M8">
        <v>133</v>
      </c>
      <c r="N8">
        <v>70</v>
      </c>
      <c r="O8">
        <v>17535</v>
      </c>
      <c r="P8">
        <v>2802</v>
      </c>
      <c r="Q8">
        <v>354</v>
      </c>
      <c r="R8">
        <v>537</v>
      </c>
      <c r="S8">
        <v>1167</v>
      </c>
      <c r="T8">
        <v>1813</v>
      </c>
      <c r="U8">
        <v>40</v>
      </c>
      <c r="V8">
        <v>2919</v>
      </c>
      <c r="W8">
        <v>2139</v>
      </c>
      <c r="X8">
        <v>10853</v>
      </c>
      <c r="Y8">
        <v>1433</v>
      </c>
      <c r="Z8">
        <v>334</v>
      </c>
      <c r="AA8">
        <v>4195</v>
      </c>
      <c r="AB8">
        <v>112</v>
      </c>
      <c r="AC8">
        <v>324</v>
      </c>
      <c r="AD8">
        <v>429</v>
      </c>
      <c r="AE8">
        <v>46</v>
      </c>
      <c r="AF8">
        <v>3753</v>
      </c>
      <c r="AG8">
        <v>449</v>
      </c>
      <c r="AH8">
        <v>28182</v>
      </c>
      <c r="AI8">
        <v>1129</v>
      </c>
      <c r="AJ8">
        <v>30</v>
      </c>
      <c r="AK8">
        <v>5286</v>
      </c>
      <c r="AL8">
        <v>957</v>
      </c>
      <c r="AM8">
        <v>873</v>
      </c>
      <c r="AN8">
        <v>6069</v>
      </c>
      <c r="AO8">
        <v>175</v>
      </c>
      <c r="AP8">
        <v>546</v>
      </c>
      <c r="AQ8">
        <v>65</v>
      </c>
      <c r="AR8">
        <v>1100</v>
      </c>
      <c r="AS8">
        <v>4509</v>
      </c>
      <c r="AT8">
        <v>229</v>
      </c>
      <c r="AU8">
        <v>18</v>
      </c>
      <c r="AV8">
        <v>1780</v>
      </c>
      <c r="AW8">
        <v>905</v>
      </c>
      <c r="AX8">
        <v>261</v>
      </c>
      <c r="AY8">
        <v>475</v>
      </c>
      <c r="AZ8">
        <v>61</v>
      </c>
    </row>
    <row r="9" spans="1:52" x14ac:dyDescent="0.25">
      <c r="A9">
        <v>1966</v>
      </c>
      <c r="B9">
        <v>1124</v>
      </c>
      <c r="C9">
        <v>98</v>
      </c>
      <c r="D9">
        <v>898</v>
      </c>
      <c r="E9">
        <v>574</v>
      </c>
      <c r="F9">
        <v>22317</v>
      </c>
      <c r="G9">
        <v>1064</v>
      </c>
      <c r="H9">
        <v>601</v>
      </c>
      <c r="I9">
        <v>300</v>
      </c>
      <c r="J9">
        <v>3703</v>
      </c>
      <c r="K9">
        <v>5933</v>
      </c>
      <c r="L9">
        <v>1555</v>
      </c>
      <c r="M9">
        <v>155</v>
      </c>
      <c r="N9">
        <v>54</v>
      </c>
      <c r="O9">
        <v>19824</v>
      </c>
      <c r="P9">
        <v>3089</v>
      </c>
      <c r="Q9">
        <v>351</v>
      </c>
      <c r="R9">
        <v>667</v>
      </c>
      <c r="S9">
        <v>1362</v>
      </c>
      <c r="T9">
        <v>2407</v>
      </c>
      <c r="U9">
        <v>58</v>
      </c>
      <c r="V9">
        <v>4470</v>
      </c>
      <c r="W9">
        <v>2474</v>
      </c>
      <c r="X9">
        <v>12992</v>
      </c>
      <c r="Y9">
        <v>1765</v>
      </c>
      <c r="Z9">
        <v>310</v>
      </c>
      <c r="AA9">
        <v>4769</v>
      </c>
      <c r="AB9">
        <v>125</v>
      </c>
      <c r="AC9">
        <v>362</v>
      </c>
      <c r="AD9">
        <v>440</v>
      </c>
      <c r="AE9">
        <v>70</v>
      </c>
      <c r="AF9">
        <v>4397</v>
      </c>
      <c r="AG9">
        <v>458</v>
      </c>
      <c r="AH9">
        <v>30098</v>
      </c>
      <c r="AI9">
        <v>1213</v>
      </c>
      <c r="AJ9">
        <v>40</v>
      </c>
      <c r="AK9">
        <v>7216</v>
      </c>
      <c r="AL9">
        <v>1015</v>
      </c>
      <c r="AM9">
        <v>895</v>
      </c>
      <c r="AN9">
        <v>5815</v>
      </c>
      <c r="AO9">
        <v>228</v>
      </c>
      <c r="AP9">
        <v>744</v>
      </c>
      <c r="AQ9">
        <v>68</v>
      </c>
      <c r="AR9">
        <v>1337</v>
      </c>
      <c r="AS9">
        <v>5987</v>
      </c>
      <c r="AT9">
        <v>368</v>
      </c>
      <c r="AU9">
        <v>16</v>
      </c>
      <c r="AV9">
        <v>2006</v>
      </c>
      <c r="AW9">
        <v>1094</v>
      </c>
      <c r="AX9">
        <v>342</v>
      </c>
      <c r="AY9">
        <v>537</v>
      </c>
      <c r="AZ9">
        <v>69</v>
      </c>
    </row>
    <row r="10" spans="1:52" x14ac:dyDescent="0.25">
      <c r="A10">
        <v>1967</v>
      </c>
      <c r="B10">
        <v>1167</v>
      </c>
      <c r="C10">
        <v>96</v>
      </c>
      <c r="D10">
        <v>1224</v>
      </c>
      <c r="E10">
        <v>693</v>
      </c>
      <c r="F10">
        <v>28539</v>
      </c>
      <c r="G10">
        <v>1342</v>
      </c>
      <c r="H10">
        <v>941</v>
      </c>
      <c r="I10">
        <v>343</v>
      </c>
      <c r="J10">
        <v>5759</v>
      </c>
      <c r="K10">
        <v>7850</v>
      </c>
      <c r="L10">
        <v>1682</v>
      </c>
      <c r="M10">
        <v>146</v>
      </c>
      <c r="N10">
        <v>76</v>
      </c>
      <c r="O10">
        <v>21879</v>
      </c>
      <c r="P10">
        <v>3933</v>
      </c>
      <c r="Q10">
        <v>578</v>
      </c>
      <c r="R10">
        <v>959</v>
      </c>
      <c r="S10">
        <v>1502</v>
      </c>
      <c r="T10">
        <v>3005</v>
      </c>
      <c r="U10">
        <v>94</v>
      </c>
      <c r="V10">
        <v>7809</v>
      </c>
      <c r="W10">
        <v>2818</v>
      </c>
      <c r="X10">
        <v>16188</v>
      </c>
      <c r="Y10">
        <v>2402</v>
      </c>
      <c r="Z10">
        <v>248</v>
      </c>
      <c r="AA10">
        <v>6005</v>
      </c>
      <c r="AB10">
        <v>150</v>
      </c>
      <c r="AC10">
        <v>556</v>
      </c>
      <c r="AD10">
        <v>523</v>
      </c>
      <c r="AE10">
        <v>42</v>
      </c>
      <c r="AF10">
        <v>5777</v>
      </c>
      <c r="AG10">
        <v>456</v>
      </c>
      <c r="AH10">
        <v>40202</v>
      </c>
      <c r="AI10">
        <v>1614</v>
      </c>
      <c r="AJ10">
        <v>37</v>
      </c>
      <c r="AK10">
        <v>9934</v>
      </c>
      <c r="AL10">
        <v>976</v>
      </c>
      <c r="AM10">
        <v>1317</v>
      </c>
      <c r="AN10">
        <v>6735</v>
      </c>
      <c r="AO10">
        <v>283</v>
      </c>
      <c r="AP10">
        <v>909</v>
      </c>
      <c r="AQ10">
        <v>87</v>
      </c>
      <c r="AR10">
        <v>2199</v>
      </c>
      <c r="AS10">
        <v>7558</v>
      </c>
      <c r="AT10">
        <v>394</v>
      </c>
      <c r="AU10">
        <v>8</v>
      </c>
      <c r="AV10">
        <v>2397</v>
      </c>
      <c r="AW10">
        <v>1686</v>
      </c>
      <c r="AX10">
        <v>347</v>
      </c>
      <c r="AY10">
        <v>1171</v>
      </c>
      <c r="AZ10">
        <v>43</v>
      </c>
    </row>
    <row r="11" spans="1:52" x14ac:dyDescent="0.25">
      <c r="A11">
        <v>1968</v>
      </c>
      <c r="B11">
        <v>1462</v>
      </c>
      <c r="C11">
        <v>146</v>
      </c>
      <c r="D11">
        <v>1448</v>
      </c>
      <c r="E11">
        <v>796</v>
      </c>
      <c r="F11">
        <v>36991</v>
      </c>
      <c r="G11">
        <v>1977</v>
      </c>
      <c r="H11">
        <v>1332</v>
      </c>
      <c r="I11">
        <v>561</v>
      </c>
      <c r="J11">
        <v>8622</v>
      </c>
      <c r="K11">
        <v>9849</v>
      </c>
      <c r="L11">
        <v>2181</v>
      </c>
      <c r="M11">
        <v>176</v>
      </c>
      <c r="N11">
        <v>83</v>
      </c>
      <c r="O11">
        <v>23209</v>
      </c>
      <c r="P11">
        <v>5119</v>
      </c>
      <c r="Q11">
        <v>686</v>
      </c>
      <c r="R11">
        <v>1095</v>
      </c>
      <c r="S11">
        <v>1941</v>
      </c>
      <c r="T11">
        <v>3369</v>
      </c>
      <c r="U11">
        <v>86</v>
      </c>
      <c r="V11">
        <v>10355</v>
      </c>
      <c r="W11">
        <v>4039</v>
      </c>
      <c r="X11">
        <v>18315</v>
      </c>
      <c r="Y11">
        <v>2959</v>
      </c>
      <c r="Z11">
        <v>310</v>
      </c>
      <c r="AA11">
        <v>7108</v>
      </c>
      <c r="AB11">
        <v>126</v>
      </c>
      <c r="AC11">
        <v>713</v>
      </c>
      <c r="AD11">
        <v>647</v>
      </c>
      <c r="AE11">
        <v>72</v>
      </c>
      <c r="AF11">
        <v>8747</v>
      </c>
      <c r="AG11">
        <v>513</v>
      </c>
      <c r="AH11">
        <v>59857</v>
      </c>
      <c r="AI11">
        <v>1929</v>
      </c>
      <c r="AJ11">
        <v>36</v>
      </c>
      <c r="AK11">
        <v>10808</v>
      </c>
      <c r="AL11">
        <v>1241</v>
      </c>
      <c r="AM11">
        <v>1536</v>
      </c>
      <c r="AN11">
        <v>9981</v>
      </c>
      <c r="AO11">
        <v>450</v>
      </c>
      <c r="AP11">
        <v>1152</v>
      </c>
      <c r="AQ11">
        <v>127</v>
      </c>
      <c r="AR11">
        <v>2830</v>
      </c>
      <c r="AS11">
        <v>9091</v>
      </c>
      <c r="AT11">
        <v>348</v>
      </c>
      <c r="AU11">
        <v>26</v>
      </c>
      <c r="AV11">
        <v>3027</v>
      </c>
      <c r="AW11">
        <v>3223</v>
      </c>
      <c r="AX11">
        <v>460</v>
      </c>
      <c r="AY11">
        <v>1394</v>
      </c>
      <c r="AZ11">
        <v>39</v>
      </c>
    </row>
    <row r="12" spans="1:52" x14ac:dyDescent="0.25">
      <c r="A12">
        <v>1969</v>
      </c>
      <c r="B12">
        <v>1448</v>
      </c>
      <c r="C12">
        <v>190</v>
      </c>
      <c r="D12">
        <v>1692</v>
      </c>
      <c r="E12">
        <v>885</v>
      </c>
      <c r="F12">
        <v>39240</v>
      </c>
      <c r="G12">
        <v>2324</v>
      </c>
      <c r="H12">
        <v>1696</v>
      </c>
      <c r="I12">
        <v>635</v>
      </c>
      <c r="J12">
        <v>12366</v>
      </c>
      <c r="K12">
        <v>10345</v>
      </c>
      <c r="L12">
        <v>2895</v>
      </c>
      <c r="M12">
        <v>282</v>
      </c>
      <c r="N12">
        <v>120</v>
      </c>
      <c r="O12">
        <v>26153</v>
      </c>
      <c r="P12">
        <v>4788</v>
      </c>
      <c r="Q12">
        <v>622</v>
      </c>
      <c r="R12">
        <v>1271</v>
      </c>
      <c r="S12">
        <v>2236</v>
      </c>
      <c r="T12">
        <v>3843</v>
      </c>
      <c r="U12">
        <v>111</v>
      </c>
      <c r="V12">
        <v>11086</v>
      </c>
      <c r="W12">
        <v>4955</v>
      </c>
      <c r="X12">
        <v>23238</v>
      </c>
      <c r="Y12">
        <v>3016</v>
      </c>
      <c r="Z12">
        <v>345</v>
      </c>
      <c r="AA12">
        <v>8483</v>
      </c>
      <c r="AB12">
        <v>154</v>
      </c>
      <c r="AC12">
        <v>751</v>
      </c>
      <c r="AD12">
        <v>781</v>
      </c>
      <c r="AE12">
        <v>75</v>
      </c>
      <c r="AF12">
        <v>9657</v>
      </c>
      <c r="AG12">
        <v>647</v>
      </c>
      <c r="AH12">
        <v>64754</v>
      </c>
      <c r="AI12">
        <v>2244</v>
      </c>
      <c r="AJ12">
        <v>44</v>
      </c>
      <c r="AK12">
        <v>13604</v>
      </c>
      <c r="AL12">
        <v>1268</v>
      </c>
      <c r="AM12">
        <v>1760</v>
      </c>
      <c r="AN12">
        <v>10690</v>
      </c>
      <c r="AO12">
        <v>669</v>
      </c>
      <c r="AP12">
        <v>1347</v>
      </c>
      <c r="AQ12">
        <v>85</v>
      </c>
      <c r="AR12">
        <v>2996</v>
      </c>
      <c r="AS12">
        <v>13045</v>
      </c>
      <c r="AT12">
        <v>512</v>
      </c>
      <c r="AU12">
        <v>41</v>
      </c>
      <c r="AV12">
        <v>3782</v>
      </c>
      <c r="AW12">
        <v>3844</v>
      </c>
      <c r="AX12">
        <v>347</v>
      </c>
      <c r="AY12">
        <v>1196</v>
      </c>
      <c r="AZ12">
        <v>51</v>
      </c>
    </row>
    <row r="13" spans="1:52" x14ac:dyDescent="0.25">
      <c r="A13">
        <v>1970</v>
      </c>
      <c r="B13">
        <v>1731</v>
      </c>
      <c r="C13">
        <v>217</v>
      </c>
      <c r="D13">
        <v>2130</v>
      </c>
      <c r="E13">
        <v>877</v>
      </c>
      <c r="F13">
        <v>41277</v>
      </c>
      <c r="G13">
        <v>2849</v>
      </c>
      <c r="H13">
        <v>2136</v>
      </c>
      <c r="I13">
        <v>578</v>
      </c>
      <c r="J13">
        <v>11816</v>
      </c>
      <c r="K13">
        <v>12636</v>
      </c>
      <c r="L13">
        <v>4395</v>
      </c>
      <c r="M13">
        <v>487</v>
      </c>
      <c r="N13">
        <v>146</v>
      </c>
      <c r="O13">
        <v>27908</v>
      </c>
      <c r="P13">
        <v>5729</v>
      </c>
      <c r="Q13">
        <v>804</v>
      </c>
      <c r="R13">
        <v>1689</v>
      </c>
      <c r="S13">
        <v>2344</v>
      </c>
      <c r="T13">
        <v>5131</v>
      </c>
      <c r="U13">
        <v>125</v>
      </c>
      <c r="V13">
        <v>13280</v>
      </c>
      <c r="W13">
        <v>5658</v>
      </c>
      <c r="X13">
        <v>30758</v>
      </c>
      <c r="Y13">
        <v>3389</v>
      </c>
      <c r="Z13">
        <v>421</v>
      </c>
      <c r="AA13">
        <v>9393</v>
      </c>
      <c r="AB13">
        <v>155</v>
      </c>
      <c r="AC13">
        <v>850</v>
      </c>
      <c r="AD13">
        <v>921</v>
      </c>
      <c r="AE13">
        <v>89</v>
      </c>
      <c r="AF13">
        <v>12145</v>
      </c>
      <c r="AG13">
        <v>687</v>
      </c>
      <c r="AH13">
        <v>81149</v>
      </c>
      <c r="AI13">
        <v>2660</v>
      </c>
      <c r="AJ13">
        <v>40</v>
      </c>
      <c r="AK13">
        <v>15539</v>
      </c>
      <c r="AL13">
        <v>1400</v>
      </c>
      <c r="AM13">
        <v>2144</v>
      </c>
      <c r="AN13">
        <v>12810</v>
      </c>
      <c r="AO13">
        <v>744</v>
      </c>
      <c r="AP13">
        <v>1557</v>
      </c>
      <c r="AQ13">
        <v>114</v>
      </c>
      <c r="AR13">
        <v>3218</v>
      </c>
      <c r="AS13">
        <v>15280</v>
      </c>
      <c r="AT13">
        <v>563</v>
      </c>
      <c r="AU13">
        <v>34</v>
      </c>
      <c r="AV13">
        <v>4437</v>
      </c>
      <c r="AW13">
        <v>3189</v>
      </c>
      <c r="AX13">
        <v>476</v>
      </c>
      <c r="AY13">
        <v>1462</v>
      </c>
      <c r="AZ13">
        <v>73</v>
      </c>
    </row>
    <row r="14" spans="1:52" x14ac:dyDescent="0.25">
      <c r="A14">
        <v>1971</v>
      </c>
      <c r="B14">
        <v>2005</v>
      </c>
      <c r="C14">
        <v>210</v>
      </c>
      <c r="D14">
        <v>2095</v>
      </c>
      <c r="E14">
        <v>947</v>
      </c>
      <c r="F14">
        <v>47626</v>
      </c>
      <c r="G14">
        <v>3080</v>
      </c>
      <c r="H14">
        <v>2563</v>
      </c>
      <c r="I14">
        <v>804</v>
      </c>
      <c r="J14">
        <v>11222</v>
      </c>
      <c r="K14">
        <v>13422</v>
      </c>
      <c r="L14">
        <v>4858</v>
      </c>
      <c r="M14">
        <v>734</v>
      </c>
      <c r="N14">
        <v>163</v>
      </c>
      <c r="O14">
        <v>28900</v>
      </c>
      <c r="P14">
        <v>6646</v>
      </c>
      <c r="Q14">
        <v>866</v>
      </c>
      <c r="R14">
        <v>1483</v>
      </c>
      <c r="S14">
        <v>2541</v>
      </c>
      <c r="T14">
        <v>4974</v>
      </c>
      <c r="U14">
        <v>144</v>
      </c>
      <c r="V14">
        <v>13015</v>
      </c>
      <c r="W14">
        <v>8069</v>
      </c>
      <c r="X14">
        <v>29703</v>
      </c>
      <c r="Y14">
        <v>2987</v>
      </c>
      <c r="Z14">
        <v>799</v>
      </c>
      <c r="AA14">
        <v>8533</v>
      </c>
      <c r="AB14">
        <v>203</v>
      </c>
      <c r="AC14">
        <v>544</v>
      </c>
      <c r="AD14">
        <v>868</v>
      </c>
      <c r="AE14">
        <v>123</v>
      </c>
      <c r="AF14">
        <v>16062</v>
      </c>
      <c r="AG14">
        <v>1062</v>
      </c>
      <c r="AH14">
        <v>97682</v>
      </c>
      <c r="AI14">
        <v>2844</v>
      </c>
      <c r="AJ14">
        <v>47</v>
      </c>
      <c r="AK14">
        <v>17642</v>
      </c>
      <c r="AL14">
        <v>1575</v>
      </c>
      <c r="AM14">
        <v>2383</v>
      </c>
      <c r="AN14">
        <v>16853</v>
      </c>
      <c r="AO14">
        <v>815</v>
      </c>
      <c r="AP14">
        <v>1640</v>
      </c>
      <c r="AQ14">
        <v>122</v>
      </c>
      <c r="AR14">
        <v>3452</v>
      </c>
      <c r="AS14">
        <v>14220</v>
      </c>
      <c r="AT14">
        <v>665</v>
      </c>
      <c r="AU14">
        <v>45</v>
      </c>
      <c r="AV14">
        <v>5033</v>
      </c>
      <c r="AW14">
        <v>3219</v>
      </c>
      <c r="AX14">
        <v>620</v>
      </c>
      <c r="AY14">
        <v>1411</v>
      </c>
      <c r="AZ14">
        <v>68</v>
      </c>
    </row>
    <row r="15" spans="1:52" x14ac:dyDescent="0.25">
      <c r="A15">
        <v>1972</v>
      </c>
      <c r="B15">
        <v>2407</v>
      </c>
      <c r="C15">
        <v>216</v>
      </c>
      <c r="D15">
        <v>2350</v>
      </c>
      <c r="E15">
        <v>1084</v>
      </c>
      <c r="F15">
        <v>48829</v>
      </c>
      <c r="G15">
        <v>3332</v>
      </c>
      <c r="H15">
        <v>2437</v>
      </c>
      <c r="I15">
        <v>735</v>
      </c>
      <c r="J15">
        <v>7751</v>
      </c>
      <c r="K15">
        <v>13745</v>
      </c>
      <c r="L15">
        <v>6340</v>
      </c>
      <c r="M15">
        <v>448</v>
      </c>
      <c r="N15">
        <v>156</v>
      </c>
      <c r="O15">
        <v>29267</v>
      </c>
      <c r="P15">
        <v>5878</v>
      </c>
      <c r="Q15">
        <v>770</v>
      </c>
      <c r="R15">
        <v>1556</v>
      </c>
      <c r="S15">
        <v>2744</v>
      </c>
      <c r="T15">
        <v>4963</v>
      </c>
      <c r="U15">
        <v>217</v>
      </c>
      <c r="V15">
        <v>13144</v>
      </c>
      <c r="W15">
        <v>8840</v>
      </c>
      <c r="X15">
        <v>26276</v>
      </c>
      <c r="Y15">
        <v>3290</v>
      </c>
      <c r="Z15">
        <v>902</v>
      </c>
      <c r="AA15">
        <v>8347</v>
      </c>
      <c r="AB15">
        <v>239</v>
      </c>
      <c r="AC15">
        <v>803</v>
      </c>
      <c r="AD15">
        <v>1002</v>
      </c>
      <c r="AE15">
        <v>103</v>
      </c>
      <c r="AF15">
        <v>15478</v>
      </c>
      <c r="AG15">
        <v>1295</v>
      </c>
      <c r="AH15">
        <v>86391</v>
      </c>
      <c r="AI15">
        <v>3452</v>
      </c>
      <c r="AJ15">
        <v>56</v>
      </c>
      <c r="AK15">
        <v>17318</v>
      </c>
      <c r="AL15">
        <v>1702</v>
      </c>
      <c r="AM15">
        <v>2390</v>
      </c>
      <c r="AN15">
        <v>17800</v>
      </c>
      <c r="AO15">
        <v>791</v>
      </c>
      <c r="AP15">
        <v>1762</v>
      </c>
      <c r="AQ15">
        <v>106</v>
      </c>
      <c r="AR15">
        <v>4076</v>
      </c>
      <c r="AS15">
        <v>14013</v>
      </c>
      <c r="AT15">
        <v>701</v>
      </c>
      <c r="AU15">
        <v>49</v>
      </c>
      <c r="AV15">
        <v>5408</v>
      </c>
      <c r="AW15">
        <v>3016</v>
      </c>
      <c r="AX15">
        <v>562</v>
      </c>
      <c r="AY15">
        <v>1661</v>
      </c>
      <c r="AZ15">
        <v>117</v>
      </c>
    </row>
    <row r="16" spans="1:52" x14ac:dyDescent="0.25">
      <c r="A16">
        <v>1973</v>
      </c>
      <c r="B16">
        <v>2809</v>
      </c>
      <c r="C16">
        <v>221</v>
      </c>
      <c r="D16">
        <v>3031</v>
      </c>
      <c r="E16">
        <v>1456</v>
      </c>
      <c r="F16">
        <v>49531</v>
      </c>
      <c r="G16">
        <v>3970</v>
      </c>
      <c r="H16">
        <v>2589</v>
      </c>
      <c r="I16">
        <v>520</v>
      </c>
      <c r="J16">
        <v>7171</v>
      </c>
      <c r="K16">
        <v>17069</v>
      </c>
      <c r="L16">
        <v>7565</v>
      </c>
      <c r="M16">
        <v>696</v>
      </c>
      <c r="N16">
        <v>207</v>
      </c>
      <c r="O16">
        <v>30651</v>
      </c>
      <c r="P16">
        <v>5785</v>
      </c>
      <c r="Q16">
        <v>954</v>
      </c>
      <c r="R16">
        <v>1781</v>
      </c>
      <c r="S16">
        <v>2843</v>
      </c>
      <c r="T16">
        <v>5218</v>
      </c>
      <c r="U16">
        <v>213</v>
      </c>
      <c r="V16">
        <v>12274</v>
      </c>
      <c r="W16">
        <v>10586</v>
      </c>
      <c r="X16">
        <v>25569</v>
      </c>
      <c r="Y16">
        <v>3455</v>
      </c>
      <c r="Z16">
        <v>1068</v>
      </c>
      <c r="AA16">
        <v>9201</v>
      </c>
      <c r="AB16">
        <v>262</v>
      </c>
      <c r="AC16">
        <v>964</v>
      </c>
      <c r="AD16">
        <v>1436</v>
      </c>
      <c r="AE16">
        <v>105</v>
      </c>
      <c r="AF16">
        <v>15179</v>
      </c>
      <c r="AG16">
        <v>1424</v>
      </c>
      <c r="AH16">
        <v>80795</v>
      </c>
      <c r="AI16">
        <v>3766</v>
      </c>
      <c r="AJ16">
        <v>47</v>
      </c>
      <c r="AK16">
        <v>15397</v>
      </c>
      <c r="AL16">
        <v>1816</v>
      </c>
      <c r="AM16">
        <v>2211</v>
      </c>
      <c r="AN16">
        <v>16498</v>
      </c>
      <c r="AO16">
        <v>944</v>
      </c>
      <c r="AP16">
        <v>2158</v>
      </c>
      <c r="AQ16">
        <v>169</v>
      </c>
      <c r="AR16">
        <v>5383</v>
      </c>
      <c r="AS16">
        <v>17056</v>
      </c>
      <c r="AT16">
        <v>724</v>
      </c>
      <c r="AU16">
        <v>41</v>
      </c>
      <c r="AV16">
        <v>5044</v>
      </c>
      <c r="AW16">
        <v>3302</v>
      </c>
      <c r="AX16">
        <v>501</v>
      </c>
      <c r="AY16">
        <v>2226</v>
      </c>
      <c r="AZ16">
        <v>116</v>
      </c>
    </row>
    <row r="17" spans="1:52" x14ac:dyDescent="0.25">
      <c r="A17">
        <v>1974</v>
      </c>
      <c r="B17">
        <v>3562</v>
      </c>
      <c r="C17">
        <v>298</v>
      </c>
      <c r="D17">
        <v>4396</v>
      </c>
      <c r="E17">
        <v>1664</v>
      </c>
      <c r="F17">
        <v>52822</v>
      </c>
      <c r="G17">
        <v>4137</v>
      </c>
      <c r="H17">
        <v>2850</v>
      </c>
      <c r="I17">
        <v>733</v>
      </c>
      <c r="J17">
        <v>7941</v>
      </c>
      <c r="K17">
        <v>22263</v>
      </c>
      <c r="L17">
        <v>8617</v>
      </c>
      <c r="M17">
        <v>1030</v>
      </c>
      <c r="N17">
        <v>303</v>
      </c>
      <c r="O17">
        <v>34882</v>
      </c>
      <c r="P17">
        <v>7166</v>
      </c>
      <c r="Q17">
        <v>1390</v>
      </c>
      <c r="R17">
        <v>2447</v>
      </c>
      <c r="S17">
        <v>3100</v>
      </c>
      <c r="T17">
        <v>5885</v>
      </c>
      <c r="U17">
        <v>292</v>
      </c>
      <c r="V17">
        <v>14765</v>
      </c>
      <c r="W17">
        <v>12317</v>
      </c>
      <c r="X17">
        <v>30679</v>
      </c>
      <c r="Y17">
        <v>4079</v>
      </c>
      <c r="Z17">
        <v>1116</v>
      </c>
      <c r="AA17">
        <v>10353</v>
      </c>
      <c r="AB17">
        <v>262</v>
      </c>
      <c r="AC17">
        <v>1404</v>
      </c>
      <c r="AD17">
        <v>1592</v>
      </c>
      <c r="AE17">
        <v>209</v>
      </c>
      <c r="AF17">
        <v>15879</v>
      </c>
      <c r="AG17">
        <v>1398</v>
      </c>
      <c r="AH17">
        <v>86814</v>
      </c>
      <c r="AI17">
        <v>4948</v>
      </c>
      <c r="AJ17">
        <v>82</v>
      </c>
      <c r="AK17">
        <v>20529</v>
      </c>
      <c r="AL17">
        <v>2263</v>
      </c>
      <c r="AM17">
        <v>2964</v>
      </c>
      <c r="AN17">
        <v>18876</v>
      </c>
      <c r="AO17">
        <v>853</v>
      </c>
      <c r="AP17">
        <v>3547</v>
      </c>
      <c r="AQ17">
        <v>139</v>
      </c>
      <c r="AR17">
        <v>6490</v>
      </c>
      <c r="AS17">
        <v>19757</v>
      </c>
      <c r="AT17">
        <v>889</v>
      </c>
      <c r="AU17">
        <v>65</v>
      </c>
      <c r="AV17">
        <v>6253</v>
      </c>
      <c r="AW17">
        <v>4015</v>
      </c>
      <c r="AX17">
        <v>631</v>
      </c>
      <c r="AY17">
        <v>3025</v>
      </c>
      <c r="AZ17">
        <v>153</v>
      </c>
    </row>
    <row r="18" spans="1:52" x14ac:dyDescent="0.25">
      <c r="A18">
        <v>1975</v>
      </c>
      <c r="B18">
        <v>4446</v>
      </c>
      <c r="C18">
        <v>456</v>
      </c>
      <c r="D18">
        <v>3780</v>
      </c>
      <c r="E18">
        <v>1854</v>
      </c>
      <c r="F18">
        <v>59827</v>
      </c>
      <c r="G18">
        <v>4412</v>
      </c>
      <c r="H18">
        <v>4069</v>
      </c>
      <c r="I18">
        <v>910</v>
      </c>
      <c r="J18">
        <v>9137</v>
      </c>
      <c r="K18">
        <v>20031</v>
      </c>
      <c r="L18">
        <v>8204</v>
      </c>
      <c r="M18">
        <v>1104</v>
      </c>
      <c r="N18">
        <v>344</v>
      </c>
      <c r="O18">
        <v>36308</v>
      </c>
      <c r="P18">
        <v>8328</v>
      </c>
      <c r="Q18">
        <v>1536</v>
      </c>
      <c r="R18">
        <v>2103</v>
      </c>
      <c r="S18">
        <v>3504</v>
      </c>
      <c r="T18">
        <v>5804</v>
      </c>
      <c r="U18">
        <v>386</v>
      </c>
      <c r="V18">
        <v>14107</v>
      </c>
      <c r="W18">
        <v>13229</v>
      </c>
      <c r="X18">
        <v>32334</v>
      </c>
      <c r="Y18">
        <v>4069</v>
      </c>
      <c r="Z18">
        <v>1280</v>
      </c>
      <c r="AA18">
        <v>11657</v>
      </c>
      <c r="AB18">
        <v>310</v>
      </c>
      <c r="AC18">
        <v>1398</v>
      </c>
      <c r="AD18">
        <v>1791</v>
      </c>
      <c r="AE18">
        <v>236</v>
      </c>
      <c r="AF18">
        <v>16287</v>
      </c>
      <c r="AG18">
        <v>1453</v>
      </c>
      <c r="AH18">
        <v>93499</v>
      </c>
      <c r="AI18">
        <v>4479</v>
      </c>
      <c r="AJ18">
        <v>91</v>
      </c>
      <c r="AK18">
        <v>23673</v>
      </c>
      <c r="AL18">
        <v>2445</v>
      </c>
      <c r="AM18">
        <v>2982</v>
      </c>
      <c r="AN18">
        <v>19935</v>
      </c>
      <c r="AO18">
        <v>889</v>
      </c>
      <c r="AP18">
        <v>3125</v>
      </c>
      <c r="AQ18">
        <v>212</v>
      </c>
      <c r="AR18">
        <v>6987</v>
      </c>
      <c r="AS18">
        <v>20076</v>
      </c>
      <c r="AT18">
        <v>953</v>
      </c>
      <c r="AU18">
        <v>74</v>
      </c>
      <c r="AV18">
        <v>6878</v>
      </c>
      <c r="AW18">
        <v>4395</v>
      </c>
      <c r="AX18">
        <v>820</v>
      </c>
      <c r="AY18">
        <v>3381</v>
      </c>
      <c r="AZ18">
        <v>185</v>
      </c>
    </row>
    <row r="19" spans="1:52" x14ac:dyDescent="0.25">
      <c r="A19">
        <v>1976</v>
      </c>
      <c r="B19">
        <v>3520</v>
      </c>
      <c r="C19">
        <v>477</v>
      </c>
      <c r="D19">
        <v>2949</v>
      </c>
      <c r="E19">
        <v>1618</v>
      </c>
      <c r="F19">
        <v>59318</v>
      </c>
      <c r="G19">
        <v>3608</v>
      </c>
      <c r="H19">
        <v>3831</v>
      </c>
      <c r="I19">
        <v>749</v>
      </c>
      <c r="J19">
        <v>7044</v>
      </c>
      <c r="K19">
        <v>15695</v>
      </c>
      <c r="L19">
        <v>7076</v>
      </c>
      <c r="M19">
        <v>1180</v>
      </c>
      <c r="N19">
        <v>332</v>
      </c>
      <c r="O19">
        <v>32243</v>
      </c>
      <c r="P19">
        <v>6830</v>
      </c>
      <c r="Q19">
        <v>1180</v>
      </c>
      <c r="R19">
        <v>1983</v>
      </c>
      <c r="S19">
        <v>3382</v>
      </c>
      <c r="T19">
        <v>4776</v>
      </c>
      <c r="U19">
        <v>406</v>
      </c>
      <c r="V19">
        <v>12247</v>
      </c>
      <c r="W19">
        <v>10466</v>
      </c>
      <c r="X19">
        <v>30284</v>
      </c>
      <c r="Y19">
        <v>3189</v>
      </c>
      <c r="Z19">
        <v>1509</v>
      </c>
      <c r="AA19">
        <v>9750</v>
      </c>
      <c r="AB19">
        <v>268</v>
      </c>
      <c r="AC19">
        <v>979</v>
      </c>
      <c r="AD19">
        <v>1799</v>
      </c>
      <c r="AE19">
        <v>204</v>
      </c>
      <c r="AF19">
        <v>14695</v>
      </c>
      <c r="AG19">
        <v>1457</v>
      </c>
      <c r="AH19">
        <v>95718</v>
      </c>
      <c r="AI19">
        <v>3859</v>
      </c>
      <c r="AJ19">
        <v>104</v>
      </c>
      <c r="AK19">
        <v>19645</v>
      </c>
      <c r="AL19">
        <v>1944</v>
      </c>
      <c r="AM19">
        <v>3091</v>
      </c>
      <c r="AN19">
        <v>16366</v>
      </c>
      <c r="AO19">
        <v>844</v>
      </c>
      <c r="AP19">
        <v>3010</v>
      </c>
      <c r="AQ19">
        <v>159</v>
      </c>
      <c r="AR19">
        <v>6215</v>
      </c>
      <c r="AS19">
        <v>17352</v>
      </c>
      <c r="AT19">
        <v>852</v>
      </c>
      <c r="AU19">
        <v>85</v>
      </c>
      <c r="AV19">
        <v>5444</v>
      </c>
      <c r="AW19">
        <v>4317</v>
      </c>
      <c r="AX19">
        <v>692</v>
      </c>
      <c r="AY19">
        <v>2734</v>
      </c>
      <c r="AZ19">
        <v>114</v>
      </c>
    </row>
    <row r="20" spans="1:52" x14ac:dyDescent="0.25">
      <c r="A20">
        <v>1977</v>
      </c>
      <c r="B20">
        <v>3572</v>
      </c>
      <c r="C20">
        <v>394</v>
      </c>
      <c r="D20">
        <v>3173</v>
      </c>
      <c r="E20">
        <v>1784</v>
      </c>
      <c r="F20">
        <v>62852</v>
      </c>
      <c r="G20">
        <v>4471</v>
      </c>
      <c r="H20">
        <v>4026</v>
      </c>
      <c r="I20">
        <v>914</v>
      </c>
      <c r="J20">
        <v>6655</v>
      </c>
      <c r="K20">
        <v>15885</v>
      </c>
      <c r="L20">
        <v>7094</v>
      </c>
      <c r="M20">
        <v>1146</v>
      </c>
      <c r="N20">
        <v>339</v>
      </c>
      <c r="O20">
        <v>31524</v>
      </c>
      <c r="P20">
        <v>6565</v>
      </c>
      <c r="Q20">
        <v>1187</v>
      </c>
      <c r="R20">
        <v>2343</v>
      </c>
      <c r="S20">
        <v>2806</v>
      </c>
      <c r="T20">
        <v>5602</v>
      </c>
      <c r="U20">
        <v>420</v>
      </c>
      <c r="V20">
        <v>12088</v>
      </c>
      <c r="W20">
        <v>9822</v>
      </c>
      <c r="X20">
        <v>23905</v>
      </c>
      <c r="Y20">
        <v>3413</v>
      </c>
      <c r="Z20">
        <v>1569</v>
      </c>
      <c r="AA20">
        <v>9076</v>
      </c>
      <c r="AB20">
        <v>298</v>
      </c>
      <c r="AC20">
        <v>1010</v>
      </c>
      <c r="AD20">
        <v>2045</v>
      </c>
      <c r="AE20">
        <v>197</v>
      </c>
      <c r="AF20">
        <v>13223</v>
      </c>
      <c r="AG20">
        <v>1304</v>
      </c>
      <c r="AH20">
        <v>84703</v>
      </c>
      <c r="AI20">
        <v>3385</v>
      </c>
      <c r="AJ20">
        <v>87</v>
      </c>
      <c r="AK20">
        <v>20386</v>
      </c>
      <c r="AL20">
        <v>2075</v>
      </c>
      <c r="AM20">
        <v>2948</v>
      </c>
      <c r="AN20">
        <v>15356</v>
      </c>
      <c r="AO20">
        <v>809</v>
      </c>
      <c r="AP20">
        <v>3046</v>
      </c>
      <c r="AQ20">
        <v>123</v>
      </c>
      <c r="AR20">
        <v>6266</v>
      </c>
      <c r="AS20">
        <v>19552</v>
      </c>
      <c r="AT20">
        <v>873</v>
      </c>
      <c r="AU20">
        <v>149</v>
      </c>
      <c r="AV20">
        <v>4727</v>
      </c>
      <c r="AW20">
        <v>3886</v>
      </c>
      <c r="AX20">
        <v>784</v>
      </c>
      <c r="AY20">
        <v>2426</v>
      </c>
      <c r="AZ20">
        <v>161</v>
      </c>
    </row>
    <row r="21" spans="1:52" x14ac:dyDescent="0.25">
      <c r="A21">
        <v>1978</v>
      </c>
      <c r="B21">
        <v>3708</v>
      </c>
      <c r="C21">
        <v>368</v>
      </c>
      <c r="D21">
        <v>3835</v>
      </c>
      <c r="E21">
        <v>1748</v>
      </c>
      <c r="F21">
        <v>68235</v>
      </c>
      <c r="G21">
        <v>4251</v>
      </c>
      <c r="H21">
        <v>4798</v>
      </c>
      <c r="I21">
        <v>848</v>
      </c>
      <c r="J21">
        <v>6333</v>
      </c>
      <c r="K21">
        <v>17701</v>
      </c>
      <c r="L21">
        <v>8454</v>
      </c>
      <c r="M21">
        <v>1557</v>
      </c>
      <c r="N21">
        <v>351</v>
      </c>
      <c r="O21">
        <v>32932</v>
      </c>
      <c r="P21">
        <v>6526</v>
      </c>
      <c r="Q21">
        <v>1357</v>
      </c>
      <c r="R21">
        <v>2201</v>
      </c>
      <c r="S21">
        <v>2845</v>
      </c>
      <c r="T21">
        <v>6887</v>
      </c>
      <c r="U21">
        <v>359</v>
      </c>
      <c r="V21">
        <v>12828</v>
      </c>
      <c r="W21">
        <v>9947</v>
      </c>
      <c r="X21">
        <v>20153</v>
      </c>
      <c r="Y21">
        <v>3411</v>
      </c>
      <c r="Z21">
        <v>1688</v>
      </c>
      <c r="AA21">
        <v>8943</v>
      </c>
      <c r="AB21">
        <v>289</v>
      </c>
      <c r="AC21">
        <v>1015</v>
      </c>
      <c r="AD21">
        <v>2373</v>
      </c>
      <c r="AE21">
        <v>229</v>
      </c>
      <c r="AF21">
        <v>14112</v>
      </c>
      <c r="AG21">
        <v>1352</v>
      </c>
      <c r="AH21">
        <v>83785</v>
      </c>
      <c r="AI21">
        <v>3673</v>
      </c>
      <c r="AJ21">
        <v>102</v>
      </c>
      <c r="AK21">
        <v>19627</v>
      </c>
      <c r="AL21">
        <v>2542</v>
      </c>
      <c r="AM21">
        <v>3204</v>
      </c>
      <c r="AN21">
        <v>16064</v>
      </c>
      <c r="AO21">
        <v>918</v>
      </c>
      <c r="AP21">
        <v>2955</v>
      </c>
      <c r="AQ21">
        <v>110</v>
      </c>
      <c r="AR21">
        <v>6639</v>
      </c>
      <c r="AS21">
        <v>21395</v>
      </c>
      <c r="AT21">
        <v>869</v>
      </c>
      <c r="AU21">
        <v>70</v>
      </c>
      <c r="AV21">
        <v>5000</v>
      </c>
      <c r="AW21">
        <v>4719</v>
      </c>
      <c r="AX21">
        <v>862</v>
      </c>
      <c r="AY21">
        <v>2336</v>
      </c>
      <c r="AZ21">
        <v>204</v>
      </c>
    </row>
    <row r="22" spans="1:52" x14ac:dyDescent="0.25">
      <c r="A22">
        <v>1979</v>
      </c>
      <c r="B22">
        <v>4127</v>
      </c>
      <c r="C22">
        <v>445</v>
      </c>
      <c r="D22">
        <v>4305</v>
      </c>
      <c r="E22">
        <v>1626</v>
      </c>
      <c r="F22">
        <v>75767</v>
      </c>
      <c r="G22">
        <v>4353</v>
      </c>
      <c r="H22">
        <v>6021</v>
      </c>
      <c r="I22">
        <v>753</v>
      </c>
      <c r="J22">
        <v>6920</v>
      </c>
      <c r="K22">
        <v>22097</v>
      </c>
      <c r="L22">
        <v>10939</v>
      </c>
      <c r="M22">
        <v>1688</v>
      </c>
      <c r="N22">
        <v>392</v>
      </c>
      <c r="O22">
        <v>36056</v>
      </c>
      <c r="P22">
        <v>7167</v>
      </c>
      <c r="Q22">
        <v>1457</v>
      </c>
      <c r="R22">
        <v>2423</v>
      </c>
      <c r="S22">
        <v>3247</v>
      </c>
      <c r="T22">
        <v>8832</v>
      </c>
      <c r="U22">
        <v>349</v>
      </c>
      <c r="V22">
        <v>13740</v>
      </c>
      <c r="W22">
        <v>11724</v>
      </c>
      <c r="X22">
        <v>20218</v>
      </c>
      <c r="Y22">
        <v>3754</v>
      </c>
      <c r="Z22">
        <v>1702</v>
      </c>
      <c r="AA22">
        <v>10267</v>
      </c>
      <c r="AB22">
        <v>260</v>
      </c>
      <c r="AC22">
        <v>1157</v>
      </c>
      <c r="AD22">
        <v>2861</v>
      </c>
      <c r="AE22">
        <v>254</v>
      </c>
      <c r="AF22">
        <v>18332</v>
      </c>
      <c r="AG22">
        <v>1502</v>
      </c>
      <c r="AH22">
        <v>93471</v>
      </c>
      <c r="AI22">
        <v>4327</v>
      </c>
      <c r="AJ22">
        <v>65</v>
      </c>
      <c r="AK22">
        <v>20909</v>
      </c>
      <c r="AL22">
        <v>2966</v>
      </c>
      <c r="AM22">
        <v>3299</v>
      </c>
      <c r="AN22">
        <v>17855</v>
      </c>
      <c r="AO22">
        <v>1019</v>
      </c>
      <c r="AP22">
        <v>3156</v>
      </c>
      <c r="AQ22">
        <v>140</v>
      </c>
      <c r="AR22">
        <v>7277</v>
      </c>
      <c r="AS22">
        <v>25667</v>
      </c>
      <c r="AT22">
        <v>1062</v>
      </c>
      <c r="AU22">
        <v>141</v>
      </c>
      <c r="AV22">
        <v>5799</v>
      </c>
      <c r="AW22">
        <v>4739</v>
      </c>
      <c r="AX22">
        <v>825</v>
      </c>
      <c r="AY22">
        <v>2857</v>
      </c>
      <c r="AZ22">
        <v>190</v>
      </c>
    </row>
    <row r="23" spans="1:52" x14ac:dyDescent="0.25">
      <c r="A23">
        <v>1980</v>
      </c>
      <c r="B23">
        <v>5102</v>
      </c>
      <c r="C23">
        <v>360</v>
      </c>
      <c r="D23">
        <v>5258</v>
      </c>
      <c r="E23">
        <v>1848</v>
      </c>
      <c r="F23">
        <v>90420</v>
      </c>
      <c r="G23">
        <v>4608</v>
      </c>
      <c r="H23">
        <v>6749</v>
      </c>
      <c r="I23">
        <v>815</v>
      </c>
      <c r="J23">
        <v>8897</v>
      </c>
      <c r="K23">
        <v>34015</v>
      </c>
      <c r="L23">
        <v>10670</v>
      </c>
      <c r="M23">
        <v>1835</v>
      </c>
      <c r="N23">
        <v>442</v>
      </c>
      <c r="O23">
        <v>41675</v>
      </c>
      <c r="P23">
        <v>7720</v>
      </c>
      <c r="Q23">
        <v>1596</v>
      </c>
      <c r="R23">
        <v>2664</v>
      </c>
      <c r="S23">
        <v>3468</v>
      </c>
      <c r="T23">
        <v>8271</v>
      </c>
      <c r="U23">
        <v>346</v>
      </c>
      <c r="V23">
        <v>16461</v>
      </c>
      <c r="W23">
        <v>13492</v>
      </c>
      <c r="X23">
        <v>22519</v>
      </c>
      <c r="Y23">
        <v>4025</v>
      </c>
      <c r="Z23">
        <v>2035</v>
      </c>
      <c r="AA23">
        <v>10958</v>
      </c>
      <c r="AB23">
        <v>266</v>
      </c>
      <c r="AC23">
        <v>1286</v>
      </c>
      <c r="AD23">
        <v>3686</v>
      </c>
      <c r="AE23">
        <v>386</v>
      </c>
      <c r="AF23">
        <v>22299</v>
      </c>
      <c r="AG23">
        <v>1657</v>
      </c>
      <c r="AH23">
        <v>112273</v>
      </c>
      <c r="AI23">
        <v>4810</v>
      </c>
      <c r="AJ23">
        <v>50</v>
      </c>
      <c r="AK23">
        <v>24082</v>
      </c>
      <c r="AL23">
        <v>3147</v>
      </c>
      <c r="AM23">
        <v>3978</v>
      </c>
      <c r="AN23">
        <v>21039</v>
      </c>
      <c r="AO23">
        <v>1122</v>
      </c>
      <c r="AP23">
        <v>3620</v>
      </c>
      <c r="AQ23">
        <v>138</v>
      </c>
      <c r="AR23">
        <v>8208</v>
      </c>
      <c r="AS23">
        <v>29547</v>
      </c>
      <c r="AT23">
        <v>1170</v>
      </c>
      <c r="AU23">
        <v>199</v>
      </c>
      <c r="AV23">
        <v>6392</v>
      </c>
      <c r="AW23">
        <v>5558</v>
      </c>
      <c r="AX23">
        <v>936</v>
      </c>
      <c r="AY23">
        <v>3310</v>
      </c>
      <c r="AZ23">
        <v>208</v>
      </c>
    </row>
    <row r="24" spans="1:52" x14ac:dyDescent="0.25">
      <c r="A24">
        <v>1981</v>
      </c>
      <c r="B24">
        <v>4952</v>
      </c>
      <c r="C24">
        <v>472</v>
      </c>
      <c r="D24">
        <v>4961</v>
      </c>
      <c r="E24">
        <v>1776</v>
      </c>
      <c r="F24">
        <v>93781</v>
      </c>
      <c r="G24">
        <v>4726</v>
      </c>
      <c r="H24">
        <v>7709</v>
      </c>
      <c r="I24">
        <v>844</v>
      </c>
      <c r="J24">
        <v>10399</v>
      </c>
      <c r="K24">
        <v>35473</v>
      </c>
      <c r="L24">
        <v>10938</v>
      </c>
      <c r="M24">
        <v>1453</v>
      </c>
      <c r="N24">
        <v>362</v>
      </c>
      <c r="O24">
        <v>42752</v>
      </c>
      <c r="P24">
        <v>7050</v>
      </c>
      <c r="Q24">
        <v>1554</v>
      </c>
      <c r="R24">
        <v>2611</v>
      </c>
      <c r="S24">
        <v>3687</v>
      </c>
      <c r="T24">
        <v>8698</v>
      </c>
      <c r="U24">
        <v>368</v>
      </c>
      <c r="V24">
        <v>18085</v>
      </c>
      <c r="W24">
        <v>15633</v>
      </c>
      <c r="X24">
        <v>23688</v>
      </c>
      <c r="Y24">
        <v>4266</v>
      </c>
      <c r="Z24">
        <v>2059</v>
      </c>
      <c r="AA24">
        <v>10629</v>
      </c>
      <c r="AB24">
        <v>302</v>
      </c>
      <c r="AC24">
        <v>1115</v>
      </c>
      <c r="AD24">
        <v>3870</v>
      </c>
      <c r="AE24">
        <v>335</v>
      </c>
      <c r="AF24">
        <v>24761</v>
      </c>
      <c r="AG24">
        <v>1868</v>
      </c>
      <c r="AH24">
        <v>120344</v>
      </c>
      <c r="AI24">
        <v>4809</v>
      </c>
      <c r="AJ24">
        <v>85</v>
      </c>
      <c r="AK24">
        <v>25529</v>
      </c>
      <c r="AL24">
        <v>3574</v>
      </c>
      <c r="AM24">
        <v>4780</v>
      </c>
      <c r="AN24">
        <v>22137</v>
      </c>
      <c r="AO24">
        <v>1257</v>
      </c>
      <c r="AP24">
        <v>3805</v>
      </c>
      <c r="AQ24">
        <v>122</v>
      </c>
      <c r="AR24">
        <v>7916</v>
      </c>
      <c r="AS24">
        <v>28528</v>
      </c>
      <c r="AT24">
        <v>1286</v>
      </c>
      <c r="AU24">
        <v>142</v>
      </c>
      <c r="AV24">
        <v>7229</v>
      </c>
      <c r="AW24">
        <v>5475</v>
      </c>
      <c r="AX24">
        <v>979</v>
      </c>
      <c r="AY24">
        <v>3249</v>
      </c>
      <c r="AZ24">
        <v>206</v>
      </c>
    </row>
    <row r="25" spans="1:52" x14ac:dyDescent="0.25">
      <c r="A25">
        <v>1982</v>
      </c>
      <c r="B25">
        <v>4417</v>
      </c>
      <c r="C25">
        <v>586</v>
      </c>
      <c r="D25">
        <v>4537</v>
      </c>
      <c r="E25">
        <v>1805</v>
      </c>
      <c r="F25">
        <v>91988</v>
      </c>
      <c r="G25">
        <v>4587</v>
      </c>
      <c r="H25">
        <v>6574</v>
      </c>
      <c r="I25">
        <v>737</v>
      </c>
      <c r="J25">
        <v>9137</v>
      </c>
      <c r="K25">
        <v>31002</v>
      </c>
      <c r="L25">
        <v>8716</v>
      </c>
      <c r="M25">
        <v>1560</v>
      </c>
      <c r="N25">
        <v>292</v>
      </c>
      <c r="O25">
        <v>39700</v>
      </c>
      <c r="P25">
        <v>5966</v>
      </c>
      <c r="Q25">
        <v>1051</v>
      </c>
      <c r="R25">
        <v>2095</v>
      </c>
      <c r="S25">
        <v>3568</v>
      </c>
      <c r="T25">
        <v>9275</v>
      </c>
      <c r="U25">
        <v>345</v>
      </c>
      <c r="V25">
        <v>15377</v>
      </c>
      <c r="W25">
        <v>12359</v>
      </c>
      <c r="X25">
        <v>24699</v>
      </c>
      <c r="Y25">
        <v>4188</v>
      </c>
      <c r="Z25">
        <v>1863</v>
      </c>
      <c r="AA25">
        <v>9554</v>
      </c>
      <c r="AB25">
        <v>265</v>
      </c>
      <c r="AC25">
        <v>982</v>
      </c>
      <c r="AD25">
        <v>3697</v>
      </c>
      <c r="AE25">
        <v>322</v>
      </c>
      <c r="AF25">
        <v>22880</v>
      </c>
      <c r="AG25">
        <v>1715</v>
      </c>
      <c r="AH25">
        <v>107843</v>
      </c>
      <c r="AI25">
        <v>5168</v>
      </c>
      <c r="AJ25">
        <v>85</v>
      </c>
      <c r="AK25">
        <v>19809</v>
      </c>
      <c r="AL25">
        <v>4218</v>
      </c>
      <c r="AM25">
        <v>4433</v>
      </c>
      <c r="AN25">
        <v>20806</v>
      </c>
      <c r="AO25">
        <v>1099</v>
      </c>
      <c r="AP25">
        <v>3921</v>
      </c>
      <c r="AQ25">
        <v>118</v>
      </c>
      <c r="AR25">
        <v>8173</v>
      </c>
      <c r="AS25">
        <v>33618</v>
      </c>
      <c r="AT25">
        <v>1344</v>
      </c>
      <c r="AU25">
        <v>119</v>
      </c>
      <c r="AV25">
        <v>6708</v>
      </c>
      <c r="AW25">
        <v>5003</v>
      </c>
      <c r="AX25">
        <v>970</v>
      </c>
      <c r="AY25">
        <v>3393</v>
      </c>
      <c r="AZ25">
        <v>172</v>
      </c>
    </row>
    <row r="26" spans="1:52" x14ac:dyDescent="0.25">
      <c r="A26">
        <v>1983</v>
      </c>
      <c r="B26">
        <v>3895</v>
      </c>
      <c r="C26">
        <v>465</v>
      </c>
      <c r="D26">
        <v>3923</v>
      </c>
      <c r="E26">
        <v>1614</v>
      </c>
      <c r="F26">
        <v>85826</v>
      </c>
      <c r="G26">
        <v>3968</v>
      </c>
      <c r="H26">
        <v>6296</v>
      </c>
      <c r="I26">
        <v>699</v>
      </c>
      <c r="J26">
        <v>7698</v>
      </c>
      <c r="K26">
        <v>28126</v>
      </c>
      <c r="L26">
        <v>8267</v>
      </c>
      <c r="M26">
        <v>1330</v>
      </c>
      <c r="N26">
        <v>270</v>
      </c>
      <c r="O26">
        <v>36625</v>
      </c>
      <c r="P26">
        <v>5474</v>
      </c>
      <c r="Q26">
        <v>1192</v>
      </c>
      <c r="R26">
        <v>2038</v>
      </c>
      <c r="S26">
        <v>3236</v>
      </c>
      <c r="T26">
        <v>8433</v>
      </c>
      <c r="U26">
        <v>311</v>
      </c>
      <c r="V26">
        <v>14950</v>
      </c>
      <c r="W26">
        <v>12023</v>
      </c>
      <c r="X26">
        <v>25873</v>
      </c>
      <c r="Y26">
        <v>3298</v>
      </c>
      <c r="Z26">
        <v>1650</v>
      </c>
      <c r="AA26">
        <v>8346</v>
      </c>
      <c r="AB26">
        <v>192</v>
      </c>
      <c r="AC26">
        <v>796</v>
      </c>
      <c r="AD26">
        <v>2737</v>
      </c>
      <c r="AE26">
        <v>231</v>
      </c>
      <c r="AF26">
        <v>20086</v>
      </c>
      <c r="AG26">
        <v>1595</v>
      </c>
      <c r="AH26">
        <v>94783</v>
      </c>
      <c r="AI26">
        <v>4840</v>
      </c>
      <c r="AJ26">
        <v>53</v>
      </c>
      <c r="AK26">
        <v>17132</v>
      </c>
      <c r="AL26">
        <v>4245</v>
      </c>
      <c r="AM26">
        <v>4533</v>
      </c>
      <c r="AN26">
        <v>20501</v>
      </c>
      <c r="AO26">
        <v>1078</v>
      </c>
      <c r="AP26">
        <v>3425</v>
      </c>
      <c r="AQ26">
        <v>111</v>
      </c>
      <c r="AR26">
        <v>8094</v>
      </c>
      <c r="AS26">
        <v>29769</v>
      </c>
      <c r="AT26">
        <v>1041</v>
      </c>
      <c r="AU26">
        <v>146</v>
      </c>
      <c r="AV26">
        <v>6132</v>
      </c>
      <c r="AW26">
        <v>4533</v>
      </c>
      <c r="AX26">
        <v>869</v>
      </c>
      <c r="AY26">
        <v>3415</v>
      </c>
      <c r="AZ26">
        <v>153</v>
      </c>
    </row>
    <row r="27" spans="1:52" x14ac:dyDescent="0.25">
      <c r="A27">
        <v>1984</v>
      </c>
      <c r="B27">
        <v>3833</v>
      </c>
      <c r="C27">
        <v>547</v>
      </c>
      <c r="D27">
        <v>4003</v>
      </c>
      <c r="E27">
        <v>1587</v>
      </c>
      <c r="F27">
        <v>83924</v>
      </c>
      <c r="G27">
        <v>3623</v>
      </c>
      <c r="H27">
        <v>6009</v>
      </c>
      <c r="I27">
        <v>711</v>
      </c>
      <c r="J27">
        <v>6087</v>
      </c>
      <c r="K27">
        <v>30311</v>
      </c>
      <c r="L27">
        <v>8414</v>
      </c>
      <c r="M27">
        <v>1204</v>
      </c>
      <c r="N27">
        <v>244</v>
      </c>
      <c r="O27">
        <v>34965</v>
      </c>
      <c r="P27">
        <v>5435</v>
      </c>
      <c r="Q27">
        <v>1114</v>
      </c>
      <c r="R27">
        <v>1745</v>
      </c>
      <c r="S27">
        <v>2631</v>
      </c>
      <c r="T27">
        <v>8501</v>
      </c>
      <c r="U27">
        <v>305</v>
      </c>
      <c r="V27">
        <v>13097</v>
      </c>
      <c r="W27">
        <v>10122</v>
      </c>
      <c r="X27">
        <v>27832</v>
      </c>
      <c r="Y27">
        <v>2960</v>
      </c>
      <c r="Z27">
        <v>1572</v>
      </c>
      <c r="AA27">
        <v>7053</v>
      </c>
      <c r="AB27">
        <v>226</v>
      </c>
      <c r="AC27">
        <v>693</v>
      </c>
      <c r="AD27">
        <v>2542</v>
      </c>
      <c r="AE27">
        <v>227</v>
      </c>
      <c r="AF27">
        <v>18218</v>
      </c>
      <c r="AG27">
        <v>1856</v>
      </c>
      <c r="AH27">
        <v>89900</v>
      </c>
      <c r="AI27">
        <v>4612</v>
      </c>
      <c r="AJ27">
        <v>53</v>
      </c>
      <c r="AK27">
        <v>15656</v>
      </c>
      <c r="AL27">
        <v>3668</v>
      </c>
      <c r="AM27">
        <v>4508</v>
      </c>
      <c r="AN27">
        <v>17656</v>
      </c>
      <c r="AO27">
        <v>1091</v>
      </c>
      <c r="AP27">
        <v>3408</v>
      </c>
      <c r="AQ27">
        <v>105</v>
      </c>
      <c r="AR27">
        <v>7867</v>
      </c>
      <c r="AS27">
        <v>28540</v>
      </c>
      <c r="AT27">
        <v>958</v>
      </c>
      <c r="AU27">
        <v>122</v>
      </c>
      <c r="AV27">
        <v>5765</v>
      </c>
      <c r="AW27">
        <v>5247</v>
      </c>
      <c r="AX27">
        <v>744</v>
      </c>
      <c r="AY27">
        <v>3167</v>
      </c>
      <c r="AZ27">
        <v>118</v>
      </c>
    </row>
    <row r="28" spans="1:52" x14ac:dyDescent="0.25">
      <c r="A28">
        <v>1985</v>
      </c>
      <c r="B28">
        <v>4237</v>
      </c>
      <c r="C28">
        <v>484</v>
      </c>
      <c r="D28">
        <v>4670</v>
      </c>
      <c r="E28">
        <v>1617</v>
      </c>
      <c r="F28">
        <v>86387</v>
      </c>
      <c r="G28">
        <v>4012</v>
      </c>
      <c r="H28">
        <v>6032</v>
      </c>
      <c r="I28">
        <v>773</v>
      </c>
      <c r="J28">
        <v>5230</v>
      </c>
      <c r="K28">
        <v>35506</v>
      </c>
      <c r="L28">
        <v>9812</v>
      </c>
      <c r="M28">
        <v>1048</v>
      </c>
      <c r="N28">
        <v>269</v>
      </c>
      <c r="O28">
        <v>33120</v>
      </c>
      <c r="P28">
        <v>5065</v>
      </c>
      <c r="Q28">
        <v>1187</v>
      </c>
      <c r="R28">
        <v>1929</v>
      </c>
      <c r="S28">
        <v>2821</v>
      </c>
      <c r="T28">
        <v>8526</v>
      </c>
      <c r="U28">
        <v>284</v>
      </c>
      <c r="V28">
        <v>13272</v>
      </c>
      <c r="W28">
        <v>10974</v>
      </c>
      <c r="X28">
        <v>26572</v>
      </c>
      <c r="Y28">
        <v>3598</v>
      </c>
      <c r="Z28">
        <v>1635</v>
      </c>
      <c r="AA28">
        <v>7425</v>
      </c>
      <c r="AB28">
        <v>173</v>
      </c>
      <c r="AC28">
        <v>779</v>
      </c>
      <c r="AD28">
        <v>2573</v>
      </c>
      <c r="AE28">
        <v>266</v>
      </c>
      <c r="AF28">
        <v>19282</v>
      </c>
      <c r="AG28">
        <v>2003</v>
      </c>
      <c r="AH28">
        <v>89706</v>
      </c>
      <c r="AI28">
        <v>4893</v>
      </c>
      <c r="AJ28">
        <v>44</v>
      </c>
      <c r="AK28">
        <v>14301</v>
      </c>
      <c r="AL28">
        <v>3526</v>
      </c>
      <c r="AM28">
        <v>4986</v>
      </c>
      <c r="AN28">
        <v>17429</v>
      </c>
      <c r="AO28">
        <v>1122</v>
      </c>
      <c r="AP28">
        <v>3143</v>
      </c>
      <c r="AQ28">
        <v>121</v>
      </c>
      <c r="AR28">
        <v>8614</v>
      </c>
      <c r="AS28">
        <v>31680</v>
      </c>
      <c r="AT28">
        <v>908</v>
      </c>
      <c r="AU28">
        <v>112</v>
      </c>
      <c r="AV28">
        <v>5720</v>
      </c>
      <c r="AW28">
        <v>5821</v>
      </c>
      <c r="AX28">
        <v>728</v>
      </c>
      <c r="AY28">
        <v>3351</v>
      </c>
      <c r="AZ28">
        <v>102</v>
      </c>
    </row>
    <row r="29" spans="1:52" x14ac:dyDescent="0.25">
      <c r="A29">
        <v>1986</v>
      </c>
      <c r="B29">
        <v>4523</v>
      </c>
      <c r="C29">
        <v>470</v>
      </c>
      <c r="D29">
        <v>5614</v>
      </c>
      <c r="E29">
        <v>1890</v>
      </c>
      <c r="F29">
        <v>92512</v>
      </c>
      <c r="G29">
        <v>4731</v>
      </c>
      <c r="H29">
        <v>6129</v>
      </c>
      <c r="I29">
        <v>786</v>
      </c>
      <c r="J29">
        <v>4720</v>
      </c>
      <c r="K29">
        <v>42822</v>
      </c>
      <c r="L29">
        <v>13056</v>
      </c>
      <c r="M29">
        <v>1129</v>
      </c>
      <c r="N29">
        <v>214</v>
      </c>
      <c r="O29">
        <v>37583</v>
      </c>
      <c r="P29">
        <v>4954</v>
      </c>
      <c r="Q29">
        <v>1197</v>
      </c>
      <c r="R29">
        <v>1958</v>
      </c>
      <c r="S29">
        <v>3076</v>
      </c>
      <c r="T29">
        <v>10071</v>
      </c>
      <c r="U29">
        <v>328</v>
      </c>
      <c r="V29">
        <v>13569</v>
      </c>
      <c r="W29">
        <v>11239</v>
      </c>
      <c r="X29">
        <v>27550</v>
      </c>
      <c r="Y29">
        <v>4299</v>
      </c>
      <c r="Z29">
        <v>1697</v>
      </c>
      <c r="AA29">
        <v>8624</v>
      </c>
      <c r="AB29">
        <v>160</v>
      </c>
      <c r="AC29">
        <v>817</v>
      </c>
      <c r="AD29">
        <v>2763</v>
      </c>
      <c r="AE29">
        <v>242</v>
      </c>
      <c r="AF29">
        <v>20473</v>
      </c>
      <c r="AG29">
        <v>1916</v>
      </c>
      <c r="AH29">
        <v>91360</v>
      </c>
      <c r="AI29">
        <v>5551</v>
      </c>
      <c r="AJ29">
        <v>47</v>
      </c>
      <c r="AK29">
        <v>15283</v>
      </c>
      <c r="AL29">
        <v>3521</v>
      </c>
      <c r="AM29">
        <v>5555</v>
      </c>
      <c r="AN29">
        <v>18085</v>
      </c>
      <c r="AO29">
        <v>1157</v>
      </c>
      <c r="AP29">
        <v>3361</v>
      </c>
      <c r="AQ29">
        <v>115</v>
      </c>
      <c r="AR29">
        <v>9978</v>
      </c>
      <c r="AS29">
        <v>40021</v>
      </c>
      <c r="AT29">
        <v>976</v>
      </c>
      <c r="AU29">
        <v>120</v>
      </c>
      <c r="AV29">
        <v>6118</v>
      </c>
      <c r="AW29">
        <v>6031</v>
      </c>
      <c r="AX29">
        <v>787</v>
      </c>
      <c r="AY29">
        <v>3483</v>
      </c>
      <c r="AZ29">
        <v>114</v>
      </c>
    </row>
    <row r="30" spans="1:52" x14ac:dyDescent="0.25">
      <c r="A30">
        <v>1987</v>
      </c>
      <c r="B30">
        <v>4581</v>
      </c>
      <c r="C30">
        <v>384</v>
      </c>
      <c r="D30">
        <v>4687</v>
      </c>
      <c r="E30">
        <v>1890</v>
      </c>
      <c r="F30">
        <v>83341</v>
      </c>
      <c r="G30">
        <v>3916</v>
      </c>
      <c r="H30">
        <v>5720</v>
      </c>
      <c r="I30">
        <v>789</v>
      </c>
      <c r="J30">
        <v>4462</v>
      </c>
      <c r="K30">
        <v>42869</v>
      </c>
      <c r="L30">
        <v>13014</v>
      </c>
      <c r="M30">
        <v>1061</v>
      </c>
      <c r="N30">
        <v>242</v>
      </c>
      <c r="O30">
        <v>36406</v>
      </c>
      <c r="P30">
        <v>4901</v>
      </c>
      <c r="Q30">
        <v>1025</v>
      </c>
      <c r="R30">
        <v>2032</v>
      </c>
      <c r="S30">
        <v>3361</v>
      </c>
      <c r="T30">
        <v>7987</v>
      </c>
      <c r="U30">
        <v>304</v>
      </c>
      <c r="V30">
        <v>13164</v>
      </c>
      <c r="W30">
        <v>10379</v>
      </c>
      <c r="X30">
        <v>25442</v>
      </c>
      <c r="Y30">
        <v>4354</v>
      </c>
      <c r="Z30">
        <v>1496</v>
      </c>
      <c r="AA30">
        <v>8376</v>
      </c>
      <c r="AB30">
        <v>196</v>
      </c>
      <c r="AC30">
        <v>751</v>
      </c>
      <c r="AD30">
        <v>2744</v>
      </c>
      <c r="AE30">
        <v>280</v>
      </c>
      <c r="AF30">
        <v>17862</v>
      </c>
      <c r="AG30">
        <v>1625</v>
      </c>
      <c r="AH30">
        <v>89721</v>
      </c>
      <c r="AI30">
        <v>6023</v>
      </c>
      <c r="AJ30">
        <v>51</v>
      </c>
      <c r="AK30">
        <v>16511</v>
      </c>
      <c r="AL30">
        <v>3583</v>
      </c>
      <c r="AM30">
        <v>5338</v>
      </c>
      <c r="AN30">
        <v>17241</v>
      </c>
      <c r="AO30">
        <v>1062</v>
      </c>
      <c r="AP30">
        <v>3463</v>
      </c>
      <c r="AQ30">
        <v>87</v>
      </c>
      <c r="AR30">
        <v>9409</v>
      </c>
      <c r="AS30">
        <v>38053</v>
      </c>
      <c r="AT30">
        <v>887</v>
      </c>
      <c r="AU30">
        <v>92</v>
      </c>
      <c r="AV30">
        <v>6244</v>
      </c>
      <c r="AW30">
        <v>6417</v>
      </c>
      <c r="AX30">
        <v>591</v>
      </c>
      <c r="AY30">
        <v>3192</v>
      </c>
      <c r="AZ30">
        <v>98</v>
      </c>
    </row>
    <row r="31" spans="1:52" x14ac:dyDescent="0.25">
      <c r="A31">
        <v>1988</v>
      </c>
      <c r="B31">
        <v>4860</v>
      </c>
      <c r="C31">
        <v>374</v>
      </c>
      <c r="D31">
        <v>4750</v>
      </c>
      <c r="E31">
        <v>2037</v>
      </c>
      <c r="F31">
        <v>86141</v>
      </c>
      <c r="G31">
        <v>3250</v>
      </c>
      <c r="H31">
        <v>6080</v>
      </c>
      <c r="I31">
        <v>784</v>
      </c>
      <c r="J31">
        <v>5690</v>
      </c>
      <c r="K31">
        <v>49916</v>
      </c>
      <c r="L31">
        <v>15593</v>
      </c>
      <c r="M31">
        <v>919</v>
      </c>
      <c r="N31">
        <v>202</v>
      </c>
      <c r="O31">
        <v>36097</v>
      </c>
      <c r="P31">
        <v>4963</v>
      </c>
      <c r="Q31">
        <v>1132</v>
      </c>
      <c r="R31">
        <v>2136</v>
      </c>
      <c r="S31">
        <v>2764</v>
      </c>
      <c r="T31">
        <v>9238</v>
      </c>
      <c r="U31">
        <v>311</v>
      </c>
      <c r="V31">
        <v>13994</v>
      </c>
      <c r="W31">
        <v>10352</v>
      </c>
      <c r="X31">
        <v>22424</v>
      </c>
      <c r="Y31">
        <v>4079</v>
      </c>
      <c r="Z31">
        <v>2028</v>
      </c>
      <c r="AA31">
        <v>8638</v>
      </c>
      <c r="AB31">
        <v>182</v>
      </c>
      <c r="AC31">
        <v>898</v>
      </c>
      <c r="AD31">
        <v>3087</v>
      </c>
      <c r="AE31">
        <v>231</v>
      </c>
      <c r="AF31">
        <v>18927</v>
      </c>
      <c r="AG31">
        <v>1557</v>
      </c>
      <c r="AH31">
        <v>97434</v>
      </c>
      <c r="AI31">
        <v>7085</v>
      </c>
      <c r="AJ31">
        <v>54</v>
      </c>
      <c r="AK31">
        <v>17546</v>
      </c>
      <c r="AL31">
        <v>3428</v>
      </c>
      <c r="AM31">
        <v>5289</v>
      </c>
      <c r="AN31">
        <v>16607</v>
      </c>
      <c r="AO31">
        <v>1146</v>
      </c>
      <c r="AP31">
        <v>4357</v>
      </c>
      <c r="AQ31">
        <v>87</v>
      </c>
      <c r="AR31">
        <v>8537</v>
      </c>
      <c r="AS31">
        <v>39301</v>
      </c>
      <c r="AT31">
        <v>915</v>
      </c>
      <c r="AU31">
        <v>89</v>
      </c>
      <c r="AV31">
        <v>6748</v>
      </c>
      <c r="AW31">
        <v>6738</v>
      </c>
      <c r="AX31">
        <v>644</v>
      </c>
      <c r="AY31">
        <v>3258</v>
      </c>
      <c r="AZ31">
        <v>71</v>
      </c>
    </row>
    <row r="32" spans="1:52" x14ac:dyDescent="0.25">
      <c r="A32">
        <v>1989</v>
      </c>
      <c r="B32">
        <v>5515</v>
      </c>
      <c r="C32">
        <v>356</v>
      </c>
      <c r="D32">
        <v>4944</v>
      </c>
      <c r="E32">
        <v>2660</v>
      </c>
      <c r="F32">
        <v>96431</v>
      </c>
      <c r="G32">
        <v>2984</v>
      </c>
      <c r="H32">
        <v>6956</v>
      </c>
      <c r="I32">
        <v>934</v>
      </c>
      <c r="J32">
        <v>6542</v>
      </c>
      <c r="K32">
        <v>51188</v>
      </c>
      <c r="L32">
        <v>17450</v>
      </c>
      <c r="M32">
        <v>925</v>
      </c>
      <c r="N32">
        <v>152</v>
      </c>
      <c r="O32">
        <v>39138</v>
      </c>
      <c r="P32">
        <v>5671</v>
      </c>
      <c r="Q32">
        <v>1108</v>
      </c>
      <c r="R32">
        <v>2508</v>
      </c>
      <c r="S32">
        <v>2836</v>
      </c>
      <c r="T32">
        <v>10397</v>
      </c>
      <c r="U32">
        <v>293</v>
      </c>
      <c r="V32">
        <v>15589</v>
      </c>
      <c r="W32">
        <v>11980</v>
      </c>
      <c r="X32">
        <v>20616</v>
      </c>
      <c r="Y32">
        <v>4128</v>
      </c>
      <c r="Z32">
        <v>2053</v>
      </c>
      <c r="AA32">
        <v>10060</v>
      </c>
      <c r="AB32">
        <v>137</v>
      </c>
      <c r="AC32">
        <v>837</v>
      </c>
      <c r="AD32">
        <v>2784</v>
      </c>
      <c r="AE32">
        <v>264</v>
      </c>
      <c r="AF32">
        <v>21139</v>
      </c>
      <c r="AG32">
        <v>1607</v>
      </c>
      <c r="AH32">
        <v>103983</v>
      </c>
      <c r="AI32">
        <v>8770</v>
      </c>
      <c r="AJ32">
        <v>61</v>
      </c>
      <c r="AK32">
        <v>18635</v>
      </c>
      <c r="AL32">
        <v>4070</v>
      </c>
      <c r="AM32">
        <v>4282</v>
      </c>
      <c r="AN32">
        <v>18025</v>
      </c>
      <c r="AO32">
        <v>1122</v>
      </c>
      <c r="AP32">
        <v>4574</v>
      </c>
      <c r="AQ32">
        <v>84</v>
      </c>
      <c r="AR32">
        <v>7926</v>
      </c>
      <c r="AS32">
        <v>37913</v>
      </c>
      <c r="AT32">
        <v>898</v>
      </c>
      <c r="AU32">
        <v>102</v>
      </c>
      <c r="AV32">
        <v>6494</v>
      </c>
      <c r="AW32">
        <v>6672</v>
      </c>
      <c r="AX32">
        <v>793</v>
      </c>
      <c r="AY32">
        <v>3659</v>
      </c>
      <c r="AZ32">
        <v>81</v>
      </c>
    </row>
    <row r="33" spans="1:52" x14ac:dyDescent="0.25">
      <c r="A33">
        <v>1990</v>
      </c>
      <c r="B33">
        <v>5805</v>
      </c>
      <c r="C33">
        <v>422</v>
      </c>
      <c r="D33">
        <v>5897</v>
      </c>
      <c r="E33">
        <v>2661</v>
      </c>
      <c r="F33">
        <v>112208</v>
      </c>
      <c r="G33">
        <v>2985</v>
      </c>
      <c r="H33">
        <v>7717</v>
      </c>
      <c r="I33">
        <v>1098</v>
      </c>
      <c r="J33">
        <v>7365</v>
      </c>
      <c r="K33">
        <v>53928</v>
      </c>
      <c r="L33">
        <v>17067</v>
      </c>
      <c r="M33">
        <v>1013</v>
      </c>
      <c r="N33">
        <v>151</v>
      </c>
      <c r="O33">
        <v>45038</v>
      </c>
      <c r="P33">
        <v>5619</v>
      </c>
      <c r="Q33">
        <v>1089</v>
      </c>
      <c r="R33">
        <v>2914</v>
      </c>
      <c r="S33">
        <v>2545</v>
      </c>
      <c r="T33">
        <v>11387</v>
      </c>
      <c r="U33">
        <v>308</v>
      </c>
      <c r="V33">
        <v>17394</v>
      </c>
      <c r="W33">
        <v>13062</v>
      </c>
      <c r="X33">
        <v>21752</v>
      </c>
      <c r="Y33">
        <v>4057</v>
      </c>
      <c r="Z33">
        <v>2217</v>
      </c>
      <c r="AA33">
        <v>11073</v>
      </c>
      <c r="AB33">
        <v>173</v>
      </c>
      <c r="AC33">
        <v>807</v>
      </c>
      <c r="AD33">
        <v>2864</v>
      </c>
      <c r="AE33">
        <v>302</v>
      </c>
      <c r="AF33">
        <v>23269</v>
      </c>
      <c r="AG33">
        <v>1744</v>
      </c>
      <c r="AH33">
        <v>112380</v>
      </c>
      <c r="AI33">
        <v>10082</v>
      </c>
      <c r="AJ33">
        <v>50</v>
      </c>
      <c r="AK33">
        <v>20451</v>
      </c>
      <c r="AL33">
        <v>3836</v>
      </c>
      <c r="AM33">
        <v>4102</v>
      </c>
      <c r="AN33">
        <v>20930</v>
      </c>
      <c r="AO33">
        <v>1224</v>
      </c>
      <c r="AP33">
        <v>5313</v>
      </c>
      <c r="AQ33">
        <v>86</v>
      </c>
      <c r="AR33">
        <v>9325</v>
      </c>
      <c r="AS33">
        <v>44297</v>
      </c>
      <c r="AT33">
        <v>980</v>
      </c>
      <c r="AU33">
        <v>66</v>
      </c>
      <c r="AV33">
        <v>7626</v>
      </c>
      <c r="AW33">
        <v>6326</v>
      </c>
      <c r="AX33">
        <v>680</v>
      </c>
      <c r="AY33">
        <v>5514</v>
      </c>
      <c r="AZ33">
        <v>72</v>
      </c>
    </row>
    <row r="34" spans="1:52" x14ac:dyDescent="0.25">
      <c r="A34">
        <v>1991</v>
      </c>
      <c r="B34">
        <v>6246</v>
      </c>
      <c r="C34">
        <v>645</v>
      </c>
      <c r="D34">
        <v>6215</v>
      </c>
      <c r="E34">
        <v>3217</v>
      </c>
      <c r="F34">
        <v>124939</v>
      </c>
      <c r="G34">
        <v>3628</v>
      </c>
      <c r="H34">
        <v>7384</v>
      </c>
      <c r="I34">
        <v>1460</v>
      </c>
      <c r="J34">
        <v>7269</v>
      </c>
      <c r="K34">
        <v>53083</v>
      </c>
      <c r="L34">
        <v>17762</v>
      </c>
      <c r="M34">
        <v>986</v>
      </c>
      <c r="N34">
        <v>215</v>
      </c>
      <c r="O34">
        <v>52653</v>
      </c>
      <c r="P34">
        <v>6506</v>
      </c>
      <c r="Q34">
        <v>1257</v>
      </c>
      <c r="R34">
        <v>3453</v>
      </c>
      <c r="S34">
        <v>3084</v>
      </c>
      <c r="T34">
        <v>11860</v>
      </c>
      <c r="U34">
        <v>280</v>
      </c>
      <c r="V34">
        <v>19783</v>
      </c>
      <c r="W34">
        <v>11669</v>
      </c>
      <c r="X34">
        <v>22790</v>
      </c>
      <c r="Y34">
        <v>4345</v>
      </c>
      <c r="Z34">
        <v>3015</v>
      </c>
      <c r="AA34">
        <v>12952</v>
      </c>
      <c r="AB34">
        <v>150</v>
      </c>
      <c r="AC34">
        <v>861</v>
      </c>
      <c r="AD34">
        <v>4012</v>
      </c>
      <c r="AE34">
        <v>365</v>
      </c>
      <c r="AF34">
        <v>22744</v>
      </c>
      <c r="AG34">
        <v>1862</v>
      </c>
      <c r="AH34">
        <v>112342</v>
      </c>
      <c r="AI34">
        <v>11990</v>
      </c>
      <c r="AJ34">
        <v>51</v>
      </c>
      <c r="AK34">
        <v>23536</v>
      </c>
      <c r="AL34">
        <v>4094</v>
      </c>
      <c r="AM34">
        <v>4387</v>
      </c>
      <c r="AN34">
        <v>23191</v>
      </c>
      <c r="AO34">
        <v>1234</v>
      </c>
      <c r="AP34">
        <v>6092</v>
      </c>
      <c r="AQ34">
        <v>132</v>
      </c>
      <c r="AR34">
        <v>10543</v>
      </c>
      <c r="AS34">
        <v>49700</v>
      </c>
      <c r="AT34">
        <v>976</v>
      </c>
      <c r="AU34">
        <v>67</v>
      </c>
      <c r="AV34">
        <v>8651</v>
      </c>
      <c r="AW34">
        <v>7303</v>
      </c>
      <c r="AX34">
        <v>779</v>
      </c>
      <c r="AY34">
        <v>5895</v>
      </c>
      <c r="AZ34">
        <v>79</v>
      </c>
    </row>
    <row r="35" spans="1:52" x14ac:dyDescent="0.25">
      <c r="A35">
        <v>1992</v>
      </c>
      <c r="B35">
        <v>6819</v>
      </c>
      <c r="C35">
        <v>640</v>
      </c>
      <c r="D35">
        <v>5867</v>
      </c>
      <c r="E35">
        <v>3011</v>
      </c>
      <c r="F35">
        <v>130897</v>
      </c>
      <c r="G35">
        <v>4180</v>
      </c>
      <c r="H35">
        <v>6918</v>
      </c>
      <c r="I35">
        <v>1042</v>
      </c>
      <c r="J35">
        <v>7459</v>
      </c>
      <c r="K35">
        <v>49482</v>
      </c>
      <c r="L35">
        <v>16863</v>
      </c>
      <c r="M35">
        <v>1151</v>
      </c>
      <c r="N35">
        <v>229</v>
      </c>
      <c r="O35">
        <v>47973</v>
      </c>
      <c r="P35">
        <v>6921</v>
      </c>
      <c r="Q35">
        <v>1113</v>
      </c>
      <c r="R35">
        <v>3277</v>
      </c>
      <c r="S35">
        <v>3273</v>
      </c>
      <c r="T35">
        <v>11636</v>
      </c>
      <c r="U35">
        <v>288</v>
      </c>
      <c r="V35">
        <v>21054</v>
      </c>
      <c r="W35">
        <v>11059</v>
      </c>
      <c r="X35">
        <v>20902</v>
      </c>
      <c r="Y35">
        <v>4906</v>
      </c>
      <c r="Z35">
        <v>3254</v>
      </c>
      <c r="AA35">
        <v>11783</v>
      </c>
      <c r="AB35">
        <v>222</v>
      </c>
      <c r="AC35">
        <v>911</v>
      </c>
      <c r="AD35">
        <v>4397</v>
      </c>
      <c r="AE35">
        <v>367</v>
      </c>
      <c r="AF35">
        <v>22216</v>
      </c>
      <c r="AG35">
        <v>2202</v>
      </c>
      <c r="AH35">
        <v>108154</v>
      </c>
      <c r="AI35">
        <v>12784</v>
      </c>
      <c r="AJ35">
        <v>50</v>
      </c>
      <c r="AK35">
        <v>21925</v>
      </c>
      <c r="AL35">
        <v>4376</v>
      </c>
      <c r="AM35">
        <v>4507</v>
      </c>
      <c r="AN35">
        <v>21701</v>
      </c>
      <c r="AO35">
        <v>950</v>
      </c>
      <c r="AP35">
        <v>6148</v>
      </c>
      <c r="AQ35">
        <v>120</v>
      </c>
      <c r="AR35">
        <v>10964</v>
      </c>
      <c r="AS35">
        <v>44588</v>
      </c>
      <c r="AT35">
        <v>1014</v>
      </c>
      <c r="AU35">
        <v>51</v>
      </c>
      <c r="AV35">
        <v>8787</v>
      </c>
      <c r="AW35">
        <v>7178</v>
      </c>
      <c r="AX35">
        <v>788</v>
      </c>
      <c r="AY35">
        <v>5997</v>
      </c>
      <c r="AZ35">
        <v>84</v>
      </c>
    </row>
    <row r="36" spans="1:52" x14ac:dyDescent="0.25">
      <c r="A36">
        <v>1993</v>
      </c>
      <c r="B36">
        <v>6677</v>
      </c>
      <c r="C36">
        <v>733</v>
      </c>
      <c r="D36">
        <v>6412</v>
      </c>
      <c r="E36">
        <v>3027</v>
      </c>
      <c r="F36">
        <v>126436</v>
      </c>
      <c r="G36">
        <v>4160</v>
      </c>
      <c r="H36">
        <v>6447</v>
      </c>
      <c r="I36">
        <v>1307</v>
      </c>
      <c r="J36">
        <v>7107</v>
      </c>
      <c r="K36">
        <v>48913</v>
      </c>
      <c r="L36">
        <v>17154</v>
      </c>
      <c r="M36">
        <v>1214</v>
      </c>
      <c r="N36">
        <v>186</v>
      </c>
      <c r="O36">
        <v>44584</v>
      </c>
      <c r="P36">
        <v>6845</v>
      </c>
      <c r="Q36">
        <v>1517</v>
      </c>
      <c r="R36">
        <v>3128</v>
      </c>
      <c r="S36">
        <v>3425</v>
      </c>
      <c r="T36">
        <v>12182</v>
      </c>
      <c r="U36">
        <v>264</v>
      </c>
      <c r="V36">
        <v>21582</v>
      </c>
      <c r="W36">
        <v>10563</v>
      </c>
      <c r="X36">
        <v>22601</v>
      </c>
      <c r="Y36">
        <v>5092</v>
      </c>
      <c r="Z36">
        <v>3683</v>
      </c>
      <c r="AA36">
        <v>12654</v>
      </c>
      <c r="AB36">
        <v>272</v>
      </c>
      <c r="AC36">
        <v>1003</v>
      </c>
      <c r="AD36">
        <v>4724</v>
      </c>
      <c r="AE36">
        <v>307</v>
      </c>
      <c r="AF36">
        <v>23319</v>
      </c>
      <c r="AG36">
        <v>2237</v>
      </c>
      <c r="AH36">
        <v>102122</v>
      </c>
      <c r="AI36">
        <v>13364</v>
      </c>
      <c r="AJ36">
        <v>53</v>
      </c>
      <c r="AK36">
        <v>21373</v>
      </c>
      <c r="AL36">
        <v>3935</v>
      </c>
      <c r="AM36">
        <v>3930</v>
      </c>
      <c r="AN36">
        <v>21563</v>
      </c>
      <c r="AO36">
        <v>1011</v>
      </c>
      <c r="AP36">
        <v>6825</v>
      </c>
      <c r="AQ36">
        <v>107</v>
      </c>
      <c r="AR36">
        <v>11224</v>
      </c>
      <c r="AS36">
        <v>40469</v>
      </c>
      <c r="AT36">
        <v>1090</v>
      </c>
      <c r="AU36">
        <v>52</v>
      </c>
      <c r="AV36">
        <v>9216</v>
      </c>
      <c r="AW36">
        <v>7204</v>
      </c>
      <c r="AX36">
        <v>782</v>
      </c>
      <c r="AY36">
        <v>5714</v>
      </c>
      <c r="AZ36">
        <v>81</v>
      </c>
    </row>
    <row r="37" spans="1:52" x14ac:dyDescent="0.25">
      <c r="A37">
        <v>1994</v>
      </c>
      <c r="B37">
        <v>7223</v>
      </c>
      <c r="C37">
        <v>886</v>
      </c>
      <c r="D37">
        <v>6601</v>
      </c>
      <c r="E37">
        <v>3158</v>
      </c>
      <c r="F37">
        <v>112160</v>
      </c>
      <c r="G37">
        <v>3910</v>
      </c>
      <c r="H37">
        <v>6150</v>
      </c>
      <c r="I37">
        <v>1141</v>
      </c>
      <c r="J37">
        <v>6311</v>
      </c>
      <c r="K37">
        <v>45871</v>
      </c>
      <c r="L37">
        <v>15703</v>
      </c>
      <c r="M37">
        <v>1221</v>
      </c>
      <c r="N37">
        <v>209</v>
      </c>
      <c r="O37">
        <v>43788</v>
      </c>
      <c r="P37">
        <v>7490</v>
      </c>
      <c r="Q37">
        <v>1327</v>
      </c>
      <c r="R37">
        <v>2940</v>
      </c>
      <c r="S37">
        <v>3595</v>
      </c>
      <c r="T37">
        <v>11530</v>
      </c>
      <c r="U37">
        <v>278</v>
      </c>
      <c r="V37">
        <v>20147</v>
      </c>
      <c r="W37">
        <v>10160</v>
      </c>
      <c r="X37">
        <v>21733</v>
      </c>
      <c r="Y37">
        <v>5370</v>
      </c>
      <c r="Z37">
        <v>4336</v>
      </c>
      <c r="AA37">
        <v>12178</v>
      </c>
      <c r="AB37">
        <v>280</v>
      </c>
      <c r="AC37">
        <v>1223</v>
      </c>
      <c r="AD37">
        <v>5134</v>
      </c>
      <c r="AE37">
        <v>308</v>
      </c>
      <c r="AF37">
        <v>22762</v>
      </c>
      <c r="AG37">
        <v>2329</v>
      </c>
      <c r="AH37">
        <v>86617</v>
      </c>
      <c r="AI37">
        <v>12811</v>
      </c>
      <c r="AJ37">
        <v>71</v>
      </c>
      <c r="AK37">
        <v>20821</v>
      </c>
      <c r="AL37">
        <v>4174</v>
      </c>
      <c r="AM37">
        <v>4264</v>
      </c>
      <c r="AN37">
        <v>22497</v>
      </c>
      <c r="AO37">
        <v>870</v>
      </c>
      <c r="AP37">
        <v>6817</v>
      </c>
      <c r="AQ37">
        <v>135</v>
      </c>
      <c r="AR37">
        <v>10735</v>
      </c>
      <c r="AS37">
        <v>37643</v>
      </c>
      <c r="AT37">
        <v>1213</v>
      </c>
      <c r="AU37">
        <v>71</v>
      </c>
      <c r="AV37">
        <v>8704</v>
      </c>
      <c r="AW37">
        <v>7464</v>
      </c>
      <c r="AX37">
        <v>772</v>
      </c>
      <c r="AY37">
        <v>5739</v>
      </c>
      <c r="AZ37">
        <v>79</v>
      </c>
    </row>
    <row r="38" spans="1:52" x14ac:dyDescent="0.25">
      <c r="A38">
        <v>1995</v>
      </c>
      <c r="B38">
        <v>7900</v>
      </c>
      <c r="C38">
        <v>937</v>
      </c>
      <c r="D38">
        <v>7329</v>
      </c>
      <c r="E38">
        <v>3122</v>
      </c>
      <c r="F38">
        <v>104611</v>
      </c>
      <c r="G38">
        <v>3604</v>
      </c>
      <c r="H38">
        <v>5345</v>
      </c>
      <c r="I38">
        <v>1425</v>
      </c>
      <c r="J38">
        <v>6864</v>
      </c>
      <c r="K38">
        <v>42485</v>
      </c>
      <c r="L38">
        <v>14777</v>
      </c>
      <c r="M38">
        <v>1553</v>
      </c>
      <c r="N38">
        <v>279</v>
      </c>
      <c r="O38">
        <v>39139</v>
      </c>
      <c r="P38">
        <v>7844</v>
      </c>
      <c r="Q38">
        <v>1507</v>
      </c>
      <c r="R38">
        <v>2775</v>
      </c>
      <c r="S38">
        <v>4001</v>
      </c>
      <c r="T38">
        <v>11662</v>
      </c>
      <c r="U38">
        <v>334</v>
      </c>
      <c r="V38">
        <v>21334</v>
      </c>
      <c r="W38">
        <v>9137</v>
      </c>
      <c r="X38">
        <v>17885</v>
      </c>
      <c r="Y38">
        <v>5702</v>
      </c>
      <c r="Z38">
        <v>3530</v>
      </c>
      <c r="AA38">
        <v>10863</v>
      </c>
      <c r="AB38">
        <v>253</v>
      </c>
      <c r="AC38">
        <v>1067</v>
      </c>
      <c r="AD38">
        <v>4966</v>
      </c>
      <c r="AE38">
        <v>314</v>
      </c>
      <c r="AF38">
        <v>22486</v>
      </c>
      <c r="AG38">
        <v>2604</v>
      </c>
      <c r="AH38">
        <v>72492</v>
      </c>
      <c r="AI38">
        <v>12896</v>
      </c>
      <c r="AJ38">
        <v>64</v>
      </c>
      <c r="AK38">
        <v>19931</v>
      </c>
      <c r="AL38">
        <v>3788</v>
      </c>
      <c r="AM38">
        <v>4332</v>
      </c>
      <c r="AN38">
        <v>22858</v>
      </c>
      <c r="AO38">
        <v>914</v>
      </c>
      <c r="AP38">
        <v>6461</v>
      </c>
      <c r="AQ38">
        <v>189</v>
      </c>
      <c r="AR38">
        <v>11732</v>
      </c>
      <c r="AS38">
        <v>33667</v>
      </c>
      <c r="AT38">
        <v>1309</v>
      </c>
      <c r="AU38">
        <v>64</v>
      </c>
      <c r="AV38">
        <v>8718</v>
      </c>
      <c r="AW38">
        <v>7209</v>
      </c>
      <c r="AX38">
        <v>781</v>
      </c>
      <c r="AY38">
        <v>5384</v>
      </c>
      <c r="AZ38">
        <v>86</v>
      </c>
    </row>
    <row r="39" spans="1:52" x14ac:dyDescent="0.25">
      <c r="A39">
        <v>1996</v>
      </c>
      <c r="B39">
        <v>7124</v>
      </c>
      <c r="C39">
        <v>710</v>
      </c>
      <c r="D39">
        <v>7429</v>
      </c>
      <c r="E39">
        <v>2864</v>
      </c>
      <c r="F39">
        <v>94222</v>
      </c>
      <c r="G39">
        <v>3755</v>
      </c>
      <c r="H39">
        <v>5552</v>
      </c>
      <c r="I39">
        <v>1304</v>
      </c>
      <c r="J39">
        <v>6444</v>
      </c>
      <c r="K39">
        <v>41643</v>
      </c>
      <c r="L39">
        <v>15100</v>
      </c>
      <c r="M39">
        <v>1606</v>
      </c>
      <c r="N39">
        <v>241</v>
      </c>
      <c r="O39">
        <v>33106</v>
      </c>
      <c r="P39">
        <v>7249</v>
      </c>
      <c r="Q39">
        <v>1286</v>
      </c>
      <c r="R39">
        <v>2476</v>
      </c>
      <c r="S39">
        <v>3643</v>
      </c>
      <c r="T39">
        <v>12036</v>
      </c>
      <c r="U39">
        <v>292</v>
      </c>
      <c r="V39">
        <v>19944</v>
      </c>
      <c r="W39">
        <v>7778</v>
      </c>
      <c r="X39">
        <v>16907</v>
      </c>
      <c r="Y39">
        <v>5385</v>
      </c>
      <c r="Z39">
        <v>3646</v>
      </c>
      <c r="AA39">
        <v>9142</v>
      </c>
      <c r="AB39">
        <v>261</v>
      </c>
      <c r="AC39">
        <v>1052</v>
      </c>
      <c r="AD39">
        <v>4931</v>
      </c>
      <c r="AE39">
        <v>317</v>
      </c>
      <c r="AF39">
        <v>18838</v>
      </c>
      <c r="AG39">
        <v>2782</v>
      </c>
      <c r="AH39">
        <v>61822</v>
      </c>
      <c r="AI39">
        <v>12001</v>
      </c>
      <c r="AJ39">
        <v>71</v>
      </c>
      <c r="AK39">
        <v>18336</v>
      </c>
      <c r="AL39">
        <v>3519</v>
      </c>
      <c r="AM39">
        <v>3914</v>
      </c>
      <c r="AN39">
        <v>22784</v>
      </c>
      <c r="AO39">
        <v>824</v>
      </c>
      <c r="AP39">
        <v>6361</v>
      </c>
      <c r="AQ39">
        <v>138</v>
      </c>
      <c r="AR39">
        <v>11902</v>
      </c>
      <c r="AS39">
        <v>32804</v>
      </c>
      <c r="AT39">
        <v>1377</v>
      </c>
      <c r="AU39">
        <v>91</v>
      </c>
      <c r="AV39">
        <v>8181</v>
      </c>
      <c r="AW39">
        <v>6587</v>
      </c>
      <c r="AX39">
        <v>737</v>
      </c>
      <c r="AY39">
        <v>4982</v>
      </c>
      <c r="AZ39">
        <v>98</v>
      </c>
    </row>
    <row r="40" spans="1:52" x14ac:dyDescent="0.25">
      <c r="A40">
        <v>1997</v>
      </c>
      <c r="B40">
        <v>6931</v>
      </c>
      <c r="C40">
        <v>648</v>
      </c>
      <c r="D40">
        <v>7547</v>
      </c>
      <c r="E40">
        <v>2814</v>
      </c>
      <c r="F40">
        <v>81468</v>
      </c>
      <c r="G40">
        <v>3242</v>
      </c>
      <c r="H40">
        <v>4999</v>
      </c>
      <c r="I40">
        <v>1783</v>
      </c>
      <c r="J40">
        <v>4501</v>
      </c>
      <c r="K40">
        <v>40459</v>
      </c>
      <c r="L40">
        <v>15473</v>
      </c>
      <c r="M40">
        <v>1403</v>
      </c>
      <c r="N40">
        <v>237</v>
      </c>
      <c r="O40">
        <v>33123</v>
      </c>
      <c r="P40">
        <v>7763</v>
      </c>
      <c r="Q40">
        <v>1593</v>
      </c>
      <c r="R40">
        <v>2535</v>
      </c>
      <c r="S40">
        <v>3546</v>
      </c>
      <c r="T40">
        <v>10407</v>
      </c>
      <c r="U40">
        <v>257</v>
      </c>
      <c r="V40">
        <v>17157</v>
      </c>
      <c r="W40">
        <v>6676</v>
      </c>
      <c r="X40">
        <v>14934</v>
      </c>
      <c r="Y40">
        <v>5373</v>
      </c>
      <c r="Z40">
        <v>3741</v>
      </c>
      <c r="AA40">
        <v>8430</v>
      </c>
      <c r="AB40">
        <v>179</v>
      </c>
      <c r="AC40">
        <v>1097</v>
      </c>
      <c r="AD40">
        <v>5071</v>
      </c>
      <c r="AE40">
        <v>274</v>
      </c>
      <c r="AF40">
        <v>16957</v>
      </c>
      <c r="AG40">
        <v>2966</v>
      </c>
      <c r="AH40">
        <v>56094</v>
      </c>
      <c r="AI40">
        <v>12817</v>
      </c>
      <c r="AJ40">
        <v>41</v>
      </c>
      <c r="AK40">
        <v>17755</v>
      </c>
      <c r="AL40">
        <v>3446</v>
      </c>
      <c r="AM40">
        <v>3811</v>
      </c>
      <c r="AN40">
        <v>18788</v>
      </c>
      <c r="AO40">
        <v>707</v>
      </c>
      <c r="AP40">
        <v>6624</v>
      </c>
      <c r="AQ40">
        <v>172</v>
      </c>
      <c r="AR40">
        <v>11487</v>
      </c>
      <c r="AS40">
        <v>30522</v>
      </c>
      <c r="AT40">
        <v>1408</v>
      </c>
      <c r="AU40">
        <v>79</v>
      </c>
      <c r="AV40">
        <v>8384</v>
      </c>
      <c r="AW40">
        <v>6734</v>
      </c>
      <c r="AX40">
        <v>782</v>
      </c>
      <c r="AY40">
        <v>5214</v>
      </c>
      <c r="AZ40">
        <v>85</v>
      </c>
    </row>
    <row r="41" spans="1:52" x14ac:dyDescent="0.25">
      <c r="A41">
        <v>1998</v>
      </c>
      <c r="B41">
        <v>5698</v>
      </c>
      <c r="C41">
        <v>532</v>
      </c>
      <c r="D41">
        <v>7715</v>
      </c>
      <c r="E41">
        <v>2442</v>
      </c>
      <c r="F41">
        <v>68782</v>
      </c>
      <c r="G41">
        <v>3238</v>
      </c>
      <c r="H41">
        <v>4379</v>
      </c>
      <c r="I41">
        <v>1445</v>
      </c>
      <c r="J41">
        <v>3606</v>
      </c>
      <c r="K41">
        <v>36198</v>
      </c>
      <c r="L41">
        <v>14308</v>
      </c>
      <c r="M41">
        <v>1225</v>
      </c>
      <c r="N41">
        <v>264</v>
      </c>
      <c r="O41">
        <v>29927</v>
      </c>
      <c r="P41">
        <v>6561</v>
      </c>
      <c r="Q41">
        <v>1456</v>
      </c>
      <c r="R41">
        <v>2287</v>
      </c>
      <c r="S41">
        <v>3468</v>
      </c>
      <c r="T41">
        <v>8651</v>
      </c>
      <c r="U41">
        <v>263</v>
      </c>
      <c r="V41">
        <v>15339</v>
      </c>
      <c r="W41">
        <v>5938</v>
      </c>
      <c r="X41">
        <v>15293</v>
      </c>
      <c r="Y41">
        <v>4371</v>
      </c>
      <c r="Z41">
        <v>3394</v>
      </c>
      <c r="AA41">
        <v>8116</v>
      </c>
      <c r="AB41">
        <v>232</v>
      </c>
      <c r="AC41">
        <v>1290</v>
      </c>
      <c r="AD41">
        <v>4453</v>
      </c>
      <c r="AE41">
        <v>255</v>
      </c>
      <c r="AF41">
        <v>15109</v>
      </c>
      <c r="AG41">
        <v>2839</v>
      </c>
      <c r="AH41">
        <v>49125</v>
      </c>
      <c r="AI41">
        <v>12133</v>
      </c>
      <c r="AJ41">
        <v>65</v>
      </c>
      <c r="AK41">
        <v>14960</v>
      </c>
      <c r="AL41">
        <v>3078</v>
      </c>
      <c r="AM41">
        <v>3452</v>
      </c>
      <c r="AN41">
        <v>19787</v>
      </c>
      <c r="AO41">
        <v>659</v>
      </c>
      <c r="AP41">
        <v>5943</v>
      </c>
      <c r="AQ41">
        <v>149</v>
      </c>
      <c r="AR41">
        <v>9667</v>
      </c>
      <c r="AS41">
        <v>28677</v>
      </c>
      <c r="AT41">
        <v>1385</v>
      </c>
      <c r="AU41">
        <v>56</v>
      </c>
      <c r="AV41">
        <v>7171</v>
      </c>
      <c r="AW41">
        <v>6577</v>
      </c>
      <c r="AX41">
        <v>676</v>
      </c>
      <c r="AY41">
        <v>4474</v>
      </c>
      <c r="AZ41">
        <v>78</v>
      </c>
    </row>
    <row r="42" spans="1:52" x14ac:dyDescent="0.25">
      <c r="A42">
        <v>1999</v>
      </c>
      <c r="B42">
        <v>5297</v>
      </c>
      <c r="C42">
        <v>566</v>
      </c>
      <c r="D42">
        <v>7288</v>
      </c>
      <c r="E42">
        <v>2024</v>
      </c>
      <c r="F42">
        <v>60039</v>
      </c>
      <c r="G42">
        <v>3056</v>
      </c>
      <c r="H42">
        <v>4054</v>
      </c>
      <c r="I42">
        <v>1492</v>
      </c>
      <c r="J42">
        <v>3344</v>
      </c>
      <c r="K42">
        <v>31969</v>
      </c>
      <c r="L42">
        <v>12962</v>
      </c>
      <c r="M42">
        <v>1044</v>
      </c>
      <c r="N42">
        <v>223</v>
      </c>
      <c r="O42">
        <v>26365</v>
      </c>
      <c r="P42">
        <v>6496</v>
      </c>
      <c r="Q42">
        <v>1051</v>
      </c>
      <c r="R42">
        <v>2047</v>
      </c>
      <c r="S42">
        <v>3104</v>
      </c>
      <c r="T42">
        <v>7591</v>
      </c>
      <c r="U42">
        <v>243</v>
      </c>
      <c r="V42">
        <v>13636</v>
      </c>
      <c r="W42">
        <v>5931</v>
      </c>
      <c r="X42">
        <v>14103</v>
      </c>
      <c r="Y42">
        <v>3917</v>
      </c>
      <c r="Z42">
        <v>3091</v>
      </c>
      <c r="AA42">
        <v>7149</v>
      </c>
      <c r="AB42">
        <v>239</v>
      </c>
      <c r="AC42">
        <v>1264</v>
      </c>
      <c r="AD42">
        <v>4209</v>
      </c>
      <c r="AE42">
        <v>257</v>
      </c>
      <c r="AF42">
        <v>14243</v>
      </c>
      <c r="AG42">
        <v>2579</v>
      </c>
      <c r="AH42">
        <v>43821</v>
      </c>
      <c r="AI42">
        <v>12087</v>
      </c>
      <c r="AJ42">
        <v>56</v>
      </c>
      <c r="AK42">
        <v>14405</v>
      </c>
      <c r="AL42">
        <v>2785</v>
      </c>
      <c r="AM42">
        <v>2858</v>
      </c>
      <c r="AN42">
        <v>18670</v>
      </c>
      <c r="AO42">
        <v>788</v>
      </c>
      <c r="AP42">
        <v>5760</v>
      </c>
      <c r="AQ42">
        <v>103</v>
      </c>
      <c r="AR42">
        <v>8598</v>
      </c>
      <c r="AS42">
        <v>29405</v>
      </c>
      <c r="AT42">
        <v>1158</v>
      </c>
      <c r="AU42">
        <v>65</v>
      </c>
      <c r="AV42">
        <v>6947</v>
      </c>
      <c r="AW42">
        <v>5808</v>
      </c>
      <c r="AX42">
        <v>661</v>
      </c>
      <c r="AY42">
        <v>4449</v>
      </c>
      <c r="AZ42">
        <v>74</v>
      </c>
    </row>
    <row r="43" spans="1:52" x14ac:dyDescent="0.25">
      <c r="A43">
        <v>2000</v>
      </c>
      <c r="B43">
        <v>5702</v>
      </c>
      <c r="C43">
        <v>490</v>
      </c>
      <c r="D43">
        <v>7504</v>
      </c>
      <c r="E43">
        <v>2001</v>
      </c>
      <c r="F43">
        <v>60249</v>
      </c>
      <c r="G43">
        <v>3034</v>
      </c>
      <c r="H43">
        <v>3832</v>
      </c>
      <c r="I43">
        <v>1394</v>
      </c>
      <c r="J43">
        <v>3554</v>
      </c>
      <c r="K43">
        <v>31809</v>
      </c>
      <c r="L43">
        <v>13250</v>
      </c>
      <c r="M43">
        <v>1123</v>
      </c>
      <c r="N43">
        <v>223</v>
      </c>
      <c r="O43">
        <v>25641</v>
      </c>
      <c r="P43">
        <v>6282</v>
      </c>
      <c r="Q43">
        <v>1071</v>
      </c>
      <c r="R43">
        <v>2048</v>
      </c>
      <c r="S43">
        <v>3256</v>
      </c>
      <c r="T43">
        <v>7532</v>
      </c>
      <c r="U43">
        <v>247</v>
      </c>
      <c r="V43">
        <v>13560</v>
      </c>
      <c r="W43">
        <v>5815</v>
      </c>
      <c r="X43">
        <v>13712</v>
      </c>
      <c r="Y43">
        <v>3713</v>
      </c>
      <c r="Z43">
        <v>2703</v>
      </c>
      <c r="AA43">
        <v>7598</v>
      </c>
      <c r="AB43">
        <v>203</v>
      </c>
      <c r="AC43">
        <v>1147</v>
      </c>
      <c r="AD43">
        <v>4543</v>
      </c>
      <c r="AE43">
        <v>453</v>
      </c>
      <c r="AF43">
        <v>13553</v>
      </c>
      <c r="AG43">
        <v>2499</v>
      </c>
      <c r="AH43">
        <v>40539</v>
      </c>
      <c r="AI43">
        <v>12595</v>
      </c>
      <c r="AJ43">
        <v>56</v>
      </c>
      <c r="AK43">
        <v>15610</v>
      </c>
      <c r="AL43">
        <v>2615</v>
      </c>
      <c r="AM43">
        <v>2888</v>
      </c>
      <c r="AN43">
        <v>18155</v>
      </c>
      <c r="AO43">
        <v>922</v>
      </c>
      <c r="AP43">
        <v>6220</v>
      </c>
      <c r="AQ43">
        <v>131</v>
      </c>
      <c r="AR43">
        <v>9465</v>
      </c>
      <c r="AS43">
        <v>30257</v>
      </c>
      <c r="AT43">
        <v>1242</v>
      </c>
      <c r="AU43">
        <v>117</v>
      </c>
      <c r="AV43">
        <v>6295</v>
      </c>
      <c r="AW43">
        <v>5812</v>
      </c>
      <c r="AX43">
        <v>749</v>
      </c>
      <c r="AY43">
        <v>4537</v>
      </c>
      <c r="AZ43">
        <v>70</v>
      </c>
    </row>
    <row r="44" spans="1:52" x14ac:dyDescent="0.25">
      <c r="A44">
        <v>2001</v>
      </c>
      <c r="B44">
        <v>5584</v>
      </c>
      <c r="C44">
        <v>514</v>
      </c>
      <c r="D44">
        <v>8868</v>
      </c>
      <c r="E44">
        <v>2181</v>
      </c>
      <c r="F44">
        <v>64614</v>
      </c>
      <c r="G44">
        <v>3555</v>
      </c>
      <c r="H44">
        <v>4183</v>
      </c>
      <c r="I44">
        <v>1156</v>
      </c>
      <c r="J44">
        <v>3780</v>
      </c>
      <c r="K44">
        <v>32867</v>
      </c>
      <c r="L44">
        <v>14402</v>
      </c>
      <c r="M44">
        <v>1142</v>
      </c>
      <c r="N44">
        <v>245</v>
      </c>
      <c r="O44">
        <v>24931</v>
      </c>
      <c r="P44">
        <v>7171</v>
      </c>
      <c r="Q44">
        <v>1154</v>
      </c>
      <c r="R44">
        <v>2423</v>
      </c>
      <c r="S44">
        <v>3269</v>
      </c>
      <c r="T44">
        <v>7864</v>
      </c>
      <c r="U44">
        <v>264</v>
      </c>
      <c r="V44">
        <v>13525</v>
      </c>
      <c r="W44">
        <v>6476</v>
      </c>
      <c r="X44">
        <v>12937</v>
      </c>
      <c r="Y44">
        <v>3758</v>
      </c>
      <c r="Z44">
        <v>3294</v>
      </c>
      <c r="AA44">
        <v>7771</v>
      </c>
      <c r="AB44">
        <v>230</v>
      </c>
      <c r="AC44">
        <v>1128</v>
      </c>
      <c r="AD44">
        <v>4932</v>
      </c>
      <c r="AE44">
        <v>445</v>
      </c>
      <c r="AF44">
        <v>14110</v>
      </c>
      <c r="AG44">
        <v>2695</v>
      </c>
      <c r="AH44">
        <v>36555</v>
      </c>
      <c r="AI44">
        <v>13304</v>
      </c>
      <c r="AJ44">
        <v>60</v>
      </c>
      <c r="AK44">
        <v>17199</v>
      </c>
      <c r="AL44">
        <v>2746</v>
      </c>
      <c r="AM44">
        <v>2749</v>
      </c>
      <c r="AN44">
        <v>17500</v>
      </c>
      <c r="AO44">
        <v>986</v>
      </c>
      <c r="AP44">
        <v>5987</v>
      </c>
      <c r="AQ44">
        <v>103</v>
      </c>
      <c r="AR44">
        <v>10219</v>
      </c>
      <c r="AS44">
        <v>35348</v>
      </c>
      <c r="AT44">
        <v>1197</v>
      </c>
      <c r="AU44">
        <v>107</v>
      </c>
      <c r="AV44">
        <v>6860</v>
      </c>
      <c r="AW44">
        <v>5934</v>
      </c>
      <c r="AX44">
        <v>707</v>
      </c>
      <c r="AY44">
        <v>4444</v>
      </c>
      <c r="AZ44">
        <v>84</v>
      </c>
    </row>
    <row r="45" spans="1:52" x14ac:dyDescent="0.25">
      <c r="A45">
        <v>2002</v>
      </c>
      <c r="B45">
        <v>5962</v>
      </c>
      <c r="C45">
        <v>489</v>
      </c>
      <c r="D45">
        <v>8000</v>
      </c>
      <c r="E45">
        <v>2524</v>
      </c>
      <c r="F45">
        <v>64968</v>
      </c>
      <c r="G45">
        <v>3579</v>
      </c>
      <c r="H45">
        <v>4069</v>
      </c>
      <c r="I45">
        <v>1154</v>
      </c>
      <c r="J45">
        <v>3834</v>
      </c>
      <c r="K45">
        <v>32581</v>
      </c>
      <c r="L45">
        <v>13432</v>
      </c>
      <c r="M45">
        <v>1210</v>
      </c>
      <c r="N45">
        <v>240</v>
      </c>
      <c r="O45">
        <v>25314</v>
      </c>
      <c r="P45">
        <v>6612</v>
      </c>
      <c r="Q45">
        <v>1169</v>
      </c>
      <c r="R45">
        <v>2165</v>
      </c>
      <c r="S45">
        <v>3131</v>
      </c>
      <c r="T45">
        <v>7123</v>
      </c>
      <c r="U45">
        <v>270</v>
      </c>
      <c r="V45">
        <v>13417</v>
      </c>
      <c r="W45">
        <v>7169</v>
      </c>
      <c r="X45">
        <v>11847</v>
      </c>
      <c r="Y45">
        <v>3937</v>
      </c>
      <c r="Z45">
        <v>3356</v>
      </c>
      <c r="AA45">
        <v>7024</v>
      </c>
      <c r="AB45">
        <v>283</v>
      </c>
      <c r="AC45">
        <v>1359</v>
      </c>
      <c r="AD45">
        <v>5118</v>
      </c>
      <c r="AE45">
        <v>413</v>
      </c>
      <c r="AF45">
        <v>13955</v>
      </c>
      <c r="AG45">
        <v>2206</v>
      </c>
      <c r="AH45">
        <v>36653</v>
      </c>
      <c r="AI45">
        <v>12205</v>
      </c>
      <c r="AJ45">
        <v>58</v>
      </c>
      <c r="AK45">
        <v>17871</v>
      </c>
      <c r="AL45">
        <v>2966</v>
      </c>
      <c r="AM45">
        <v>2742</v>
      </c>
      <c r="AN45">
        <v>17163</v>
      </c>
      <c r="AO45">
        <v>916</v>
      </c>
      <c r="AP45">
        <v>5774</v>
      </c>
      <c r="AQ45">
        <v>117</v>
      </c>
      <c r="AR45">
        <v>9413</v>
      </c>
      <c r="AS45">
        <v>37580</v>
      </c>
      <c r="AT45">
        <v>1140</v>
      </c>
      <c r="AU45">
        <v>77</v>
      </c>
      <c r="AV45">
        <v>6961</v>
      </c>
      <c r="AW45">
        <v>5797</v>
      </c>
      <c r="AX45">
        <v>657</v>
      </c>
      <c r="AY45">
        <v>4713</v>
      </c>
      <c r="AZ45">
        <v>93</v>
      </c>
    </row>
    <row r="46" spans="1:52" x14ac:dyDescent="0.25">
      <c r="A46">
        <v>2003</v>
      </c>
      <c r="B46">
        <v>6038</v>
      </c>
      <c r="C46">
        <v>446</v>
      </c>
      <c r="D46">
        <v>7619</v>
      </c>
      <c r="E46">
        <v>2227</v>
      </c>
      <c r="F46">
        <v>63770</v>
      </c>
      <c r="G46">
        <v>3738</v>
      </c>
      <c r="H46">
        <v>4212</v>
      </c>
      <c r="I46">
        <v>1441</v>
      </c>
      <c r="J46">
        <v>3941</v>
      </c>
      <c r="K46">
        <v>31523</v>
      </c>
      <c r="L46">
        <v>14043</v>
      </c>
      <c r="M46">
        <v>1168</v>
      </c>
      <c r="N46">
        <v>245</v>
      </c>
      <c r="O46">
        <v>23786</v>
      </c>
      <c r="P46">
        <v>6401</v>
      </c>
      <c r="Q46">
        <v>1131</v>
      </c>
      <c r="R46">
        <v>2247</v>
      </c>
      <c r="S46">
        <v>3224</v>
      </c>
      <c r="T46">
        <v>7008</v>
      </c>
      <c r="U46">
        <v>289</v>
      </c>
      <c r="V46">
        <v>13302</v>
      </c>
      <c r="W46">
        <v>8011</v>
      </c>
      <c r="X46">
        <v>11254</v>
      </c>
      <c r="Y46">
        <v>3906</v>
      </c>
      <c r="Z46">
        <v>3016</v>
      </c>
      <c r="AA46">
        <v>6686</v>
      </c>
      <c r="AB46">
        <v>298</v>
      </c>
      <c r="AC46">
        <v>1165</v>
      </c>
      <c r="AD46">
        <v>5225</v>
      </c>
      <c r="AE46">
        <v>480</v>
      </c>
      <c r="AF46">
        <v>13342</v>
      </c>
      <c r="AG46">
        <v>1937</v>
      </c>
      <c r="AH46">
        <v>35790</v>
      </c>
      <c r="AI46">
        <v>12229</v>
      </c>
      <c r="AJ46">
        <v>53</v>
      </c>
      <c r="AK46">
        <v>16895</v>
      </c>
      <c r="AL46">
        <v>3224</v>
      </c>
      <c r="AM46">
        <v>2847</v>
      </c>
      <c r="AN46">
        <v>17980</v>
      </c>
      <c r="AO46">
        <v>830</v>
      </c>
      <c r="AP46">
        <v>5801</v>
      </c>
      <c r="AQ46">
        <v>104</v>
      </c>
      <c r="AR46">
        <v>9413</v>
      </c>
      <c r="AS46">
        <v>37017</v>
      </c>
      <c r="AT46">
        <v>1258</v>
      </c>
      <c r="AU46">
        <v>62</v>
      </c>
      <c r="AV46">
        <v>6713</v>
      </c>
      <c r="AW46">
        <v>5718</v>
      </c>
      <c r="AX46">
        <v>701</v>
      </c>
      <c r="AY46">
        <v>4397</v>
      </c>
      <c r="AZ46">
        <v>84</v>
      </c>
    </row>
    <row r="47" spans="1:52" x14ac:dyDescent="0.25">
      <c r="A47">
        <v>2004</v>
      </c>
      <c r="B47">
        <v>6042</v>
      </c>
      <c r="C47">
        <v>447</v>
      </c>
      <c r="D47">
        <v>7721</v>
      </c>
      <c r="E47">
        <v>2372</v>
      </c>
      <c r="F47">
        <v>61768</v>
      </c>
      <c r="G47">
        <v>3739</v>
      </c>
      <c r="H47">
        <v>4188</v>
      </c>
      <c r="I47">
        <v>1343</v>
      </c>
      <c r="J47">
        <v>3202</v>
      </c>
      <c r="K47">
        <v>29997</v>
      </c>
      <c r="L47">
        <v>13656</v>
      </c>
      <c r="M47">
        <v>944</v>
      </c>
      <c r="N47">
        <v>241</v>
      </c>
      <c r="O47">
        <v>22582</v>
      </c>
      <c r="P47">
        <v>6373</v>
      </c>
      <c r="Q47">
        <v>1160</v>
      </c>
      <c r="R47">
        <v>1812</v>
      </c>
      <c r="S47">
        <v>3268</v>
      </c>
      <c r="T47">
        <v>6564</v>
      </c>
      <c r="U47">
        <v>289</v>
      </c>
      <c r="V47">
        <v>12772</v>
      </c>
      <c r="W47">
        <v>7484</v>
      </c>
      <c r="X47">
        <v>11336</v>
      </c>
      <c r="Y47">
        <v>4070</v>
      </c>
      <c r="Z47">
        <v>2503</v>
      </c>
      <c r="AA47">
        <v>6630</v>
      </c>
      <c r="AB47">
        <v>233</v>
      </c>
      <c r="AC47">
        <v>1138</v>
      </c>
      <c r="AD47">
        <v>4905</v>
      </c>
      <c r="AE47">
        <v>500</v>
      </c>
      <c r="AF47">
        <v>13076</v>
      </c>
      <c r="AG47">
        <v>2062</v>
      </c>
      <c r="AH47">
        <v>33506</v>
      </c>
      <c r="AI47">
        <v>11782</v>
      </c>
      <c r="AJ47">
        <v>43</v>
      </c>
      <c r="AK47">
        <v>17429</v>
      </c>
      <c r="AL47">
        <v>3090</v>
      </c>
      <c r="AM47">
        <v>2751</v>
      </c>
      <c r="AN47">
        <v>18474</v>
      </c>
      <c r="AO47">
        <v>731</v>
      </c>
      <c r="AP47">
        <v>5468</v>
      </c>
      <c r="AQ47">
        <v>112</v>
      </c>
      <c r="AR47">
        <v>8863</v>
      </c>
      <c r="AS47">
        <v>35817</v>
      </c>
      <c r="AT47">
        <v>1236</v>
      </c>
      <c r="AU47">
        <v>78</v>
      </c>
      <c r="AV47">
        <v>6899</v>
      </c>
      <c r="AW47">
        <v>5866</v>
      </c>
      <c r="AX47">
        <v>774</v>
      </c>
      <c r="AY47">
        <v>4067</v>
      </c>
      <c r="AZ47">
        <v>67</v>
      </c>
    </row>
    <row r="48" spans="1:52" x14ac:dyDescent="0.25">
      <c r="A48">
        <v>2005</v>
      </c>
      <c r="B48">
        <v>6447</v>
      </c>
      <c r="C48">
        <v>537</v>
      </c>
      <c r="D48">
        <v>8579</v>
      </c>
      <c r="E48">
        <v>2532</v>
      </c>
      <c r="F48">
        <v>63622</v>
      </c>
      <c r="G48">
        <v>3948</v>
      </c>
      <c r="H48">
        <v>3933</v>
      </c>
      <c r="I48">
        <v>1306</v>
      </c>
      <c r="J48">
        <v>3700</v>
      </c>
      <c r="K48">
        <v>30141</v>
      </c>
      <c r="L48">
        <v>14041</v>
      </c>
      <c r="M48">
        <v>1001</v>
      </c>
      <c r="N48">
        <v>266</v>
      </c>
      <c r="O48">
        <v>23255</v>
      </c>
      <c r="P48">
        <v>6809</v>
      </c>
      <c r="Q48">
        <v>1153</v>
      </c>
      <c r="R48">
        <v>1795</v>
      </c>
      <c r="S48">
        <v>3690</v>
      </c>
      <c r="T48">
        <v>5337</v>
      </c>
      <c r="U48">
        <v>323</v>
      </c>
      <c r="V48">
        <v>14378</v>
      </c>
      <c r="W48">
        <v>7837</v>
      </c>
      <c r="X48">
        <v>13348</v>
      </c>
      <c r="Y48">
        <v>4724</v>
      </c>
      <c r="Z48">
        <v>2405</v>
      </c>
      <c r="AA48">
        <v>7196</v>
      </c>
      <c r="AB48">
        <v>177</v>
      </c>
      <c r="AC48">
        <v>1040</v>
      </c>
      <c r="AD48">
        <v>4702</v>
      </c>
      <c r="AE48">
        <v>365</v>
      </c>
      <c r="AF48">
        <v>13215</v>
      </c>
      <c r="AG48">
        <v>1893</v>
      </c>
      <c r="AH48">
        <v>35179</v>
      </c>
      <c r="AI48">
        <v>12635</v>
      </c>
      <c r="AJ48">
        <v>54</v>
      </c>
      <c r="AK48">
        <v>18673</v>
      </c>
      <c r="AL48">
        <v>3230</v>
      </c>
      <c r="AM48">
        <v>2478</v>
      </c>
      <c r="AN48">
        <v>19214</v>
      </c>
      <c r="AO48">
        <v>776</v>
      </c>
      <c r="AP48">
        <v>5657</v>
      </c>
      <c r="AQ48">
        <v>145</v>
      </c>
      <c r="AR48">
        <v>10009</v>
      </c>
      <c r="AS48">
        <v>35790</v>
      </c>
      <c r="AT48">
        <v>1095</v>
      </c>
      <c r="AU48">
        <v>76</v>
      </c>
      <c r="AV48">
        <v>7495</v>
      </c>
      <c r="AW48">
        <v>5788</v>
      </c>
      <c r="AX48">
        <v>816</v>
      </c>
      <c r="AY48">
        <v>4555</v>
      </c>
      <c r="AZ48">
        <v>78</v>
      </c>
    </row>
    <row r="49" spans="1:52" x14ac:dyDescent="0.25">
      <c r="A49">
        <v>2006</v>
      </c>
      <c r="B49">
        <v>7062</v>
      </c>
      <c r="C49">
        <v>600</v>
      </c>
      <c r="D49">
        <v>9491</v>
      </c>
      <c r="E49">
        <v>2749</v>
      </c>
      <c r="F49">
        <v>71142</v>
      </c>
      <c r="G49">
        <v>3824</v>
      </c>
      <c r="H49">
        <v>4460</v>
      </c>
      <c r="I49">
        <v>1791</v>
      </c>
      <c r="J49">
        <v>3829</v>
      </c>
      <c r="K49">
        <v>34147</v>
      </c>
      <c r="L49">
        <v>15511</v>
      </c>
      <c r="M49">
        <v>1144</v>
      </c>
      <c r="N49">
        <v>294</v>
      </c>
      <c r="O49">
        <v>23782</v>
      </c>
      <c r="P49">
        <v>7175</v>
      </c>
      <c r="Q49">
        <v>1309</v>
      </c>
      <c r="R49">
        <v>1878</v>
      </c>
      <c r="S49">
        <v>3850</v>
      </c>
      <c r="T49">
        <v>5928</v>
      </c>
      <c r="U49">
        <v>383</v>
      </c>
      <c r="V49">
        <v>14376</v>
      </c>
      <c r="W49">
        <v>8080</v>
      </c>
      <c r="X49">
        <v>14229</v>
      </c>
      <c r="Y49">
        <v>5441</v>
      </c>
      <c r="Z49">
        <v>3259</v>
      </c>
      <c r="AA49">
        <v>7597</v>
      </c>
      <c r="AB49">
        <v>233</v>
      </c>
      <c r="AC49">
        <v>1136</v>
      </c>
      <c r="AD49">
        <v>7038</v>
      </c>
      <c r="AE49">
        <v>435</v>
      </c>
      <c r="AF49">
        <v>13360</v>
      </c>
      <c r="AG49">
        <v>2095</v>
      </c>
      <c r="AH49">
        <v>34459</v>
      </c>
      <c r="AI49">
        <v>13468</v>
      </c>
      <c r="AJ49">
        <v>75</v>
      </c>
      <c r="AK49">
        <v>19418</v>
      </c>
      <c r="AL49">
        <v>3145</v>
      </c>
      <c r="AM49">
        <v>2711</v>
      </c>
      <c r="AN49">
        <v>21095</v>
      </c>
      <c r="AO49">
        <v>740</v>
      </c>
      <c r="AP49">
        <v>5902</v>
      </c>
      <c r="AQ49">
        <v>158</v>
      </c>
      <c r="AR49">
        <v>11143</v>
      </c>
      <c r="AS49">
        <v>37256</v>
      </c>
      <c r="AT49">
        <v>1242</v>
      </c>
      <c r="AU49">
        <v>114</v>
      </c>
      <c r="AV49">
        <v>7779</v>
      </c>
      <c r="AW49">
        <v>6424</v>
      </c>
      <c r="AX49">
        <v>853</v>
      </c>
      <c r="AY49">
        <v>5564</v>
      </c>
      <c r="AZ49">
        <v>72</v>
      </c>
    </row>
    <row r="50" spans="1:52" x14ac:dyDescent="0.25">
      <c r="A50">
        <v>2007</v>
      </c>
      <c r="B50">
        <v>7398</v>
      </c>
      <c r="C50">
        <v>581</v>
      </c>
      <c r="D50">
        <v>9764</v>
      </c>
      <c r="E50">
        <v>3105</v>
      </c>
      <c r="F50">
        <v>70706</v>
      </c>
      <c r="G50">
        <v>3461</v>
      </c>
      <c r="H50">
        <v>4303</v>
      </c>
      <c r="I50">
        <v>1763</v>
      </c>
      <c r="J50">
        <v>4265</v>
      </c>
      <c r="K50">
        <v>38155</v>
      </c>
      <c r="L50">
        <v>17291</v>
      </c>
      <c r="M50">
        <v>1122</v>
      </c>
      <c r="N50">
        <v>243</v>
      </c>
      <c r="O50">
        <v>23100</v>
      </c>
      <c r="P50">
        <v>7845</v>
      </c>
      <c r="Q50">
        <v>1328</v>
      </c>
      <c r="R50">
        <v>2022</v>
      </c>
      <c r="S50">
        <v>4068</v>
      </c>
      <c r="T50">
        <v>6316</v>
      </c>
      <c r="U50">
        <v>349</v>
      </c>
      <c r="V50">
        <v>13258</v>
      </c>
      <c r="W50">
        <v>7021</v>
      </c>
      <c r="X50">
        <v>13365</v>
      </c>
      <c r="Y50">
        <v>4770</v>
      </c>
      <c r="Z50">
        <v>2896</v>
      </c>
      <c r="AA50">
        <v>7728</v>
      </c>
      <c r="AB50">
        <v>233</v>
      </c>
      <c r="AC50">
        <v>1115</v>
      </c>
      <c r="AD50">
        <v>6938</v>
      </c>
      <c r="AE50">
        <v>451</v>
      </c>
      <c r="AF50">
        <v>12567</v>
      </c>
      <c r="AG50">
        <v>2323</v>
      </c>
      <c r="AH50">
        <v>31085</v>
      </c>
      <c r="AI50">
        <v>13534</v>
      </c>
      <c r="AJ50">
        <v>75</v>
      </c>
      <c r="AK50">
        <v>18351</v>
      </c>
      <c r="AL50">
        <v>3392</v>
      </c>
      <c r="AM50">
        <v>2864</v>
      </c>
      <c r="AN50">
        <v>19440</v>
      </c>
      <c r="AO50">
        <v>760</v>
      </c>
      <c r="AP50">
        <v>6354</v>
      </c>
      <c r="AQ50">
        <v>118</v>
      </c>
      <c r="AR50">
        <v>11033</v>
      </c>
      <c r="AS50">
        <v>38778</v>
      </c>
      <c r="AT50">
        <v>1425</v>
      </c>
      <c r="AU50">
        <v>79</v>
      </c>
      <c r="AV50">
        <v>7696</v>
      </c>
      <c r="AW50">
        <v>6079</v>
      </c>
      <c r="AX50">
        <v>847</v>
      </c>
      <c r="AY50">
        <v>5480</v>
      </c>
      <c r="AZ50">
        <v>84</v>
      </c>
    </row>
    <row r="51" spans="1:52" x14ac:dyDescent="0.25">
      <c r="A51">
        <v>2008</v>
      </c>
      <c r="B51">
        <v>7346</v>
      </c>
      <c r="C51">
        <v>645</v>
      </c>
      <c r="D51">
        <v>9809</v>
      </c>
      <c r="E51">
        <v>2777</v>
      </c>
      <c r="F51">
        <v>69388</v>
      </c>
      <c r="G51">
        <v>3404</v>
      </c>
      <c r="H51">
        <v>4043</v>
      </c>
      <c r="I51">
        <v>1847</v>
      </c>
      <c r="J51">
        <v>4430</v>
      </c>
      <c r="K51">
        <v>36268</v>
      </c>
      <c r="L51">
        <v>17808</v>
      </c>
      <c r="M51">
        <v>1085</v>
      </c>
      <c r="N51">
        <v>239</v>
      </c>
      <c r="O51">
        <v>24054</v>
      </c>
      <c r="P51">
        <v>7580</v>
      </c>
      <c r="Q51">
        <v>1249</v>
      </c>
      <c r="R51">
        <v>1681</v>
      </c>
      <c r="S51">
        <v>4080</v>
      </c>
      <c r="T51">
        <v>6241</v>
      </c>
      <c r="U51">
        <v>333</v>
      </c>
      <c r="V51">
        <v>13203</v>
      </c>
      <c r="W51">
        <v>7077</v>
      </c>
      <c r="X51">
        <v>13246</v>
      </c>
      <c r="Y51">
        <v>4179</v>
      </c>
      <c r="Z51">
        <v>3079</v>
      </c>
      <c r="AA51">
        <v>7395</v>
      </c>
      <c r="AB51">
        <v>204</v>
      </c>
      <c r="AC51">
        <v>1297</v>
      </c>
      <c r="AD51">
        <v>6486</v>
      </c>
      <c r="AE51">
        <v>421</v>
      </c>
      <c r="AF51">
        <v>12701</v>
      </c>
      <c r="AG51">
        <v>2151</v>
      </c>
      <c r="AH51">
        <v>31787</v>
      </c>
      <c r="AI51">
        <v>14323</v>
      </c>
      <c r="AJ51">
        <v>73</v>
      </c>
      <c r="AK51">
        <v>18706</v>
      </c>
      <c r="AL51">
        <v>3698</v>
      </c>
      <c r="AM51">
        <v>2656</v>
      </c>
      <c r="AN51">
        <v>18873</v>
      </c>
      <c r="AO51">
        <v>880</v>
      </c>
      <c r="AP51">
        <v>6595</v>
      </c>
      <c r="AQ51">
        <v>134</v>
      </c>
      <c r="AR51">
        <v>10804</v>
      </c>
      <c r="AS51">
        <v>37739</v>
      </c>
      <c r="AT51">
        <v>1421</v>
      </c>
      <c r="AU51">
        <v>93</v>
      </c>
      <c r="AV51">
        <v>7470</v>
      </c>
      <c r="AW51">
        <v>6419</v>
      </c>
      <c r="AX51">
        <v>896</v>
      </c>
      <c r="AY51">
        <v>5163</v>
      </c>
      <c r="AZ51">
        <v>87</v>
      </c>
    </row>
    <row r="52" spans="1:52" x14ac:dyDescent="0.25">
      <c r="A52">
        <v>2009</v>
      </c>
      <c r="B52">
        <v>6265</v>
      </c>
      <c r="C52">
        <v>654</v>
      </c>
      <c r="D52">
        <v>8199</v>
      </c>
      <c r="E52">
        <v>2576</v>
      </c>
      <c r="F52">
        <v>64093</v>
      </c>
      <c r="G52">
        <v>3371</v>
      </c>
      <c r="H52">
        <v>4001</v>
      </c>
      <c r="I52">
        <v>1680</v>
      </c>
      <c r="J52">
        <v>4404</v>
      </c>
      <c r="K52">
        <v>30911</v>
      </c>
      <c r="L52">
        <v>14631</v>
      </c>
      <c r="M52">
        <v>1030</v>
      </c>
      <c r="N52">
        <v>254</v>
      </c>
      <c r="O52">
        <v>22923</v>
      </c>
      <c r="P52">
        <v>7347</v>
      </c>
      <c r="Q52">
        <v>1201</v>
      </c>
      <c r="R52">
        <v>1786</v>
      </c>
      <c r="S52">
        <v>3642</v>
      </c>
      <c r="T52">
        <v>6150</v>
      </c>
      <c r="U52">
        <v>399</v>
      </c>
      <c r="V52">
        <v>12007</v>
      </c>
      <c r="W52">
        <v>7467</v>
      </c>
      <c r="X52">
        <v>12427</v>
      </c>
      <c r="Y52">
        <v>3619</v>
      </c>
      <c r="Z52">
        <v>2969</v>
      </c>
      <c r="AA52">
        <v>7437</v>
      </c>
      <c r="AB52">
        <v>228</v>
      </c>
      <c r="AC52">
        <v>1220</v>
      </c>
      <c r="AD52">
        <v>6028</v>
      </c>
      <c r="AE52">
        <v>454</v>
      </c>
      <c r="AF52">
        <v>11639</v>
      </c>
      <c r="AG52">
        <v>1932</v>
      </c>
      <c r="AH52">
        <v>28141</v>
      </c>
      <c r="AI52">
        <v>11825</v>
      </c>
      <c r="AJ52">
        <v>107</v>
      </c>
      <c r="AK52">
        <v>17670</v>
      </c>
      <c r="AL52">
        <v>3358</v>
      </c>
      <c r="AM52">
        <v>2499</v>
      </c>
      <c r="AN52">
        <v>17504</v>
      </c>
      <c r="AO52">
        <v>785</v>
      </c>
      <c r="AP52">
        <v>5753</v>
      </c>
      <c r="AQ52">
        <v>117</v>
      </c>
      <c r="AR52">
        <v>9653</v>
      </c>
      <c r="AS52">
        <v>38022</v>
      </c>
      <c r="AT52">
        <v>1304</v>
      </c>
      <c r="AU52">
        <v>111</v>
      </c>
      <c r="AV52">
        <v>6342</v>
      </c>
      <c r="AW52">
        <v>6711</v>
      </c>
      <c r="AX52">
        <v>914</v>
      </c>
      <c r="AY52">
        <v>4904</v>
      </c>
      <c r="AZ52">
        <v>78</v>
      </c>
    </row>
    <row r="53" spans="1:52" x14ac:dyDescent="0.25">
      <c r="A53">
        <v>2010</v>
      </c>
      <c r="B53">
        <v>4864</v>
      </c>
      <c r="C53">
        <v>594</v>
      </c>
      <c r="D53">
        <v>6953</v>
      </c>
      <c r="E53">
        <v>2369</v>
      </c>
      <c r="F53">
        <v>58116</v>
      </c>
      <c r="G53">
        <v>3164</v>
      </c>
      <c r="H53">
        <v>3553</v>
      </c>
      <c r="I53">
        <v>1839</v>
      </c>
      <c r="J53">
        <v>4325</v>
      </c>
      <c r="K53">
        <v>26086</v>
      </c>
      <c r="L53">
        <v>12372</v>
      </c>
      <c r="M53">
        <v>1065</v>
      </c>
      <c r="N53">
        <v>213</v>
      </c>
      <c r="O53">
        <v>20386</v>
      </c>
      <c r="P53">
        <v>6559</v>
      </c>
      <c r="Q53">
        <v>1012</v>
      </c>
      <c r="R53">
        <v>1538</v>
      </c>
      <c r="S53">
        <v>3748</v>
      </c>
      <c r="T53">
        <v>5297</v>
      </c>
      <c r="U53">
        <v>412</v>
      </c>
      <c r="V53">
        <v>11054</v>
      </c>
      <c r="W53">
        <v>6897</v>
      </c>
      <c r="X53">
        <v>11522</v>
      </c>
      <c r="Y53">
        <v>3388</v>
      </c>
      <c r="Z53">
        <v>2777</v>
      </c>
      <c r="AA53">
        <v>6185</v>
      </c>
      <c r="AB53">
        <v>154</v>
      </c>
      <c r="AC53">
        <v>1020</v>
      </c>
      <c r="AD53">
        <v>5298</v>
      </c>
      <c r="AE53">
        <v>450</v>
      </c>
      <c r="AF53">
        <v>11818</v>
      </c>
      <c r="AG53">
        <v>1616</v>
      </c>
      <c r="AH53">
        <v>28630</v>
      </c>
      <c r="AI53">
        <v>9620</v>
      </c>
      <c r="AJ53">
        <v>90</v>
      </c>
      <c r="AK53">
        <v>16486</v>
      </c>
      <c r="AL53">
        <v>3345</v>
      </c>
      <c r="AM53">
        <v>2421</v>
      </c>
      <c r="AN53">
        <v>16375</v>
      </c>
      <c r="AO53">
        <v>782</v>
      </c>
      <c r="AP53">
        <v>5017</v>
      </c>
      <c r="AQ53">
        <v>154</v>
      </c>
      <c r="AR53">
        <v>8361</v>
      </c>
      <c r="AS53">
        <v>32843</v>
      </c>
      <c r="AT53">
        <v>1269</v>
      </c>
      <c r="AU53">
        <v>76</v>
      </c>
      <c r="AV53">
        <v>5678</v>
      </c>
      <c r="AW53">
        <v>5929</v>
      </c>
      <c r="AX53">
        <v>776</v>
      </c>
      <c r="AY53">
        <v>4516</v>
      </c>
      <c r="AZ53">
        <v>77</v>
      </c>
    </row>
    <row r="54" spans="1:52" x14ac:dyDescent="0.25">
      <c r="A54">
        <v>2011</v>
      </c>
      <c r="B54">
        <v>4906</v>
      </c>
      <c r="C54">
        <v>576</v>
      </c>
      <c r="D54">
        <v>7145</v>
      </c>
      <c r="E54">
        <v>2357</v>
      </c>
      <c r="F54">
        <v>54291</v>
      </c>
      <c r="G54">
        <v>3299</v>
      </c>
      <c r="H54">
        <v>3689</v>
      </c>
      <c r="I54">
        <v>1558</v>
      </c>
      <c r="J54">
        <v>4094</v>
      </c>
      <c r="K54">
        <v>25622</v>
      </c>
      <c r="L54">
        <v>12266</v>
      </c>
      <c r="M54">
        <v>994</v>
      </c>
      <c r="N54">
        <v>188</v>
      </c>
      <c r="O54">
        <v>20217</v>
      </c>
      <c r="P54">
        <v>6977</v>
      </c>
      <c r="Q54">
        <v>824</v>
      </c>
      <c r="R54">
        <v>1448</v>
      </c>
      <c r="S54">
        <v>3705</v>
      </c>
      <c r="T54">
        <v>5235</v>
      </c>
      <c r="U54">
        <v>370</v>
      </c>
      <c r="V54">
        <v>10342</v>
      </c>
      <c r="W54">
        <v>6768</v>
      </c>
      <c r="X54">
        <v>10263</v>
      </c>
      <c r="Y54">
        <v>3385</v>
      </c>
      <c r="Z54">
        <v>2496</v>
      </c>
      <c r="AA54">
        <v>6275</v>
      </c>
      <c r="AB54">
        <v>171</v>
      </c>
      <c r="AC54">
        <v>993</v>
      </c>
      <c r="AD54">
        <v>4308</v>
      </c>
      <c r="AE54">
        <v>509</v>
      </c>
      <c r="AF54">
        <v>12209</v>
      </c>
      <c r="AG54">
        <v>1720</v>
      </c>
      <c r="AH54">
        <v>28405</v>
      </c>
      <c r="AI54">
        <v>9448</v>
      </c>
      <c r="AJ54">
        <v>91</v>
      </c>
      <c r="AK54">
        <v>15991</v>
      </c>
      <c r="AL54">
        <v>3288</v>
      </c>
      <c r="AM54">
        <v>2237</v>
      </c>
      <c r="AN54">
        <v>16165</v>
      </c>
      <c r="AO54">
        <v>744</v>
      </c>
      <c r="AP54">
        <v>4631</v>
      </c>
      <c r="AQ54">
        <v>167</v>
      </c>
      <c r="AR54">
        <v>8082</v>
      </c>
      <c r="AS54">
        <v>28620</v>
      </c>
      <c r="AT54">
        <v>1079</v>
      </c>
      <c r="AU54">
        <v>99</v>
      </c>
      <c r="AV54">
        <v>5425</v>
      </c>
      <c r="AW54">
        <v>5627</v>
      </c>
      <c r="AX54">
        <v>802</v>
      </c>
      <c r="AY54">
        <v>4600</v>
      </c>
      <c r="AZ54">
        <v>71</v>
      </c>
    </row>
    <row r="55" spans="1:52" x14ac:dyDescent="0.25">
      <c r="A55">
        <v>2012</v>
      </c>
      <c r="B55">
        <v>5020</v>
      </c>
      <c r="C55">
        <v>630</v>
      </c>
      <c r="D55">
        <v>7383</v>
      </c>
      <c r="E55">
        <v>2310</v>
      </c>
      <c r="F55">
        <v>56521</v>
      </c>
      <c r="G55">
        <v>3392</v>
      </c>
      <c r="H55">
        <v>3709</v>
      </c>
      <c r="I55">
        <v>1498</v>
      </c>
      <c r="J55">
        <v>4037</v>
      </c>
      <c r="K55">
        <v>23889</v>
      </c>
      <c r="L55">
        <v>12502</v>
      </c>
      <c r="M55">
        <v>1125</v>
      </c>
      <c r="N55">
        <v>243</v>
      </c>
      <c r="O55">
        <v>19480</v>
      </c>
      <c r="P55">
        <v>6601</v>
      </c>
      <c r="Q55">
        <v>962</v>
      </c>
      <c r="R55">
        <v>1493</v>
      </c>
      <c r="S55">
        <v>3547</v>
      </c>
      <c r="T55">
        <v>5458</v>
      </c>
      <c r="U55">
        <v>420</v>
      </c>
      <c r="V55">
        <v>10173</v>
      </c>
      <c r="W55">
        <v>6555</v>
      </c>
      <c r="X55">
        <v>10423</v>
      </c>
      <c r="Y55">
        <v>3475</v>
      </c>
      <c r="Z55">
        <v>2277</v>
      </c>
      <c r="AA55">
        <v>5782</v>
      </c>
      <c r="AB55">
        <v>202</v>
      </c>
      <c r="AC55">
        <v>1128</v>
      </c>
      <c r="AD55">
        <v>4918</v>
      </c>
      <c r="AE55">
        <v>471</v>
      </c>
      <c r="AF55">
        <v>11385</v>
      </c>
      <c r="AG55">
        <v>1847</v>
      </c>
      <c r="AH55">
        <v>28633</v>
      </c>
      <c r="AI55">
        <v>9392</v>
      </c>
      <c r="AJ55">
        <v>127</v>
      </c>
      <c r="AK55">
        <v>15396</v>
      </c>
      <c r="AL55">
        <v>3248</v>
      </c>
      <c r="AM55">
        <v>2419</v>
      </c>
      <c r="AN55">
        <v>15735</v>
      </c>
      <c r="AO55">
        <v>715</v>
      </c>
      <c r="AP55">
        <v>4511</v>
      </c>
      <c r="AQ55">
        <v>157</v>
      </c>
      <c r="AR55">
        <v>8151</v>
      </c>
      <c r="AS55">
        <v>30385</v>
      </c>
      <c r="AT55">
        <v>1105</v>
      </c>
      <c r="AU55">
        <v>114</v>
      </c>
      <c r="AV55">
        <v>4718</v>
      </c>
      <c r="AW55">
        <v>5801</v>
      </c>
      <c r="AX55">
        <v>835</v>
      </c>
      <c r="AY55">
        <v>4692</v>
      </c>
      <c r="AZ55">
        <v>61</v>
      </c>
    </row>
    <row r="56" spans="1:52" x14ac:dyDescent="0.25">
      <c r="A56">
        <v>2013</v>
      </c>
      <c r="B56">
        <v>4645</v>
      </c>
      <c r="C56">
        <v>623</v>
      </c>
      <c r="D56">
        <v>6656</v>
      </c>
      <c r="E56">
        <v>2261</v>
      </c>
      <c r="F56">
        <v>53640</v>
      </c>
      <c r="G56">
        <v>3136</v>
      </c>
      <c r="H56">
        <v>3551</v>
      </c>
      <c r="I56">
        <v>1233</v>
      </c>
      <c r="J56">
        <v>4082</v>
      </c>
      <c r="K56">
        <v>23200</v>
      </c>
      <c r="L56">
        <v>12704</v>
      </c>
      <c r="M56">
        <v>934</v>
      </c>
      <c r="N56">
        <v>220</v>
      </c>
      <c r="O56">
        <v>17733</v>
      </c>
      <c r="P56">
        <v>7114</v>
      </c>
      <c r="Q56">
        <v>937</v>
      </c>
      <c r="R56">
        <v>1339</v>
      </c>
      <c r="S56">
        <v>3247</v>
      </c>
      <c r="T56">
        <v>5539</v>
      </c>
      <c r="U56">
        <v>335</v>
      </c>
      <c r="V56">
        <v>10048</v>
      </c>
      <c r="W56">
        <v>6705</v>
      </c>
      <c r="X56">
        <v>10093</v>
      </c>
      <c r="Y56">
        <v>3674</v>
      </c>
      <c r="Z56">
        <v>2413</v>
      </c>
      <c r="AA56">
        <v>5486</v>
      </c>
      <c r="AB56">
        <v>217</v>
      </c>
      <c r="AC56">
        <v>1035</v>
      </c>
      <c r="AD56">
        <v>5183</v>
      </c>
      <c r="AE56">
        <v>647</v>
      </c>
      <c r="AF56">
        <v>12084</v>
      </c>
      <c r="AG56">
        <v>1832</v>
      </c>
      <c r="AH56">
        <v>27241</v>
      </c>
      <c r="AI56">
        <v>9275</v>
      </c>
      <c r="AJ56">
        <v>161</v>
      </c>
      <c r="AK56">
        <v>14483</v>
      </c>
      <c r="AL56">
        <v>3023</v>
      </c>
      <c r="AM56">
        <v>2394</v>
      </c>
      <c r="AN56">
        <v>14739</v>
      </c>
      <c r="AO56">
        <v>683</v>
      </c>
      <c r="AP56">
        <v>3965</v>
      </c>
      <c r="AQ56">
        <v>156</v>
      </c>
      <c r="AR56">
        <v>7333</v>
      </c>
      <c r="AS56">
        <v>31810</v>
      </c>
      <c r="AT56">
        <v>1247</v>
      </c>
      <c r="AU56">
        <v>75</v>
      </c>
      <c r="AV56">
        <v>4574</v>
      </c>
      <c r="AW56">
        <v>5829</v>
      </c>
      <c r="AX56">
        <v>653</v>
      </c>
      <c r="AY56">
        <v>4834</v>
      </c>
      <c r="AZ56">
        <v>74</v>
      </c>
    </row>
    <row r="57" spans="1:52" x14ac:dyDescent="0.25">
      <c r="A57">
        <v>2014</v>
      </c>
      <c r="B57">
        <v>4701</v>
      </c>
      <c r="C57">
        <v>629</v>
      </c>
      <c r="D57">
        <v>6249</v>
      </c>
      <c r="E57">
        <v>2050</v>
      </c>
      <c r="F57">
        <v>48680</v>
      </c>
      <c r="G57">
        <v>3039</v>
      </c>
      <c r="H57">
        <v>3159</v>
      </c>
      <c r="I57">
        <v>1269</v>
      </c>
      <c r="J57">
        <v>3497</v>
      </c>
      <c r="K57">
        <v>24914</v>
      </c>
      <c r="L57">
        <v>12417</v>
      </c>
      <c r="M57">
        <v>1107</v>
      </c>
      <c r="N57">
        <v>204</v>
      </c>
      <c r="O57">
        <v>15299</v>
      </c>
      <c r="P57">
        <v>6897</v>
      </c>
      <c r="Q57">
        <v>1045</v>
      </c>
      <c r="R57">
        <v>1362</v>
      </c>
      <c r="S57">
        <v>3336</v>
      </c>
      <c r="T57">
        <v>5695</v>
      </c>
      <c r="U57">
        <v>304</v>
      </c>
      <c r="V57">
        <v>9544</v>
      </c>
      <c r="W57">
        <v>6036</v>
      </c>
      <c r="X57">
        <v>8021</v>
      </c>
      <c r="Y57">
        <v>3687</v>
      </c>
      <c r="Z57">
        <v>2430</v>
      </c>
      <c r="AA57">
        <v>5592</v>
      </c>
      <c r="AB57">
        <v>203</v>
      </c>
      <c r="AC57">
        <v>1043</v>
      </c>
      <c r="AD57">
        <v>5954</v>
      </c>
      <c r="AE57">
        <v>537</v>
      </c>
      <c r="AF57">
        <v>10498</v>
      </c>
      <c r="AG57">
        <v>2086</v>
      </c>
      <c r="AH57">
        <v>24045</v>
      </c>
      <c r="AI57">
        <v>8416</v>
      </c>
      <c r="AJ57">
        <v>173</v>
      </c>
      <c r="AK57">
        <v>12753</v>
      </c>
      <c r="AL57">
        <v>3048</v>
      </c>
      <c r="AM57">
        <v>2093</v>
      </c>
      <c r="AN57">
        <v>13534</v>
      </c>
      <c r="AO57">
        <v>529</v>
      </c>
      <c r="AP57">
        <v>3997</v>
      </c>
      <c r="AQ57">
        <v>200</v>
      </c>
      <c r="AR57">
        <v>7265</v>
      </c>
      <c r="AS57">
        <v>31181</v>
      </c>
      <c r="AT57">
        <v>1312</v>
      </c>
      <c r="AU57">
        <v>70</v>
      </c>
      <c r="AV57">
        <v>4292</v>
      </c>
      <c r="AW57">
        <v>5640</v>
      </c>
      <c r="AX57">
        <v>651</v>
      </c>
      <c r="AY57">
        <v>5066</v>
      </c>
      <c r="AZ57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01BFC-4EBA-4A10-8C57-E2072A1B616C}">
  <dimension ref="A1:BA37"/>
  <sheetViews>
    <sheetView topLeftCell="A19" workbookViewId="0">
      <selection activeCell="C2" sqref="C2:BA37"/>
    </sheetView>
  </sheetViews>
  <sheetFormatPr defaultRowHeight="15" x14ac:dyDescent="0.25"/>
  <sheetData>
    <row r="1" spans="1:53" ht="23.25" x14ac:dyDescent="0.25">
      <c r="A1" s="29" t="s">
        <v>57</v>
      </c>
      <c r="B1" s="30"/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68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</row>
    <row r="2" spans="1:53" ht="24" x14ac:dyDescent="0.25">
      <c r="A2" s="1"/>
      <c r="B2" s="2" t="s">
        <v>58</v>
      </c>
      <c r="C2" s="6" t="s">
        <v>60</v>
      </c>
      <c r="D2" s="6" t="s">
        <v>61</v>
      </c>
      <c r="E2" s="6" t="s">
        <v>62</v>
      </c>
      <c r="F2" s="6" t="s">
        <v>63</v>
      </c>
      <c r="G2" s="6" t="s">
        <v>64</v>
      </c>
      <c r="H2" s="6" t="s">
        <v>65</v>
      </c>
      <c r="I2" s="6" t="s">
        <v>66</v>
      </c>
      <c r="J2" s="6" t="s">
        <v>67</v>
      </c>
      <c r="K2" s="6" t="s">
        <v>69</v>
      </c>
      <c r="L2" s="6" t="s">
        <v>70</v>
      </c>
      <c r="M2" s="6" t="s">
        <v>71</v>
      </c>
      <c r="N2" s="6" t="s">
        <v>72</v>
      </c>
      <c r="O2" s="6" t="s">
        <v>73</v>
      </c>
      <c r="P2" s="6" t="s">
        <v>74</v>
      </c>
      <c r="Q2" s="6" t="s">
        <v>75</v>
      </c>
      <c r="R2" s="6" t="s">
        <v>76</v>
      </c>
      <c r="S2" s="6" t="s">
        <v>77</v>
      </c>
      <c r="T2" s="6" t="s">
        <v>78</v>
      </c>
      <c r="U2" s="6" t="s">
        <v>79</v>
      </c>
      <c r="V2" s="6" t="s">
        <v>80</v>
      </c>
      <c r="W2" s="6" t="s">
        <v>81</v>
      </c>
      <c r="X2" s="6" t="s">
        <v>82</v>
      </c>
      <c r="Y2" s="6" t="s">
        <v>83</v>
      </c>
      <c r="Z2" s="6" t="s">
        <v>84</v>
      </c>
      <c r="AA2" s="6" t="s">
        <v>85</v>
      </c>
      <c r="AB2" s="6" t="s">
        <v>86</v>
      </c>
      <c r="AC2" s="6" t="s">
        <v>87</v>
      </c>
      <c r="AD2" s="6" t="s">
        <v>88</v>
      </c>
      <c r="AE2" s="6" t="s">
        <v>89</v>
      </c>
      <c r="AF2" s="6" t="s">
        <v>90</v>
      </c>
      <c r="AG2" s="6" t="s">
        <v>91</v>
      </c>
      <c r="AH2" s="6" t="s">
        <v>92</v>
      </c>
      <c r="AI2" s="6" t="s">
        <v>93</v>
      </c>
      <c r="AJ2" s="6" t="s">
        <v>94</v>
      </c>
      <c r="AK2" s="6" t="s">
        <v>95</v>
      </c>
      <c r="AL2" s="6" t="s">
        <v>96</v>
      </c>
      <c r="AM2" s="6" t="s">
        <v>97</v>
      </c>
      <c r="AN2" s="6" t="s">
        <v>98</v>
      </c>
      <c r="AO2" s="6" t="s">
        <v>99</v>
      </c>
      <c r="AP2" s="6" t="s">
        <v>100</v>
      </c>
      <c r="AQ2" s="6" t="s">
        <v>101</v>
      </c>
      <c r="AR2" s="6" t="s">
        <v>102</v>
      </c>
      <c r="AS2" s="6" t="s">
        <v>103</v>
      </c>
      <c r="AT2" s="6" t="s">
        <v>104</v>
      </c>
      <c r="AU2" s="6" t="s">
        <v>105</v>
      </c>
      <c r="AV2" s="6" t="s">
        <v>106</v>
      </c>
      <c r="AW2" s="6" t="s">
        <v>107</v>
      </c>
      <c r="AX2" s="6" t="s">
        <v>108</v>
      </c>
      <c r="AY2" s="6" t="s">
        <v>109</v>
      </c>
      <c r="AZ2" s="6" t="s">
        <v>110</v>
      </c>
      <c r="BA2" s="6" t="s">
        <v>111</v>
      </c>
    </row>
    <row r="3" spans="1:53" ht="24" x14ac:dyDescent="0.25">
      <c r="A3" s="9">
        <v>2018</v>
      </c>
      <c r="B3" s="3" t="s">
        <v>59</v>
      </c>
      <c r="C3" s="7">
        <v>49936</v>
      </c>
      <c r="D3" s="7">
        <v>68734</v>
      </c>
      <c r="E3" s="7">
        <v>62283</v>
      </c>
      <c r="F3" s="7">
        <v>49781</v>
      </c>
      <c r="G3" s="7">
        <v>70489</v>
      </c>
      <c r="H3" s="7">
        <v>73034</v>
      </c>
      <c r="I3" s="7">
        <v>72812</v>
      </c>
      <c r="J3" s="7">
        <v>65012</v>
      </c>
      <c r="K3" s="7">
        <v>85750</v>
      </c>
      <c r="L3" s="7">
        <v>54644</v>
      </c>
      <c r="M3" s="7">
        <v>55821</v>
      </c>
      <c r="N3" s="7">
        <v>80108</v>
      </c>
      <c r="O3" s="7">
        <v>58728</v>
      </c>
      <c r="P3" s="7">
        <v>70145</v>
      </c>
      <c r="Q3" s="7">
        <v>59892</v>
      </c>
      <c r="R3" s="7">
        <v>68718</v>
      </c>
      <c r="S3" s="7">
        <v>63938</v>
      </c>
      <c r="T3" s="7">
        <v>54555</v>
      </c>
      <c r="U3" s="7">
        <v>49973</v>
      </c>
      <c r="V3" s="7">
        <v>58663</v>
      </c>
      <c r="W3" s="7">
        <v>86223</v>
      </c>
      <c r="X3" s="7">
        <v>86345</v>
      </c>
      <c r="Y3" s="7">
        <v>60449</v>
      </c>
      <c r="Z3" s="7">
        <v>71817</v>
      </c>
      <c r="AA3" s="7">
        <v>42781</v>
      </c>
      <c r="AB3" s="7">
        <v>61726</v>
      </c>
      <c r="AC3" s="7">
        <v>57679</v>
      </c>
      <c r="AD3" s="7">
        <v>67575</v>
      </c>
      <c r="AE3" s="7">
        <v>61864</v>
      </c>
      <c r="AF3" s="7">
        <v>81346</v>
      </c>
      <c r="AG3" s="7">
        <v>74176</v>
      </c>
      <c r="AH3" s="7">
        <v>48283</v>
      </c>
      <c r="AI3" s="7">
        <v>67274</v>
      </c>
      <c r="AJ3" s="7">
        <v>53369</v>
      </c>
      <c r="AK3" s="7">
        <v>66505</v>
      </c>
      <c r="AL3" s="7">
        <v>61633</v>
      </c>
      <c r="AM3" s="7">
        <v>54434</v>
      </c>
      <c r="AN3" s="7">
        <v>69165</v>
      </c>
      <c r="AO3" s="7">
        <v>64524</v>
      </c>
      <c r="AP3" s="7">
        <v>62266</v>
      </c>
      <c r="AQ3" s="7">
        <v>57444</v>
      </c>
      <c r="AR3" s="7">
        <v>59463</v>
      </c>
      <c r="AS3" s="7">
        <v>56060</v>
      </c>
      <c r="AT3" s="7">
        <v>59785</v>
      </c>
      <c r="AU3" s="7">
        <v>77067</v>
      </c>
      <c r="AV3" s="7">
        <v>70066</v>
      </c>
      <c r="AW3" s="7">
        <v>77151</v>
      </c>
      <c r="AX3" s="7">
        <v>79726</v>
      </c>
      <c r="AY3" s="7">
        <v>50573</v>
      </c>
      <c r="AZ3" s="7">
        <v>62629</v>
      </c>
      <c r="BA3" s="7">
        <v>62539</v>
      </c>
    </row>
    <row r="4" spans="1:53" ht="24" x14ac:dyDescent="0.25">
      <c r="A4" s="8">
        <v>2017</v>
      </c>
      <c r="B4" s="4" t="s">
        <v>59</v>
      </c>
      <c r="C4" s="7">
        <v>51113</v>
      </c>
      <c r="D4" s="7">
        <v>72231</v>
      </c>
      <c r="E4" s="7">
        <v>61125</v>
      </c>
      <c r="F4" s="7">
        <v>48829</v>
      </c>
      <c r="G4" s="7">
        <v>69759</v>
      </c>
      <c r="H4" s="7">
        <v>74172</v>
      </c>
      <c r="I4" s="7">
        <v>72780</v>
      </c>
      <c r="J4" s="7">
        <v>62318</v>
      </c>
      <c r="K4" s="7">
        <v>83382</v>
      </c>
      <c r="L4" s="7">
        <v>53681</v>
      </c>
      <c r="M4" s="7">
        <v>57016</v>
      </c>
      <c r="N4" s="7">
        <v>73575</v>
      </c>
      <c r="O4" s="7">
        <v>60208</v>
      </c>
      <c r="P4" s="7">
        <v>64609</v>
      </c>
      <c r="Q4" s="7">
        <v>58873</v>
      </c>
      <c r="R4" s="7">
        <v>63481</v>
      </c>
      <c r="S4" s="7">
        <v>57872</v>
      </c>
      <c r="T4" s="7">
        <v>51348</v>
      </c>
      <c r="U4" s="7">
        <v>43903</v>
      </c>
      <c r="V4" s="7">
        <v>51664</v>
      </c>
      <c r="W4" s="7">
        <v>81084</v>
      </c>
      <c r="X4" s="7">
        <v>73227</v>
      </c>
      <c r="Y4" s="7">
        <v>57700</v>
      </c>
      <c r="Z4" s="7">
        <v>71920</v>
      </c>
      <c r="AA4" s="7">
        <v>43441</v>
      </c>
      <c r="AB4" s="7">
        <v>56885</v>
      </c>
      <c r="AC4" s="7">
        <v>59087</v>
      </c>
      <c r="AD4" s="7">
        <v>59619</v>
      </c>
      <c r="AE4" s="7">
        <v>56550</v>
      </c>
      <c r="AF4" s="7">
        <v>74801</v>
      </c>
      <c r="AG4" s="7">
        <v>72997</v>
      </c>
      <c r="AH4" s="7">
        <v>47855</v>
      </c>
      <c r="AI4" s="7">
        <v>62447</v>
      </c>
      <c r="AJ4" s="7">
        <v>50343</v>
      </c>
      <c r="AK4" s="7">
        <v>59886</v>
      </c>
      <c r="AL4" s="7">
        <v>59768</v>
      </c>
      <c r="AM4" s="7">
        <v>55006</v>
      </c>
      <c r="AN4" s="7">
        <v>64610</v>
      </c>
      <c r="AO4" s="7">
        <v>63173</v>
      </c>
      <c r="AP4" s="7">
        <v>66390</v>
      </c>
      <c r="AQ4" s="7">
        <v>54971</v>
      </c>
      <c r="AR4" s="7">
        <v>56894</v>
      </c>
      <c r="AS4" s="7">
        <v>55240</v>
      </c>
      <c r="AT4" s="7">
        <v>59295</v>
      </c>
      <c r="AU4" s="7">
        <v>71319</v>
      </c>
      <c r="AV4" s="7">
        <v>63805</v>
      </c>
      <c r="AW4" s="7">
        <v>71293</v>
      </c>
      <c r="AX4" s="7">
        <v>75418</v>
      </c>
      <c r="AY4" s="7">
        <v>45392</v>
      </c>
      <c r="AZ4" s="7">
        <v>63451</v>
      </c>
      <c r="BA4" s="7">
        <v>57837</v>
      </c>
    </row>
    <row r="5" spans="1:53" ht="24" x14ac:dyDescent="0.25">
      <c r="A5" s="8">
        <v>2016</v>
      </c>
      <c r="B5" s="4" t="s">
        <v>59</v>
      </c>
      <c r="C5" s="7">
        <v>47221</v>
      </c>
      <c r="D5" s="7">
        <v>75723</v>
      </c>
      <c r="E5" s="7">
        <v>57100</v>
      </c>
      <c r="F5" s="7">
        <v>45907</v>
      </c>
      <c r="G5" s="7">
        <v>66637</v>
      </c>
      <c r="H5" s="7">
        <v>70566</v>
      </c>
      <c r="I5" s="7">
        <v>75923</v>
      </c>
      <c r="J5" s="7">
        <v>58046</v>
      </c>
      <c r="K5" s="7">
        <v>70982</v>
      </c>
      <c r="L5" s="7">
        <v>51176</v>
      </c>
      <c r="M5" s="7">
        <v>53527</v>
      </c>
      <c r="N5" s="7">
        <v>72133</v>
      </c>
      <c r="O5" s="7">
        <v>56564</v>
      </c>
      <c r="P5" s="7">
        <v>61386</v>
      </c>
      <c r="Q5" s="7">
        <v>56094</v>
      </c>
      <c r="R5" s="7">
        <v>59094</v>
      </c>
      <c r="S5" s="7">
        <v>56810</v>
      </c>
      <c r="T5" s="7">
        <v>45369</v>
      </c>
      <c r="U5" s="7">
        <v>42196</v>
      </c>
      <c r="V5" s="7">
        <v>50856</v>
      </c>
      <c r="W5" s="7">
        <v>73760</v>
      </c>
      <c r="X5" s="7">
        <v>72266</v>
      </c>
      <c r="Y5" s="7">
        <v>57091</v>
      </c>
      <c r="Z5" s="7">
        <v>70218</v>
      </c>
      <c r="AA5" s="7">
        <v>41099</v>
      </c>
      <c r="AB5" s="7">
        <v>55016</v>
      </c>
      <c r="AC5" s="7">
        <v>57075</v>
      </c>
      <c r="AD5" s="7">
        <v>59374</v>
      </c>
      <c r="AE5" s="7">
        <v>55431</v>
      </c>
      <c r="AF5" s="7">
        <v>76260</v>
      </c>
      <c r="AG5" s="7">
        <v>68468</v>
      </c>
      <c r="AH5" s="7">
        <v>48451</v>
      </c>
      <c r="AI5" s="7">
        <v>61437</v>
      </c>
      <c r="AJ5" s="7">
        <v>53764</v>
      </c>
      <c r="AK5" s="7">
        <v>60184</v>
      </c>
      <c r="AL5" s="7">
        <v>53985</v>
      </c>
      <c r="AM5" s="7">
        <v>50943</v>
      </c>
      <c r="AN5" s="7">
        <v>59135</v>
      </c>
      <c r="AO5" s="7">
        <v>60979</v>
      </c>
      <c r="AP5" s="7">
        <v>61528</v>
      </c>
      <c r="AQ5" s="7">
        <v>54336</v>
      </c>
      <c r="AR5" s="7">
        <v>57450</v>
      </c>
      <c r="AS5" s="7">
        <v>51344</v>
      </c>
      <c r="AT5" s="7">
        <v>58146</v>
      </c>
      <c r="AU5" s="7">
        <v>67481</v>
      </c>
      <c r="AV5" s="7">
        <v>60837</v>
      </c>
      <c r="AW5" s="7">
        <v>66451</v>
      </c>
      <c r="AX5" s="7">
        <v>70310</v>
      </c>
      <c r="AY5" s="7">
        <v>44354</v>
      </c>
      <c r="AZ5" s="7">
        <v>59817</v>
      </c>
      <c r="BA5" s="7">
        <v>57829</v>
      </c>
    </row>
    <row r="6" spans="1:53" ht="24" x14ac:dyDescent="0.25">
      <c r="A6" s="8">
        <v>2015</v>
      </c>
      <c r="B6" s="4" t="s">
        <v>59</v>
      </c>
      <c r="C6" s="7">
        <v>44509</v>
      </c>
      <c r="D6" s="7">
        <v>75112</v>
      </c>
      <c r="E6" s="7">
        <v>52248</v>
      </c>
      <c r="F6" s="7">
        <v>42798</v>
      </c>
      <c r="G6" s="7">
        <v>63636</v>
      </c>
      <c r="H6" s="7">
        <v>66596</v>
      </c>
      <c r="I6" s="7">
        <v>72889</v>
      </c>
      <c r="J6" s="7">
        <v>57756</v>
      </c>
      <c r="K6" s="7">
        <v>70071</v>
      </c>
      <c r="L6" s="7">
        <v>48825</v>
      </c>
      <c r="M6" s="7">
        <v>50768</v>
      </c>
      <c r="N6" s="7">
        <v>64514</v>
      </c>
      <c r="O6" s="7">
        <v>51624</v>
      </c>
      <c r="P6" s="7">
        <v>60413</v>
      </c>
      <c r="Q6" s="7">
        <v>51983</v>
      </c>
      <c r="R6" s="7">
        <v>60855</v>
      </c>
      <c r="S6" s="7">
        <v>54865</v>
      </c>
      <c r="T6" s="7">
        <v>42387</v>
      </c>
      <c r="U6" s="7">
        <v>45922</v>
      </c>
      <c r="V6" s="7">
        <v>50756</v>
      </c>
      <c r="W6" s="7">
        <v>73594</v>
      </c>
      <c r="X6" s="7">
        <v>67861</v>
      </c>
      <c r="Y6" s="7">
        <v>54203</v>
      </c>
      <c r="Z6" s="7">
        <v>68730</v>
      </c>
      <c r="AA6" s="7">
        <v>40037</v>
      </c>
      <c r="AB6" s="7">
        <v>59196</v>
      </c>
      <c r="AC6" s="7">
        <v>51395</v>
      </c>
      <c r="AD6" s="7">
        <v>60474</v>
      </c>
      <c r="AE6" s="7">
        <v>52008</v>
      </c>
      <c r="AF6" s="7">
        <v>75675</v>
      </c>
      <c r="AG6" s="7">
        <v>68357</v>
      </c>
      <c r="AH6" s="7">
        <v>45119</v>
      </c>
      <c r="AI6" s="7">
        <v>58005</v>
      </c>
      <c r="AJ6" s="7">
        <v>50797</v>
      </c>
      <c r="AK6" s="7">
        <v>57415</v>
      </c>
      <c r="AL6" s="7">
        <v>53301</v>
      </c>
      <c r="AM6" s="7">
        <v>47077</v>
      </c>
      <c r="AN6" s="7">
        <v>60834</v>
      </c>
      <c r="AO6" s="7">
        <v>60389</v>
      </c>
      <c r="AP6" s="7">
        <v>55701</v>
      </c>
      <c r="AQ6" s="7">
        <v>46360</v>
      </c>
      <c r="AR6" s="7">
        <v>55065</v>
      </c>
      <c r="AS6" s="7">
        <v>47330</v>
      </c>
      <c r="AT6" s="7">
        <v>56473</v>
      </c>
      <c r="AU6" s="7">
        <v>66258</v>
      </c>
      <c r="AV6" s="7">
        <v>59494</v>
      </c>
      <c r="AW6" s="7">
        <v>61486</v>
      </c>
      <c r="AX6" s="7">
        <v>67243</v>
      </c>
      <c r="AY6" s="7">
        <v>42824</v>
      </c>
      <c r="AZ6" s="7">
        <v>55425</v>
      </c>
      <c r="BA6" s="7">
        <v>60925</v>
      </c>
    </row>
    <row r="7" spans="1:53" ht="24" x14ac:dyDescent="0.25">
      <c r="A7" s="8">
        <v>2014</v>
      </c>
      <c r="B7" s="4" t="s">
        <v>59</v>
      </c>
      <c r="C7" s="7">
        <v>42278</v>
      </c>
      <c r="D7" s="7">
        <v>67629</v>
      </c>
      <c r="E7" s="7">
        <v>49254</v>
      </c>
      <c r="F7" s="7">
        <v>44922</v>
      </c>
      <c r="G7" s="7">
        <v>60487</v>
      </c>
      <c r="H7" s="7">
        <v>60940</v>
      </c>
      <c r="I7" s="7">
        <v>70161</v>
      </c>
      <c r="J7" s="7">
        <v>57522</v>
      </c>
      <c r="K7" s="7">
        <v>68277</v>
      </c>
      <c r="L7" s="7">
        <v>46140</v>
      </c>
      <c r="M7" s="7">
        <v>49555</v>
      </c>
      <c r="N7" s="7">
        <v>71223</v>
      </c>
      <c r="O7" s="7">
        <v>53438</v>
      </c>
      <c r="P7" s="7">
        <v>54916</v>
      </c>
      <c r="Q7" s="7">
        <v>48060</v>
      </c>
      <c r="R7" s="7">
        <v>57810</v>
      </c>
      <c r="S7" s="7">
        <v>53444</v>
      </c>
      <c r="T7" s="7">
        <v>42786</v>
      </c>
      <c r="U7" s="7">
        <v>42406</v>
      </c>
      <c r="V7" s="7">
        <v>51710</v>
      </c>
      <c r="W7" s="7">
        <v>76165</v>
      </c>
      <c r="X7" s="7">
        <v>63151</v>
      </c>
      <c r="Y7" s="7">
        <v>52005</v>
      </c>
      <c r="Z7" s="7">
        <v>67244</v>
      </c>
      <c r="AA7" s="7">
        <v>35521</v>
      </c>
      <c r="AB7" s="7">
        <v>56630</v>
      </c>
      <c r="AC7" s="7">
        <v>51102</v>
      </c>
      <c r="AD7" s="7">
        <v>56870</v>
      </c>
      <c r="AE7" s="7">
        <v>49875</v>
      </c>
      <c r="AF7" s="7">
        <v>73397</v>
      </c>
      <c r="AG7" s="7">
        <v>65243</v>
      </c>
      <c r="AH7" s="7">
        <v>46686</v>
      </c>
      <c r="AI7" s="7">
        <v>54310</v>
      </c>
      <c r="AJ7" s="7">
        <v>46784</v>
      </c>
      <c r="AK7" s="7">
        <v>60730</v>
      </c>
      <c r="AL7" s="7">
        <v>49644</v>
      </c>
      <c r="AM7" s="7">
        <v>47199</v>
      </c>
      <c r="AN7" s="7">
        <v>58875</v>
      </c>
      <c r="AO7" s="7">
        <v>55173</v>
      </c>
      <c r="AP7" s="7">
        <v>58633</v>
      </c>
      <c r="AQ7" s="7">
        <v>44929</v>
      </c>
      <c r="AR7" s="7">
        <v>53053</v>
      </c>
      <c r="AS7" s="7">
        <v>43716</v>
      </c>
      <c r="AT7" s="7">
        <v>53875</v>
      </c>
      <c r="AU7" s="7">
        <v>63383</v>
      </c>
      <c r="AV7" s="7">
        <v>60708</v>
      </c>
      <c r="AW7" s="7">
        <v>66155</v>
      </c>
      <c r="AX7" s="7">
        <v>59068</v>
      </c>
      <c r="AY7" s="7">
        <v>39552</v>
      </c>
      <c r="AZ7" s="7">
        <v>58080</v>
      </c>
      <c r="BA7" s="7">
        <v>55690</v>
      </c>
    </row>
    <row r="8" spans="1:53" ht="24" x14ac:dyDescent="0.25">
      <c r="A8" s="8">
        <v>2013</v>
      </c>
      <c r="B8" s="4" t="s">
        <v>59</v>
      </c>
      <c r="C8" s="7">
        <v>47320</v>
      </c>
      <c r="D8" s="7">
        <v>72472</v>
      </c>
      <c r="E8" s="7">
        <v>52611</v>
      </c>
      <c r="F8" s="7">
        <v>39376</v>
      </c>
      <c r="G8" s="7">
        <v>60794</v>
      </c>
      <c r="H8" s="7">
        <v>67912</v>
      </c>
      <c r="I8" s="7">
        <v>69291</v>
      </c>
      <c r="J8" s="7">
        <v>54091</v>
      </c>
      <c r="K8" s="7">
        <v>60057</v>
      </c>
      <c r="L8" s="7">
        <v>48532</v>
      </c>
      <c r="M8" s="7">
        <v>46992</v>
      </c>
      <c r="N8" s="7">
        <v>64235</v>
      </c>
      <c r="O8" s="7">
        <v>48467</v>
      </c>
      <c r="P8" s="7">
        <v>53937</v>
      </c>
      <c r="Q8" s="7">
        <v>49455</v>
      </c>
      <c r="R8" s="7">
        <v>60156</v>
      </c>
      <c r="S8" s="7">
        <v>47820</v>
      </c>
      <c r="T8" s="7">
        <v>44879</v>
      </c>
      <c r="U8" s="7">
        <v>46425</v>
      </c>
      <c r="V8" s="7">
        <v>54957</v>
      </c>
      <c r="W8" s="7">
        <v>69353</v>
      </c>
      <c r="X8" s="7">
        <v>62529</v>
      </c>
      <c r="Y8" s="7">
        <v>56567</v>
      </c>
      <c r="Z8" s="7">
        <v>64324</v>
      </c>
      <c r="AA8" s="7">
        <v>32338</v>
      </c>
      <c r="AB8" s="7">
        <v>46303</v>
      </c>
      <c r="AC8" s="7">
        <v>43201</v>
      </c>
      <c r="AD8" s="7">
        <v>57623</v>
      </c>
      <c r="AE8" s="7">
        <v>51846</v>
      </c>
      <c r="AF8" s="7">
        <v>69099</v>
      </c>
      <c r="AG8" s="7">
        <v>63754</v>
      </c>
      <c r="AH8" s="7">
        <v>40166</v>
      </c>
      <c r="AI8" s="7">
        <v>49966</v>
      </c>
      <c r="AJ8" s="7">
        <v>46337</v>
      </c>
      <c r="AK8" s="7">
        <v>59152</v>
      </c>
      <c r="AL8" s="7">
        <v>50748</v>
      </c>
      <c r="AM8" s="7">
        <v>46162</v>
      </c>
      <c r="AN8" s="7">
        <v>48999</v>
      </c>
      <c r="AO8" s="7">
        <v>55156</v>
      </c>
      <c r="AP8" s="7">
        <v>56323</v>
      </c>
      <c r="AQ8" s="7">
        <v>43563</v>
      </c>
      <c r="AR8" s="7">
        <v>53413</v>
      </c>
      <c r="AS8" s="7">
        <v>43361</v>
      </c>
      <c r="AT8" s="7">
        <v>51406</v>
      </c>
      <c r="AU8" s="7">
        <v>61047</v>
      </c>
      <c r="AV8" s="7">
        <v>65513</v>
      </c>
      <c r="AW8" s="7">
        <v>65907</v>
      </c>
      <c r="AX8" s="7">
        <v>63922</v>
      </c>
      <c r="AY8" s="7">
        <v>43069</v>
      </c>
      <c r="AZ8" s="7">
        <v>51726</v>
      </c>
      <c r="BA8" s="7">
        <v>67441</v>
      </c>
    </row>
    <row r="9" spans="1:53" ht="24" x14ac:dyDescent="0.25">
      <c r="A9" s="8">
        <v>2012</v>
      </c>
      <c r="B9" s="4" t="s">
        <v>59</v>
      </c>
      <c r="C9" s="7">
        <v>43464</v>
      </c>
      <c r="D9" s="7">
        <v>63648</v>
      </c>
      <c r="E9" s="7">
        <v>47044</v>
      </c>
      <c r="F9" s="7">
        <v>39018</v>
      </c>
      <c r="G9" s="7">
        <v>57020</v>
      </c>
      <c r="H9" s="7">
        <v>57255</v>
      </c>
      <c r="I9" s="7">
        <v>64247</v>
      </c>
      <c r="J9" s="7">
        <v>48972</v>
      </c>
      <c r="K9" s="7">
        <v>65246</v>
      </c>
      <c r="L9" s="7">
        <v>46071</v>
      </c>
      <c r="M9" s="7">
        <v>48121</v>
      </c>
      <c r="N9" s="7">
        <v>56263</v>
      </c>
      <c r="O9" s="7">
        <v>47922</v>
      </c>
      <c r="P9" s="7">
        <v>51738</v>
      </c>
      <c r="Q9" s="7">
        <v>46158</v>
      </c>
      <c r="R9" s="7">
        <v>53442</v>
      </c>
      <c r="S9" s="7">
        <v>50003</v>
      </c>
      <c r="T9" s="7">
        <v>41086</v>
      </c>
      <c r="U9" s="7">
        <v>39085</v>
      </c>
      <c r="V9" s="7">
        <v>49158</v>
      </c>
      <c r="W9" s="7">
        <v>71836</v>
      </c>
      <c r="X9" s="7">
        <v>63656</v>
      </c>
      <c r="Y9" s="7">
        <v>50015</v>
      </c>
      <c r="Z9" s="7">
        <v>61795</v>
      </c>
      <c r="AA9" s="7">
        <v>36641</v>
      </c>
      <c r="AB9" s="7">
        <v>49764</v>
      </c>
      <c r="AC9" s="7">
        <v>45088</v>
      </c>
      <c r="AD9" s="7">
        <v>52196</v>
      </c>
      <c r="AE9" s="7">
        <v>47333</v>
      </c>
      <c r="AF9" s="7">
        <v>67819</v>
      </c>
      <c r="AG9" s="7">
        <v>66692</v>
      </c>
      <c r="AH9" s="7">
        <v>43424</v>
      </c>
      <c r="AI9" s="7">
        <v>47680</v>
      </c>
      <c r="AJ9" s="7">
        <v>41553</v>
      </c>
      <c r="AK9" s="7">
        <v>55766</v>
      </c>
      <c r="AL9" s="7">
        <v>44375</v>
      </c>
      <c r="AM9" s="7">
        <v>48407</v>
      </c>
      <c r="AN9" s="7">
        <v>51775</v>
      </c>
      <c r="AO9" s="7">
        <v>51904</v>
      </c>
      <c r="AP9" s="7">
        <v>56065</v>
      </c>
      <c r="AQ9" s="7">
        <v>44401</v>
      </c>
      <c r="AR9" s="7">
        <v>49415</v>
      </c>
      <c r="AS9" s="7">
        <v>42995</v>
      </c>
      <c r="AT9" s="7">
        <v>51926</v>
      </c>
      <c r="AU9" s="7">
        <v>58341</v>
      </c>
      <c r="AV9" s="7">
        <v>55582</v>
      </c>
      <c r="AW9" s="7">
        <v>64632</v>
      </c>
      <c r="AX9" s="7">
        <v>62187</v>
      </c>
      <c r="AY9" s="7">
        <v>43553</v>
      </c>
      <c r="AZ9" s="7">
        <v>53079</v>
      </c>
      <c r="BA9" s="7">
        <v>57512</v>
      </c>
    </row>
    <row r="10" spans="1:53" ht="24" x14ac:dyDescent="0.25">
      <c r="A10" s="8">
        <v>2011</v>
      </c>
      <c r="B10" s="4" t="s">
        <v>59</v>
      </c>
      <c r="C10" s="7">
        <v>42590</v>
      </c>
      <c r="D10" s="7">
        <v>57431</v>
      </c>
      <c r="E10" s="7">
        <v>48621</v>
      </c>
      <c r="F10" s="7">
        <v>41302</v>
      </c>
      <c r="G10" s="7">
        <v>53367</v>
      </c>
      <c r="H10" s="7">
        <v>58629</v>
      </c>
      <c r="I10" s="7">
        <v>65415</v>
      </c>
      <c r="J10" s="7">
        <v>54660</v>
      </c>
      <c r="K10" s="7">
        <v>55251</v>
      </c>
      <c r="L10" s="7">
        <v>45105</v>
      </c>
      <c r="M10" s="7">
        <v>45973</v>
      </c>
      <c r="N10" s="7">
        <v>59047</v>
      </c>
      <c r="O10" s="7">
        <v>47459</v>
      </c>
      <c r="P10" s="7">
        <v>50637</v>
      </c>
      <c r="Q10" s="7">
        <v>44445</v>
      </c>
      <c r="R10" s="7">
        <v>50219</v>
      </c>
      <c r="S10" s="7">
        <v>46147</v>
      </c>
      <c r="T10" s="7">
        <v>39856</v>
      </c>
      <c r="U10" s="7">
        <v>40658</v>
      </c>
      <c r="V10" s="7">
        <v>49693</v>
      </c>
      <c r="W10" s="7">
        <v>68876</v>
      </c>
      <c r="X10" s="7">
        <v>63313</v>
      </c>
      <c r="Y10" s="7">
        <v>48879</v>
      </c>
      <c r="Z10" s="7">
        <v>57820</v>
      </c>
      <c r="AA10" s="7">
        <v>41090</v>
      </c>
      <c r="AB10" s="7">
        <v>45774</v>
      </c>
      <c r="AC10" s="7">
        <v>40277</v>
      </c>
      <c r="AD10" s="7">
        <v>55616</v>
      </c>
      <c r="AE10" s="7">
        <v>47043</v>
      </c>
      <c r="AF10" s="7">
        <v>65880</v>
      </c>
      <c r="AG10" s="7">
        <v>62338</v>
      </c>
      <c r="AH10" s="7">
        <v>41982</v>
      </c>
      <c r="AI10" s="7">
        <v>50636</v>
      </c>
      <c r="AJ10" s="7">
        <v>45206</v>
      </c>
      <c r="AK10" s="7">
        <v>56361</v>
      </c>
      <c r="AL10" s="7">
        <v>44648</v>
      </c>
      <c r="AM10" s="7">
        <v>48455</v>
      </c>
      <c r="AN10" s="7">
        <v>51526</v>
      </c>
      <c r="AO10" s="7">
        <v>49910</v>
      </c>
      <c r="AP10" s="7">
        <v>49033</v>
      </c>
      <c r="AQ10" s="7">
        <v>40084</v>
      </c>
      <c r="AR10" s="7">
        <v>47223</v>
      </c>
      <c r="AS10" s="7">
        <v>42279</v>
      </c>
      <c r="AT10" s="7">
        <v>49047</v>
      </c>
      <c r="AU10" s="7">
        <v>55493</v>
      </c>
      <c r="AV10" s="7">
        <v>51862</v>
      </c>
      <c r="AW10" s="7">
        <v>62616</v>
      </c>
      <c r="AX10" s="7">
        <v>56850</v>
      </c>
      <c r="AY10" s="7">
        <v>41821</v>
      </c>
      <c r="AZ10" s="7">
        <v>52058</v>
      </c>
      <c r="BA10" s="7">
        <v>54509</v>
      </c>
    </row>
    <row r="11" spans="1:53" ht="24" x14ac:dyDescent="0.25">
      <c r="A11" s="8">
        <v>2010</v>
      </c>
      <c r="B11" s="4" t="s">
        <v>59</v>
      </c>
      <c r="C11" s="7">
        <v>40933</v>
      </c>
      <c r="D11" s="7">
        <v>57848</v>
      </c>
      <c r="E11" s="7">
        <v>46896</v>
      </c>
      <c r="F11" s="7">
        <v>38587</v>
      </c>
      <c r="G11" s="7">
        <v>54283</v>
      </c>
      <c r="H11" s="7">
        <v>60233</v>
      </c>
      <c r="I11" s="7">
        <v>65998</v>
      </c>
      <c r="J11" s="7">
        <v>55214</v>
      </c>
      <c r="K11" s="7">
        <v>56928</v>
      </c>
      <c r="L11" s="7">
        <v>44066</v>
      </c>
      <c r="M11" s="7">
        <v>44117</v>
      </c>
      <c r="N11" s="7">
        <v>59539</v>
      </c>
      <c r="O11" s="7">
        <v>47050</v>
      </c>
      <c r="P11" s="7">
        <v>50728</v>
      </c>
      <c r="Q11" s="7">
        <v>46139</v>
      </c>
      <c r="R11" s="7">
        <v>49016</v>
      </c>
      <c r="S11" s="7">
        <v>46054</v>
      </c>
      <c r="T11" s="7">
        <v>41104</v>
      </c>
      <c r="U11" s="7">
        <v>39300</v>
      </c>
      <c r="V11" s="7">
        <v>47931</v>
      </c>
      <c r="W11" s="7">
        <v>64201</v>
      </c>
      <c r="X11" s="7">
        <v>60934</v>
      </c>
      <c r="Y11" s="7">
        <v>46276</v>
      </c>
      <c r="Z11" s="7">
        <v>52321</v>
      </c>
      <c r="AA11" s="7">
        <v>38160</v>
      </c>
      <c r="AB11" s="7">
        <v>45817</v>
      </c>
      <c r="AC11" s="7">
        <v>41280</v>
      </c>
      <c r="AD11" s="7">
        <v>52504</v>
      </c>
      <c r="AE11" s="7">
        <v>51200</v>
      </c>
      <c r="AF11" s="7">
        <v>66633</v>
      </c>
      <c r="AG11" s="7">
        <v>62968</v>
      </c>
      <c r="AH11" s="7">
        <v>45134</v>
      </c>
      <c r="AI11" s="7">
        <v>49781</v>
      </c>
      <c r="AJ11" s="7">
        <v>43830</v>
      </c>
      <c r="AK11" s="7">
        <v>51006</v>
      </c>
      <c r="AL11" s="7">
        <v>45886</v>
      </c>
      <c r="AM11" s="7">
        <v>43103</v>
      </c>
      <c r="AN11" s="7">
        <v>50602</v>
      </c>
      <c r="AO11" s="7">
        <v>48314</v>
      </c>
      <c r="AP11" s="7">
        <v>51623</v>
      </c>
      <c r="AQ11" s="7">
        <v>41698</v>
      </c>
      <c r="AR11" s="7">
        <v>45352</v>
      </c>
      <c r="AS11" s="7">
        <v>38591</v>
      </c>
      <c r="AT11" s="7">
        <v>47266</v>
      </c>
      <c r="AU11" s="7">
        <v>56701</v>
      </c>
      <c r="AV11" s="7">
        <v>55928</v>
      </c>
      <c r="AW11" s="7">
        <v>60367</v>
      </c>
      <c r="AX11" s="7">
        <v>56163</v>
      </c>
      <c r="AY11" s="7">
        <v>42777</v>
      </c>
      <c r="AZ11" s="7">
        <v>50351</v>
      </c>
      <c r="BA11" s="7">
        <v>52201</v>
      </c>
    </row>
    <row r="12" spans="1:53" ht="24" x14ac:dyDescent="0.25">
      <c r="A12" s="8">
        <v>2009</v>
      </c>
      <c r="B12" s="4" t="s">
        <v>59</v>
      </c>
      <c r="C12" s="7">
        <v>39980</v>
      </c>
      <c r="D12" s="7">
        <v>61604</v>
      </c>
      <c r="E12" s="7">
        <v>45739</v>
      </c>
      <c r="F12" s="7">
        <v>36538</v>
      </c>
      <c r="G12" s="7">
        <v>56134</v>
      </c>
      <c r="H12" s="7">
        <v>55930</v>
      </c>
      <c r="I12" s="7">
        <v>64851</v>
      </c>
      <c r="J12" s="7">
        <v>52114</v>
      </c>
      <c r="K12" s="7">
        <v>53141</v>
      </c>
      <c r="L12" s="7">
        <v>45631</v>
      </c>
      <c r="M12" s="7">
        <v>43340</v>
      </c>
      <c r="N12" s="7">
        <v>55649</v>
      </c>
      <c r="O12" s="7">
        <v>46778</v>
      </c>
      <c r="P12" s="7">
        <v>52870</v>
      </c>
      <c r="Q12" s="7">
        <v>44305</v>
      </c>
      <c r="R12" s="7">
        <v>50721</v>
      </c>
      <c r="S12" s="7">
        <v>44717</v>
      </c>
      <c r="T12" s="7">
        <v>42664</v>
      </c>
      <c r="U12" s="7">
        <v>45433</v>
      </c>
      <c r="V12" s="7">
        <v>47502</v>
      </c>
      <c r="W12" s="7">
        <v>64186</v>
      </c>
      <c r="X12" s="7">
        <v>59373</v>
      </c>
      <c r="Y12" s="7">
        <v>45994</v>
      </c>
      <c r="Z12" s="7">
        <v>56090</v>
      </c>
      <c r="AA12" s="7">
        <v>35078</v>
      </c>
      <c r="AB12" s="7">
        <v>48769</v>
      </c>
      <c r="AC12" s="7">
        <v>40437</v>
      </c>
      <c r="AD12" s="7">
        <v>49595</v>
      </c>
      <c r="AE12" s="7">
        <v>51434</v>
      </c>
      <c r="AF12" s="7">
        <v>64131</v>
      </c>
      <c r="AG12" s="7">
        <v>64777</v>
      </c>
      <c r="AH12" s="7">
        <v>43542</v>
      </c>
      <c r="AI12" s="7">
        <v>50216</v>
      </c>
      <c r="AJ12" s="7">
        <v>41906</v>
      </c>
      <c r="AK12" s="7">
        <v>50075</v>
      </c>
      <c r="AL12" s="7">
        <v>45879</v>
      </c>
      <c r="AM12" s="7">
        <v>45878</v>
      </c>
      <c r="AN12" s="7">
        <v>49098</v>
      </c>
      <c r="AO12" s="7">
        <v>48172</v>
      </c>
      <c r="AP12" s="7">
        <v>51634</v>
      </c>
      <c r="AQ12" s="7">
        <v>41101</v>
      </c>
      <c r="AR12" s="7">
        <v>45826</v>
      </c>
      <c r="AS12" s="7">
        <v>40517</v>
      </c>
      <c r="AT12" s="7">
        <v>47475</v>
      </c>
      <c r="AU12" s="7">
        <v>58491</v>
      </c>
      <c r="AV12" s="7">
        <v>52318</v>
      </c>
      <c r="AW12" s="7">
        <v>60501</v>
      </c>
      <c r="AX12" s="7">
        <v>60392</v>
      </c>
      <c r="AY12" s="7">
        <v>40490</v>
      </c>
      <c r="AZ12" s="7">
        <v>51237</v>
      </c>
      <c r="BA12" s="7">
        <v>52470</v>
      </c>
    </row>
    <row r="13" spans="1:53" ht="24" x14ac:dyDescent="0.25">
      <c r="A13" s="8">
        <v>2008</v>
      </c>
      <c r="B13" s="4" t="s">
        <v>59</v>
      </c>
      <c r="C13" s="7">
        <v>44476</v>
      </c>
      <c r="D13" s="7">
        <v>63989</v>
      </c>
      <c r="E13" s="7">
        <v>46914</v>
      </c>
      <c r="F13" s="7">
        <v>39586</v>
      </c>
      <c r="G13" s="7">
        <v>57014</v>
      </c>
      <c r="H13" s="7">
        <v>60943</v>
      </c>
      <c r="I13" s="7">
        <v>64682</v>
      </c>
      <c r="J13" s="7">
        <v>50702</v>
      </c>
      <c r="K13" s="7">
        <v>55590</v>
      </c>
      <c r="L13" s="7">
        <v>44857</v>
      </c>
      <c r="M13" s="7">
        <v>46227</v>
      </c>
      <c r="N13" s="7">
        <v>61521</v>
      </c>
      <c r="O13" s="7">
        <v>47420</v>
      </c>
      <c r="P13" s="7">
        <v>53254</v>
      </c>
      <c r="Q13" s="7">
        <v>46520</v>
      </c>
      <c r="R13" s="7">
        <v>50142</v>
      </c>
      <c r="S13" s="7">
        <v>47877</v>
      </c>
      <c r="T13" s="7">
        <v>41148</v>
      </c>
      <c r="U13" s="7">
        <v>39563</v>
      </c>
      <c r="V13" s="7">
        <v>47228</v>
      </c>
      <c r="W13" s="7">
        <v>63711</v>
      </c>
      <c r="X13" s="7">
        <v>60320</v>
      </c>
      <c r="Y13" s="7">
        <v>49788</v>
      </c>
      <c r="Z13" s="7">
        <v>54925</v>
      </c>
      <c r="AA13" s="7">
        <v>36446</v>
      </c>
      <c r="AB13" s="7">
        <v>46038</v>
      </c>
      <c r="AC13" s="7">
        <v>42900</v>
      </c>
      <c r="AD13" s="7">
        <v>50728</v>
      </c>
      <c r="AE13" s="7">
        <v>54744</v>
      </c>
      <c r="AF13" s="7">
        <v>66176</v>
      </c>
      <c r="AG13" s="7">
        <v>65306</v>
      </c>
      <c r="AH13" s="7">
        <v>42102</v>
      </c>
      <c r="AI13" s="7">
        <v>50461</v>
      </c>
      <c r="AJ13" s="7">
        <v>42930</v>
      </c>
      <c r="AK13" s="7">
        <v>49631</v>
      </c>
      <c r="AL13" s="7">
        <v>46934</v>
      </c>
      <c r="AM13" s="7">
        <v>46111</v>
      </c>
      <c r="AN13" s="7">
        <v>51727</v>
      </c>
      <c r="AO13" s="7">
        <v>51402</v>
      </c>
      <c r="AP13" s="7">
        <v>53241</v>
      </c>
      <c r="AQ13" s="7">
        <v>42155</v>
      </c>
      <c r="AR13" s="7">
        <v>51600</v>
      </c>
      <c r="AS13" s="7">
        <v>39702</v>
      </c>
      <c r="AT13" s="7">
        <v>46490</v>
      </c>
      <c r="AU13" s="7">
        <v>62537</v>
      </c>
      <c r="AV13" s="7">
        <v>50706</v>
      </c>
      <c r="AW13" s="7">
        <v>61985</v>
      </c>
      <c r="AX13" s="7">
        <v>56631</v>
      </c>
      <c r="AY13" s="7">
        <v>37994</v>
      </c>
      <c r="AZ13" s="7">
        <v>51200</v>
      </c>
      <c r="BA13" s="7">
        <v>53337</v>
      </c>
    </row>
    <row r="14" spans="1:53" ht="24" x14ac:dyDescent="0.25">
      <c r="A14" s="8">
        <v>2007</v>
      </c>
      <c r="B14" s="4" t="s">
        <v>59</v>
      </c>
      <c r="C14" s="7">
        <v>42212</v>
      </c>
      <c r="D14" s="7">
        <v>62993</v>
      </c>
      <c r="E14" s="7">
        <v>47215</v>
      </c>
      <c r="F14" s="7">
        <v>40795</v>
      </c>
      <c r="G14" s="7">
        <v>55734</v>
      </c>
      <c r="H14" s="7">
        <v>61141</v>
      </c>
      <c r="I14" s="7">
        <v>64141</v>
      </c>
      <c r="J14" s="7">
        <v>54589</v>
      </c>
      <c r="K14" s="7">
        <v>50783</v>
      </c>
      <c r="L14" s="7">
        <v>45794</v>
      </c>
      <c r="M14" s="7">
        <v>48641</v>
      </c>
      <c r="N14" s="7">
        <v>64022</v>
      </c>
      <c r="O14" s="7">
        <v>49184</v>
      </c>
      <c r="P14" s="7">
        <v>52506</v>
      </c>
      <c r="Q14" s="7">
        <v>47453</v>
      </c>
      <c r="R14" s="7">
        <v>48908</v>
      </c>
      <c r="S14" s="7">
        <v>48497</v>
      </c>
      <c r="T14" s="7">
        <v>39452</v>
      </c>
      <c r="U14" s="7">
        <v>41313</v>
      </c>
      <c r="V14" s="7">
        <v>47894</v>
      </c>
      <c r="W14" s="7">
        <v>65630</v>
      </c>
      <c r="X14" s="7">
        <v>58463</v>
      </c>
      <c r="Y14" s="7">
        <v>49370</v>
      </c>
      <c r="Z14" s="7">
        <v>58058</v>
      </c>
      <c r="AA14" s="7">
        <v>37279</v>
      </c>
      <c r="AB14" s="7">
        <v>46005</v>
      </c>
      <c r="AC14" s="7">
        <v>43655</v>
      </c>
      <c r="AD14" s="7">
        <v>49174</v>
      </c>
      <c r="AE14" s="7">
        <v>54058</v>
      </c>
      <c r="AF14" s="7">
        <v>67576</v>
      </c>
      <c r="AG14" s="7">
        <v>60508</v>
      </c>
      <c r="AH14" s="7">
        <v>44356</v>
      </c>
      <c r="AI14" s="7">
        <v>48944</v>
      </c>
      <c r="AJ14" s="7">
        <v>43513</v>
      </c>
      <c r="AK14" s="7">
        <v>47205</v>
      </c>
      <c r="AL14" s="7">
        <v>49099</v>
      </c>
      <c r="AM14" s="7">
        <v>43216</v>
      </c>
      <c r="AN14" s="7">
        <v>50236</v>
      </c>
      <c r="AO14" s="7">
        <v>48437</v>
      </c>
      <c r="AP14" s="7">
        <v>54210</v>
      </c>
      <c r="AQ14" s="7">
        <v>44213</v>
      </c>
      <c r="AR14" s="7">
        <v>46418</v>
      </c>
      <c r="AS14" s="7">
        <v>41195</v>
      </c>
      <c r="AT14" s="7">
        <v>46053</v>
      </c>
      <c r="AU14" s="7">
        <v>53529</v>
      </c>
      <c r="AV14" s="7">
        <v>47390</v>
      </c>
      <c r="AW14" s="7">
        <v>59161</v>
      </c>
      <c r="AX14" s="7">
        <v>58080</v>
      </c>
      <c r="AY14" s="7">
        <v>42091</v>
      </c>
      <c r="AZ14" s="7">
        <v>51277</v>
      </c>
      <c r="BA14" s="7">
        <v>48744</v>
      </c>
    </row>
    <row r="15" spans="1:53" ht="24" x14ac:dyDescent="0.25">
      <c r="A15" s="8">
        <v>2006</v>
      </c>
      <c r="B15" s="4" t="s">
        <v>59</v>
      </c>
      <c r="C15" s="7">
        <v>37952</v>
      </c>
      <c r="D15" s="7">
        <v>56418</v>
      </c>
      <c r="E15" s="7">
        <v>46657</v>
      </c>
      <c r="F15" s="7">
        <v>37057</v>
      </c>
      <c r="G15" s="7">
        <v>55319</v>
      </c>
      <c r="H15" s="7">
        <v>55697</v>
      </c>
      <c r="I15" s="7">
        <v>62404</v>
      </c>
      <c r="J15" s="7">
        <v>52438</v>
      </c>
      <c r="K15" s="7">
        <v>48477</v>
      </c>
      <c r="L15" s="7">
        <v>45676</v>
      </c>
      <c r="M15" s="7">
        <v>49344</v>
      </c>
      <c r="N15" s="7">
        <v>60470</v>
      </c>
      <c r="O15" s="7">
        <v>46213</v>
      </c>
      <c r="P15" s="7">
        <v>48671</v>
      </c>
      <c r="Q15" s="7">
        <v>45407</v>
      </c>
      <c r="R15" s="7">
        <v>48126</v>
      </c>
      <c r="S15" s="7">
        <v>45552</v>
      </c>
      <c r="T15" s="7">
        <v>39485</v>
      </c>
      <c r="U15" s="7">
        <v>36488</v>
      </c>
      <c r="V15" s="7">
        <v>45642</v>
      </c>
      <c r="W15" s="7">
        <v>63668</v>
      </c>
      <c r="X15" s="7">
        <v>55330</v>
      </c>
      <c r="Y15" s="7">
        <v>48647</v>
      </c>
      <c r="Z15" s="7">
        <v>56211</v>
      </c>
      <c r="AA15" s="7">
        <v>34733</v>
      </c>
      <c r="AB15" s="7">
        <v>44579</v>
      </c>
      <c r="AC15" s="7">
        <v>41105</v>
      </c>
      <c r="AD15" s="7">
        <v>48145</v>
      </c>
      <c r="AE15" s="7">
        <v>52282</v>
      </c>
      <c r="AF15" s="7">
        <v>61970</v>
      </c>
      <c r="AG15" s="7">
        <v>68059</v>
      </c>
      <c r="AH15" s="7">
        <v>40028</v>
      </c>
      <c r="AI15" s="7">
        <v>48222</v>
      </c>
      <c r="AJ15" s="7">
        <v>39797</v>
      </c>
      <c r="AK15" s="7">
        <v>41047</v>
      </c>
      <c r="AL15" s="7">
        <v>45900</v>
      </c>
      <c r="AM15" s="7">
        <v>38838</v>
      </c>
      <c r="AN15" s="7">
        <v>47091</v>
      </c>
      <c r="AO15" s="7">
        <v>48477</v>
      </c>
      <c r="AP15" s="7">
        <v>53736</v>
      </c>
      <c r="AQ15" s="7">
        <v>39617</v>
      </c>
      <c r="AR15" s="7">
        <v>45427</v>
      </c>
      <c r="AS15" s="7">
        <v>40693</v>
      </c>
      <c r="AT15" s="7">
        <v>43307</v>
      </c>
      <c r="AU15" s="7">
        <v>54628</v>
      </c>
      <c r="AV15" s="7">
        <v>51981</v>
      </c>
      <c r="AW15" s="7">
        <v>57119</v>
      </c>
      <c r="AX15" s="7">
        <v>54723</v>
      </c>
      <c r="AY15" s="7">
        <v>38419</v>
      </c>
      <c r="AZ15" s="7">
        <v>51692</v>
      </c>
      <c r="BA15" s="7">
        <v>47041</v>
      </c>
    </row>
    <row r="16" spans="1:53" ht="24" x14ac:dyDescent="0.25">
      <c r="A16" s="8">
        <v>2005</v>
      </c>
      <c r="B16" s="4" t="s">
        <v>59</v>
      </c>
      <c r="C16" s="7">
        <v>37150</v>
      </c>
      <c r="D16" s="7">
        <v>55891</v>
      </c>
      <c r="E16" s="7">
        <v>45245</v>
      </c>
      <c r="F16" s="7">
        <v>36658</v>
      </c>
      <c r="G16" s="7">
        <v>51755</v>
      </c>
      <c r="H16" s="7">
        <v>50449</v>
      </c>
      <c r="I16" s="7">
        <v>56835</v>
      </c>
      <c r="J16" s="7">
        <v>51235</v>
      </c>
      <c r="K16" s="7">
        <v>44993</v>
      </c>
      <c r="L16" s="7">
        <v>42990</v>
      </c>
      <c r="M16" s="7">
        <v>45926</v>
      </c>
      <c r="N16" s="7">
        <v>59586</v>
      </c>
      <c r="O16" s="7">
        <v>44176</v>
      </c>
      <c r="P16" s="7">
        <v>48398</v>
      </c>
      <c r="Q16" s="7">
        <v>42437</v>
      </c>
      <c r="R16" s="7">
        <v>46500</v>
      </c>
      <c r="S16" s="7">
        <v>42027</v>
      </c>
      <c r="T16" s="7">
        <v>36699</v>
      </c>
      <c r="U16" s="7">
        <v>37236</v>
      </c>
      <c r="V16" s="7">
        <v>43923</v>
      </c>
      <c r="W16" s="7">
        <v>60512</v>
      </c>
      <c r="X16" s="7">
        <v>56017</v>
      </c>
      <c r="Y16" s="7">
        <v>45933</v>
      </c>
      <c r="Z16" s="7">
        <v>54215</v>
      </c>
      <c r="AA16" s="7">
        <v>32875</v>
      </c>
      <c r="AB16" s="7">
        <v>42986</v>
      </c>
      <c r="AC16" s="7">
        <v>37313</v>
      </c>
      <c r="AD16" s="7">
        <v>47923</v>
      </c>
      <c r="AE16" s="7">
        <v>48209</v>
      </c>
      <c r="AF16" s="7">
        <v>56984</v>
      </c>
      <c r="AG16" s="7">
        <v>63368</v>
      </c>
      <c r="AH16" s="7">
        <v>38947</v>
      </c>
      <c r="AI16" s="7">
        <v>47176</v>
      </c>
      <c r="AJ16" s="7">
        <v>42056</v>
      </c>
      <c r="AK16" s="7">
        <v>42192</v>
      </c>
      <c r="AL16" s="7">
        <v>44203</v>
      </c>
      <c r="AM16" s="7">
        <v>37645</v>
      </c>
      <c r="AN16" s="7">
        <v>44159</v>
      </c>
      <c r="AO16" s="7">
        <v>46300</v>
      </c>
      <c r="AP16" s="7">
        <v>49484</v>
      </c>
      <c r="AQ16" s="7">
        <v>40230</v>
      </c>
      <c r="AR16" s="7">
        <v>43151</v>
      </c>
      <c r="AS16" s="7">
        <v>39406</v>
      </c>
      <c r="AT16" s="7">
        <v>41422</v>
      </c>
      <c r="AU16" s="7">
        <v>54813</v>
      </c>
      <c r="AV16" s="7">
        <v>50704</v>
      </c>
      <c r="AW16" s="7">
        <v>51914</v>
      </c>
      <c r="AX16" s="7">
        <v>50646</v>
      </c>
      <c r="AY16" s="7">
        <v>36445</v>
      </c>
      <c r="AZ16" s="7">
        <v>44650</v>
      </c>
      <c r="BA16" s="7">
        <v>44718</v>
      </c>
    </row>
    <row r="17" spans="1:53" ht="24" x14ac:dyDescent="0.25">
      <c r="A17" s="8">
        <v>2004</v>
      </c>
      <c r="B17" s="4" t="s">
        <v>59</v>
      </c>
      <c r="C17" s="7">
        <v>36629</v>
      </c>
      <c r="D17" s="7">
        <v>55063</v>
      </c>
      <c r="E17" s="7">
        <v>43846</v>
      </c>
      <c r="F17" s="7">
        <v>34984</v>
      </c>
      <c r="G17" s="7">
        <v>49222</v>
      </c>
      <c r="H17" s="7">
        <v>50886</v>
      </c>
      <c r="I17" s="7">
        <v>55100</v>
      </c>
      <c r="J17" s="7">
        <v>48049</v>
      </c>
      <c r="K17" s="7">
        <v>43451</v>
      </c>
      <c r="L17" s="7">
        <v>40535</v>
      </c>
      <c r="M17" s="7">
        <v>40984</v>
      </c>
      <c r="N17" s="7">
        <v>56242</v>
      </c>
      <c r="O17" s="7">
        <v>44358</v>
      </c>
      <c r="P17" s="7">
        <v>46077</v>
      </c>
      <c r="Q17" s="7">
        <v>42329</v>
      </c>
      <c r="R17" s="7">
        <v>43391</v>
      </c>
      <c r="S17" s="7">
        <v>41066</v>
      </c>
      <c r="T17" s="7">
        <v>35610</v>
      </c>
      <c r="U17" s="7">
        <v>36429</v>
      </c>
      <c r="V17" s="7">
        <v>41329</v>
      </c>
      <c r="W17" s="7">
        <v>57103</v>
      </c>
      <c r="X17" s="7">
        <v>52019</v>
      </c>
      <c r="Y17" s="7">
        <v>42256</v>
      </c>
      <c r="Z17" s="7">
        <v>56104</v>
      </c>
      <c r="AA17" s="7">
        <v>34755</v>
      </c>
      <c r="AB17" s="7">
        <v>42137</v>
      </c>
      <c r="AC17" s="7">
        <v>33956</v>
      </c>
      <c r="AD17" s="7">
        <v>43786</v>
      </c>
      <c r="AE17" s="7">
        <v>47204</v>
      </c>
      <c r="AF17" s="7">
        <v>56815</v>
      </c>
      <c r="AG17" s="7">
        <v>55275</v>
      </c>
      <c r="AH17" s="7">
        <v>39562</v>
      </c>
      <c r="AI17" s="7">
        <v>44649</v>
      </c>
      <c r="AJ17" s="7">
        <v>40238</v>
      </c>
      <c r="AK17" s="7">
        <v>39220</v>
      </c>
      <c r="AL17" s="7">
        <v>43055</v>
      </c>
      <c r="AM17" s="7">
        <v>39614</v>
      </c>
      <c r="AN17" s="7">
        <v>40994</v>
      </c>
      <c r="AO17" s="7">
        <v>44106</v>
      </c>
      <c r="AP17" s="7">
        <v>47935</v>
      </c>
      <c r="AQ17" s="7">
        <v>38691</v>
      </c>
      <c r="AR17" s="7">
        <v>41107</v>
      </c>
      <c r="AS17" s="7">
        <v>38072</v>
      </c>
      <c r="AT17" s="7">
        <v>41397</v>
      </c>
      <c r="AU17" s="7">
        <v>50871</v>
      </c>
      <c r="AV17" s="7">
        <v>47329</v>
      </c>
      <c r="AW17" s="7">
        <v>51141</v>
      </c>
      <c r="AX17" s="7">
        <v>49922</v>
      </c>
      <c r="AY17" s="7">
        <v>33373</v>
      </c>
      <c r="AZ17" s="7">
        <v>45732</v>
      </c>
      <c r="BA17" s="7">
        <v>45397</v>
      </c>
    </row>
    <row r="18" spans="1:53" ht="24" x14ac:dyDescent="0.25">
      <c r="A18" s="8">
        <v>2003</v>
      </c>
      <c r="B18" s="4" t="s">
        <v>59</v>
      </c>
      <c r="C18" s="7">
        <v>37255</v>
      </c>
      <c r="D18" s="7">
        <v>51837</v>
      </c>
      <c r="E18" s="7">
        <v>41166</v>
      </c>
      <c r="F18" s="7">
        <v>32002</v>
      </c>
      <c r="G18" s="7">
        <v>49300</v>
      </c>
      <c r="H18" s="7">
        <v>49940</v>
      </c>
      <c r="I18" s="7">
        <v>54965</v>
      </c>
      <c r="J18" s="7">
        <v>49019</v>
      </c>
      <c r="K18" s="7">
        <v>45044</v>
      </c>
      <c r="L18" s="7">
        <v>38972</v>
      </c>
      <c r="M18" s="7">
        <v>42438</v>
      </c>
      <c r="N18" s="7">
        <v>51834</v>
      </c>
      <c r="O18" s="7">
        <v>42372</v>
      </c>
      <c r="P18" s="7">
        <v>45153</v>
      </c>
      <c r="Q18" s="7">
        <v>42425</v>
      </c>
      <c r="R18" s="7">
        <v>41384</v>
      </c>
      <c r="S18" s="7">
        <v>44232</v>
      </c>
      <c r="T18" s="7">
        <v>36936</v>
      </c>
      <c r="U18" s="7">
        <v>33507</v>
      </c>
      <c r="V18" s="7">
        <v>37113</v>
      </c>
      <c r="W18" s="7">
        <v>52314</v>
      </c>
      <c r="X18" s="7">
        <v>50955</v>
      </c>
      <c r="Y18" s="7">
        <v>45022</v>
      </c>
      <c r="Z18" s="7">
        <v>52823</v>
      </c>
      <c r="AA18" s="7">
        <v>32728</v>
      </c>
      <c r="AB18" s="7">
        <v>43762</v>
      </c>
      <c r="AC18" s="7">
        <v>34108</v>
      </c>
      <c r="AD18" s="7">
        <v>43974</v>
      </c>
      <c r="AE18" s="7">
        <v>45184</v>
      </c>
      <c r="AF18" s="7">
        <v>55567</v>
      </c>
      <c r="AG18" s="7">
        <v>56045</v>
      </c>
      <c r="AH18" s="7">
        <v>35105</v>
      </c>
      <c r="AI18" s="7">
        <v>42788</v>
      </c>
      <c r="AJ18" s="7">
        <v>37279</v>
      </c>
      <c r="AK18" s="7">
        <v>40410</v>
      </c>
      <c r="AL18" s="7">
        <v>43520</v>
      </c>
      <c r="AM18" s="7">
        <v>35902</v>
      </c>
      <c r="AN18" s="7">
        <v>41638</v>
      </c>
      <c r="AO18" s="7">
        <v>42933</v>
      </c>
      <c r="AP18" s="7">
        <v>44711</v>
      </c>
      <c r="AQ18" s="7">
        <v>38479</v>
      </c>
      <c r="AR18" s="7">
        <v>39522</v>
      </c>
      <c r="AS18" s="7">
        <v>37523</v>
      </c>
      <c r="AT18" s="7">
        <v>39271</v>
      </c>
      <c r="AU18" s="7">
        <v>49275</v>
      </c>
      <c r="AV18" s="7">
        <v>43261</v>
      </c>
      <c r="AW18" s="7">
        <v>54783</v>
      </c>
      <c r="AX18" s="7">
        <v>47508</v>
      </c>
      <c r="AY18" s="7">
        <v>32763</v>
      </c>
      <c r="AZ18" s="7">
        <v>46269</v>
      </c>
      <c r="BA18" s="7">
        <v>42555</v>
      </c>
    </row>
    <row r="19" spans="1:53" ht="24" x14ac:dyDescent="0.25">
      <c r="A19" s="8">
        <v>2002</v>
      </c>
      <c r="B19" s="4" t="s">
        <v>59</v>
      </c>
      <c r="C19" s="7">
        <v>37603</v>
      </c>
      <c r="D19" s="7">
        <v>52774</v>
      </c>
      <c r="E19" s="7">
        <v>39734</v>
      </c>
      <c r="F19" s="7">
        <v>32387</v>
      </c>
      <c r="G19" s="7">
        <v>47437</v>
      </c>
      <c r="H19" s="7">
        <v>48294</v>
      </c>
      <c r="I19" s="7">
        <v>53387</v>
      </c>
      <c r="J19" s="7">
        <v>49650</v>
      </c>
      <c r="K19" s="7">
        <v>39070</v>
      </c>
      <c r="L19" s="7">
        <v>38024</v>
      </c>
      <c r="M19" s="7">
        <v>42939</v>
      </c>
      <c r="N19" s="7">
        <v>47303</v>
      </c>
      <c r="O19" s="7">
        <v>37715</v>
      </c>
      <c r="P19" s="7">
        <v>42710</v>
      </c>
      <c r="Q19" s="7">
        <v>41047</v>
      </c>
      <c r="R19" s="7">
        <v>41049</v>
      </c>
      <c r="S19" s="7">
        <v>42619</v>
      </c>
      <c r="T19" s="7">
        <v>36762</v>
      </c>
      <c r="U19" s="7">
        <v>34008</v>
      </c>
      <c r="V19" s="7">
        <v>36853</v>
      </c>
      <c r="W19" s="7">
        <v>56407</v>
      </c>
      <c r="X19" s="7">
        <v>49855</v>
      </c>
      <c r="Y19" s="7">
        <v>42715</v>
      </c>
      <c r="Z19" s="7">
        <v>54622</v>
      </c>
      <c r="AA19" s="7">
        <v>30882</v>
      </c>
      <c r="AB19" s="7">
        <v>42776</v>
      </c>
      <c r="AC19" s="7">
        <v>34835</v>
      </c>
      <c r="AD19" s="7">
        <v>42796</v>
      </c>
      <c r="AE19" s="7">
        <v>44958</v>
      </c>
      <c r="AF19" s="7">
        <v>55321</v>
      </c>
      <c r="AG19" s="7">
        <v>54568</v>
      </c>
      <c r="AH19" s="7">
        <v>35457</v>
      </c>
      <c r="AI19" s="7">
        <v>41966</v>
      </c>
      <c r="AJ19" s="7">
        <v>36515</v>
      </c>
      <c r="AK19" s="7">
        <v>36200</v>
      </c>
      <c r="AL19" s="7">
        <v>42684</v>
      </c>
      <c r="AM19" s="7">
        <v>36458</v>
      </c>
      <c r="AN19" s="7">
        <v>41802</v>
      </c>
      <c r="AO19" s="7">
        <v>42498</v>
      </c>
      <c r="AP19" s="7">
        <v>42417</v>
      </c>
      <c r="AQ19" s="7">
        <v>37812</v>
      </c>
      <c r="AR19" s="7">
        <v>37873</v>
      </c>
      <c r="AS19" s="7">
        <v>37030</v>
      </c>
      <c r="AT19" s="7">
        <v>40149</v>
      </c>
      <c r="AU19" s="7">
        <v>47861</v>
      </c>
      <c r="AV19" s="7">
        <v>42999</v>
      </c>
      <c r="AW19" s="7">
        <v>49631</v>
      </c>
      <c r="AX19" s="7">
        <v>45183</v>
      </c>
      <c r="AY19" s="7">
        <v>29359</v>
      </c>
      <c r="AZ19" s="7">
        <v>45903</v>
      </c>
      <c r="BA19" s="7">
        <v>39763</v>
      </c>
    </row>
    <row r="20" spans="1:53" ht="24" x14ac:dyDescent="0.25">
      <c r="A20" s="8">
        <v>2001</v>
      </c>
      <c r="B20" s="4" t="s">
        <v>59</v>
      </c>
      <c r="C20" s="7">
        <v>35160</v>
      </c>
      <c r="D20" s="7">
        <v>57363</v>
      </c>
      <c r="E20" s="7">
        <v>42704</v>
      </c>
      <c r="F20" s="7">
        <v>33339</v>
      </c>
      <c r="G20" s="7">
        <v>47262</v>
      </c>
      <c r="H20" s="7">
        <v>49397</v>
      </c>
      <c r="I20" s="7">
        <v>53347</v>
      </c>
      <c r="J20" s="7">
        <v>49602</v>
      </c>
      <c r="K20" s="7">
        <v>41169</v>
      </c>
      <c r="L20" s="7">
        <v>36421</v>
      </c>
      <c r="M20" s="7">
        <v>42576</v>
      </c>
      <c r="N20" s="7">
        <v>47439</v>
      </c>
      <c r="O20" s="7">
        <v>38241</v>
      </c>
      <c r="P20" s="7">
        <v>46171</v>
      </c>
      <c r="Q20" s="7">
        <v>40379</v>
      </c>
      <c r="R20" s="7">
        <v>40976</v>
      </c>
      <c r="S20" s="7">
        <v>41415</v>
      </c>
      <c r="T20" s="7">
        <v>38437</v>
      </c>
      <c r="U20" s="7">
        <v>33322</v>
      </c>
      <c r="V20" s="7">
        <v>36612</v>
      </c>
      <c r="W20" s="7">
        <v>53530</v>
      </c>
      <c r="X20" s="7">
        <v>52253</v>
      </c>
      <c r="Y20" s="7">
        <v>45047</v>
      </c>
      <c r="Z20" s="7">
        <v>52681</v>
      </c>
      <c r="AA20" s="7">
        <v>30161</v>
      </c>
      <c r="AB20" s="7">
        <v>41339</v>
      </c>
      <c r="AC20" s="7">
        <v>32126</v>
      </c>
      <c r="AD20" s="7">
        <v>43611</v>
      </c>
      <c r="AE20" s="7">
        <v>45403</v>
      </c>
      <c r="AF20" s="7">
        <v>51331</v>
      </c>
      <c r="AG20" s="7">
        <v>51771</v>
      </c>
      <c r="AH20" s="7">
        <v>33124</v>
      </c>
      <c r="AI20" s="7">
        <v>42114</v>
      </c>
      <c r="AJ20" s="7">
        <v>38162</v>
      </c>
      <c r="AK20" s="7">
        <v>35793</v>
      </c>
      <c r="AL20" s="7">
        <v>41785</v>
      </c>
      <c r="AM20" s="7">
        <v>35609</v>
      </c>
      <c r="AN20" s="7">
        <v>41273</v>
      </c>
      <c r="AO20" s="7">
        <v>43499</v>
      </c>
      <c r="AP20" s="7">
        <v>45723</v>
      </c>
      <c r="AQ20" s="7">
        <v>37736</v>
      </c>
      <c r="AR20" s="7">
        <v>39671</v>
      </c>
      <c r="AS20" s="7">
        <v>35783</v>
      </c>
      <c r="AT20" s="7">
        <v>40860</v>
      </c>
      <c r="AU20" s="7">
        <v>47342</v>
      </c>
      <c r="AV20" s="7">
        <v>40794</v>
      </c>
      <c r="AW20" s="7">
        <v>50241</v>
      </c>
      <c r="AX20" s="7">
        <v>42490</v>
      </c>
      <c r="AY20" s="7">
        <v>29673</v>
      </c>
      <c r="AZ20" s="7">
        <v>45346</v>
      </c>
      <c r="BA20" s="7">
        <v>39719</v>
      </c>
    </row>
    <row r="21" spans="1:53" ht="24" x14ac:dyDescent="0.25">
      <c r="A21" s="8">
        <v>2000</v>
      </c>
      <c r="B21" s="4" t="s">
        <v>59</v>
      </c>
      <c r="C21" s="7">
        <v>35424</v>
      </c>
      <c r="D21" s="7">
        <v>52847</v>
      </c>
      <c r="E21" s="7">
        <v>39783</v>
      </c>
      <c r="F21" s="7">
        <v>29697</v>
      </c>
      <c r="G21" s="7">
        <v>46816</v>
      </c>
      <c r="H21" s="7">
        <v>48240</v>
      </c>
      <c r="I21" s="7">
        <v>50172</v>
      </c>
      <c r="J21" s="7">
        <v>50365</v>
      </c>
      <c r="K21" s="7">
        <v>41222</v>
      </c>
      <c r="L21" s="7">
        <v>38856</v>
      </c>
      <c r="M21" s="7">
        <v>41901</v>
      </c>
      <c r="N21" s="7">
        <v>51546</v>
      </c>
      <c r="O21" s="7">
        <v>37611</v>
      </c>
      <c r="P21" s="7">
        <v>46064</v>
      </c>
      <c r="Q21" s="7">
        <v>40865</v>
      </c>
      <c r="R21" s="7">
        <v>40991</v>
      </c>
      <c r="S21" s="7">
        <v>41059</v>
      </c>
      <c r="T21" s="7">
        <v>36265</v>
      </c>
      <c r="U21" s="7">
        <v>30718</v>
      </c>
      <c r="V21" s="7">
        <v>37266</v>
      </c>
      <c r="W21" s="7">
        <v>54535</v>
      </c>
      <c r="X21" s="7">
        <v>46753</v>
      </c>
      <c r="Y21" s="7">
        <v>45512</v>
      </c>
      <c r="Z21" s="7">
        <v>54251</v>
      </c>
      <c r="AA21" s="7">
        <v>34299</v>
      </c>
      <c r="AB21" s="7">
        <v>45097</v>
      </c>
      <c r="AC21" s="7">
        <v>32777</v>
      </c>
      <c r="AD21" s="7">
        <v>41750</v>
      </c>
      <c r="AE21" s="7">
        <v>45758</v>
      </c>
      <c r="AF21" s="7">
        <v>50926</v>
      </c>
      <c r="AG21" s="7">
        <v>50405</v>
      </c>
      <c r="AH21" s="7">
        <v>35093</v>
      </c>
      <c r="AI21" s="7">
        <v>40744</v>
      </c>
      <c r="AJ21" s="7">
        <v>38317</v>
      </c>
      <c r="AK21" s="7">
        <v>35996</v>
      </c>
      <c r="AL21" s="7">
        <v>42962</v>
      </c>
      <c r="AM21" s="7">
        <v>32432</v>
      </c>
      <c r="AN21" s="7">
        <v>42499</v>
      </c>
      <c r="AO21" s="7">
        <v>42176</v>
      </c>
      <c r="AP21" s="7">
        <v>42197</v>
      </c>
      <c r="AQ21" s="7">
        <v>37570</v>
      </c>
      <c r="AR21" s="7">
        <v>36475</v>
      </c>
      <c r="AS21" s="7">
        <v>34096</v>
      </c>
      <c r="AT21" s="7">
        <v>38609</v>
      </c>
      <c r="AU21" s="7">
        <v>47550</v>
      </c>
      <c r="AV21" s="7">
        <v>39594</v>
      </c>
      <c r="AW21" s="7">
        <v>47163</v>
      </c>
      <c r="AX21" s="7">
        <v>42525</v>
      </c>
      <c r="AY21" s="7">
        <v>29411</v>
      </c>
      <c r="AZ21" s="7">
        <v>45088</v>
      </c>
      <c r="BA21" s="7">
        <v>39629</v>
      </c>
    </row>
    <row r="22" spans="1:53" ht="24" x14ac:dyDescent="0.25">
      <c r="A22" s="8">
        <v>1999</v>
      </c>
      <c r="B22" s="4" t="s">
        <v>59</v>
      </c>
      <c r="C22" s="7">
        <v>36251</v>
      </c>
      <c r="D22" s="7">
        <v>51396</v>
      </c>
      <c r="E22" s="7">
        <v>36995</v>
      </c>
      <c r="F22" s="7">
        <v>29682</v>
      </c>
      <c r="G22" s="7">
        <v>43629</v>
      </c>
      <c r="H22" s="7">
        <v>48177</v>
      </c>
      <c r="I22" s="7">
        <v>50593</v>
      </c>
      <c r="J22" s="7">
        <v>46628</v>
      </c>
      <c r="K22" s="7">
        <v>38670</v>
      </c>
      <c r="L22" s="7">
        <v>35831</v>
      </c>
      <c r="M22" s="7">
        <v>39425</v>
      </c>
      <c r="N22" s="7">
        <v>44504</v>
      </c>
      <c r="O22" s="7">
        <v>35800</v>
      </c>
      <c r="P22" s="7">
        <v>46330</v>
      </c>
      <c r="Q22" s="7">
        <v>40838</v>
      </c>
      <c r="R22" s="7">
        <v>41098</v>
      </c>
      <c r="S22" s="7">
        <v>37348</v>
      </c>
      <c r="T22" s="7">
        <v>33738</v>
      </c>
      <c r="U22" s="7">
        <v>32654</v>
      </c>
      <c r="V22" s="7">
        <v>38862</v>
      </c>
      <c r="W22" s="7">
        <v>52205</v>
      </c>
      <c r="X22" s="7">
        <v>44005</v>
      </c>
      <c r="Y22" s="7">
        <v>46089</v>
      </c>
      <c r="Z22" s="7">
        <v>47038</v>
      </c>
      <c r="AA22" s="7">
        <v>32478</v>
      </c>
      <c r="AB22" s="7">
        <v>41383</v>
      </c>
      <c r="AC22" s="7">
        <v>31038</v>
      </c>
      <c r="AD22" s="7">
        <v>38626</v>
      </c>
      <c r="AE22" s="7">
        <v>41461</v>
      </c>
      <c r="AF22" s="7">
        <v>46055</v>
      </c>
      <c r="AG22" s="7">
        <v>49734</v>
      </c>
      <c r="AH22" s="7">
        <v>32574</v>
      </c>
      <c r="AI22" s="7">
        <v>39989</v>
      </c>
      <c r="AJ22" s="7">
        <v>37254</v>
      </c>
      <c r="AK22" s="7">
        <v>32663</v>
      </c>
      <c r="AL22" s="7">
        <v>39489</v>
      </c>
      <c r="AM22" s="7">
        <v>32683</v>
      </c>
      <c r="AN22" s="7">
        <v>40619</v>
      </c>
      <c r="AO22" s="7">
        <v>37758</v>
      </c>
      <c r="AP22" s="7">
        <v>42719</v>
      </c>
      <c r="AQ22" s="7">
        <v>36462</v>
      </c>
      <c r="AR22" s="7">
        <v>35828</v>
      </c>
      <c r="AS22" s="7">
        <v>36522</v>
      </c>
      <c r="AT22" s="7">
        <v>38688</v>
      </c>
      <c r="AU22" s="7">
        <v>46050</v>
      </c>
      <c r="AV22" s="7">
        <v>41584</v>
      </c>
      <c r="AW22" s="7">
        <v>45693</v>
      </c>
      <c r="AX22" s="7">
        <v>45473</v>
      </c>
      <c r="AY22" s="7">
        <v>29297</v>
      </c>
      <c r="AZ22" s="7">
        <v>45667</v>
      </c>
      <c r="BA22" s="7">
        <v>37248</v>
      </c>
    </row>
    <row r="23" spans="1:53" ht="24" x14ac:dyDescent="0.25">
      <c r="A23" s="8">
        <v>1998</v>
      </c>
      <c r="B23" s="4" t="s">
        <v>59</v>
      </c>
      <c r="C23" s="7">
        <v>36266</v>
      </c>
      <c r="D23" s="7">
        <v>50692</v>
      </c>
      <c r="E23" s="7">
        <v>37090</v>
      </c>
      <c r="F23" s="7">
        <v>27665</v>
      </c>
      <c r="G23" s="7">
        <v>40934</v>
      </c>
      <c r="H23" s="7">
        <v>46599</v>
      </c>
      <c r="I23" s="7">
        <v>46508</v>
      </c>
      <c r="J23" s="7">
        <v>41458</v>
      </c>
      <c r="K23" s="7">
        <v>33433</v>
      </c>
      <c r="L23" s="7">
        <v>34909</v>
      </c>
      <c r="M23" s="7">
        <v>38665</v>
      </c>
      <c r="N23" s="7">
        <v>40827</v>
      </c>
      <c r="O23" s="7">
        <v>36680</v>
      </c>
      <c r="P23" s="7">
        <v>43178</v>
      </c>
      <c r="Q23" s="7">
        <v>39731</v>
      </c>
      <c r="R23" s="7">
        <v>37019</v>
      </c>
      <c r="S23" s="7">
        <v>36711</v>
      </c>
      <c r="T23" s="7">
        <v>36252</v>
      </c>
      <c r="U23" s="7">
        <v>31735</v>
      </c>
      <c r="V23" s="7">
        <v>35640</v>
      </c>
      <c r="W23" s="7">
        <v>50016</v>
      </c>
      <c r="X23" s="7">
        <v>42345</v>
      </c>
      <c r="Y23" s="7">
        <v>41821</v>
      </c>
      <c r="Z23" s="7">
        <v>47926</v>
      </c>
      <c r="AA23" s="7">
        <v>29120</v>
      </c>
      <c r="AB23" s="7">
        <v>40201</v>
      </c>
      <c r="AC23" s="7">
        <v>31577</v>
      </c>
      <c r="AD23" s="7">
        <v>36413</v>
      </c>
      <c r="AE23" s="7">
        <v>39756</v>
      </c>
      <c r="AF23" s="7">
        <v>44958</v>
      </c>
      <c r="AG23" s="7">
        <v>49826</v>
      </c>
      <c r="AH23" s="7">
        <v>31543</v>
      </c>
      <c r="AI23" s="7">
        <v>37394</v>
      </c>
      <c r="AJ23" s="7">
        <v>35838</v>
      </c>
      <c r="AK23" s="7">
        <v>30304</v>
      </c>
      <c r="AL23" s="7">
        <v>38925</v>
      </c>
      <c r="AM23" s="7">
        <v>33727</v>
      </c>
      <c r="AN23" s="7">
        <v>39067</v>
      </c>
      <c r="AO23" s="7">
        <v>39015</v>
      </c>
      <c r="AP23" s="7">
        <v>40686</v>
      </c>
      <c r="AQ23" s="7">
        <v>33267</v>
      </c>
      <c r="AR23" s="7">
        <v>32786</v>
      </c>
      <c r="AS23" s="7">
        <v>34091</v>
      </c>
      <c r="AT23" s="7">
        <v>35783</v>
      </c>
      <c r="AU23" s="7">
        <v>44299</v>
      </c>
      <c r="AV23" s="7">
        <v>39372</v>
      </c>
      <c r="AW23" s="7">
        <v>43354</v>
      </c>
      <c r="AX23" s="7">
        <v>47421</v>
      </c>
      <c r="AY23" s="7">
        <v>26704</v>
      </c>
      <c r="AZ23" s="7">
        <v>41327</v>
      </c>
      <c r="BA23" s="7">
        <v>35250</v>
      </c>
    </row>
    <row r="24" spans="1:53" ht="24" x14ac:dyDescent="0.25">
      <c r="A24" s="8">
        <v>1997</v>
      </c>
      <c r="B24" s="4" t="s">
        <v>59</v>
      </c>
      <c r="C24" s="7">
        <v>31939</v>
      </c>
      <c r="D24" s="7">
        <v>47994</v>
      </c>
      <c r="E24" s="7">
        <v>32740</v>
      </c>
      <c r="F24" s="7">
        <v>26162</v>
      </c>
      <c r="G24" s="7">
        <v>39694</v>
      </c>
      <c r="H24" s="7">
        <v>43233</v>
      </c>
      <c r="I24" s="7">
        <v>43985</v>
      </c>
      <c r="J24" s="7">
        <v>43033</v>
      </c>
      <c r="K24" s="7">
        <v>31860</v>
      </c>
      <c r="L24" s="7">
        <v>32455</v>
      </c>
      <c r="M24" s="7">
        <v>36663</v>
      </c>
      <c r="N24" s="7">
        <v>40934</v>
      </c>
      <c r="O24" s="7">
        <v>33404</v>
      </c>
      <c r="P24" s="7">
        <v>41283</v>
      </c>
      <c r="Q24" s="7">
        <v>38889</v>
      </c>
      <c r="R24" s="7">
        <v>33783</v>
      </c>
      <c r="S24" s="7">
        <v>36471</v>
      </c>
      <c r="T24" s="7">
        <v>33452</v>
      </c>
      <c r="U24" s="7">
        <v>33260</v>
      </c>
      <c r="V24" s="7">
        <v>32772</v>
      </c>
      <c r="W24" s="7">
        <v>46685</v>
      </c>
      <c r="X24" s="7">
        <v>42023</v>
      </c>
      <c r="Y24" s="7">
        <v>38742</v>
      </c>
      <c r="Z24" s="7">
        <v>42564</v>
      </c>
      <c r="AA24" s="7">
        <v>28499</v>
      </c>
      <c r="AB24" s="7">
        <v>36553</v>
      </c>
      <c r="AC24" s="7">
        <v>29212</v>
      </c>
      <c r="AD24" s="7">
        <v>34692</v>
      </c>
      <c r="AE24" s="7">
        <v>38854</v>
      </c>
      <c r="AF24" s="7">
        <v>40998</v>
      </c>
      <c r="AG24" s="7">
        <v>48021</v>
      </c>
      <c r="AH24" s="7">
        <v>30086</v>
      </c>
      <c r="AI24" s="7">
        <v>35798</v>
      </c>
      <c r="AJ24" s="7">
        <v>35840</v>
      </c>
      <c r="AK24" s="7">
        <v>31661</v>
      </c>
      <c r="AL24" s="7">
        <v>36134</v>
      </c>
      <c r="AM24" s="7">
        <v>31351</v>
      </c>
      <c r="AN24" s="7">
        <v>37247</v>
      </c>
      <c r="AO24" s="7">
        <v>37517</v>
      </c>
      <c r="AP24" s="7">
        <v>34797</v>
      </c>
      <c r="AQ24" s="7">
        <v>34262</v>
      </c>
      <c r="AR24" s="7">
        <v>29694</v>
      </c>
      <c r="AS24" s="7">
        <v>30636</v>
      </c>
      <c r="AT24" s="7">
        <v>35075</v>
      </c>
      <c r="AU24" s="7">
        <v>42775</v>
      </c>
      <c r="AV24" s="7">
        <v>35053</v>
      </c>
      <c r="AW24" s="7">
        <v>42957</v>
      </c>
      <c r="AX24" s="7">
        <v>44562</v>
      </c>
      <c r="AY24" s="7">
        <v>27488</v>
      </c>
      <c r="AZ24" s="7">
        <v>39595</v>
      </c>
      <c r="BA24" s="7">
        <v>33423</v>
      </c>
    </row>
    <row r="25" spans="1:53" ht="24" x14ac:dyDescent="0.25">
      <c r="A25" s="8">
        <v>1996</v>
      </c>
      <c r="B25" s="4" t="s">
        <v>59</v>
      </c>
      <c r="C25" s="7">
        <v>30302</v>
      </c>
      <c r="D25" s="7">
        <v>52779</v>
      </c>
      <c r="E25" s="7">
        <v>31637</v>
      </c>
      <c r="F25" s="7">
        <v>27123</v>
      </c>
      <c r="G25" s="7">
        <v>38812</v>
      </c>
      <c r="H25" s="7">
        <v>40950</v>
      </c>
      <c r="I25" s="7">
        <v>42119</v>
      </c>
      <c r="J25" s="7">
        <v>39309</v>
      </c>
      <c r="K25" s="7">
        <v>31966</v>
      </c>
      <c r="L25" s="7">
        <v>30641</v>
      </c>
      <c r="M25" s="7">
        <v>32496</v>
      </c>
      <c r="N25" s="7">
        <v>41772</v>
      </c>
      <c r="O25" s="7">
        <v>34709</v>
      </c>
      <c r="P25" s="7">
        <v>39554</v>
      </c>
      <c r="Q25" s="7">
        <v>35147</v>
      </c>
      <c r="R25" s="7">
        <v>33209</v>
      </c>
      <c r="S25" s="7">
        <v>32585</v>
      </c>
      <c r="T25" s="7">
        <v>32413</v>
      </c>
      <c r="U25" s="7">
        <v>30262</v>
      </c>
      <c r="V25" s="7">
        <v>34696</v>
      </c>
      <c r="W25" s="7">
        <v>43993</v>
      </c>
      <c r="X25" s="7">
        <v>39494</v>
      </c>
      <c r="Y25" s="7">
        <v>39225</v>
      </c>
      <c r="Z25" s="7">
        <v>40991</v>
      </c>
      <c r="AA25" s="7">
        <v>26677</v>
      </c>
      <c r="AB25" s="7">
        <v>34265</v>
      </c>
      <c r="AC25" s="7">
        <v>28684</v>
      </c>
      <c r="AD25" s="7">
        <v>34014</v>
      </c>
      <c r="AE25" s="7">
        <v>38540</v>
      </c>
      <c r="AF25" s="7">
        <v>39407</v>
      </c>
      <c r="AG25" s="7">
        <v>47468</v>
      </c>
      <c r="AH25" s="7">
        <v>25086</v>
      </c>
      <c r="AI25" s="7">
        <v>35410</v>
      </c>
      <c r="AJ25" s="7">
        <v>35601</v>
      </c>
      <c r="AK25" s="7">
        <v>31470</v>
      </c>
      <c r="AL25" s="7">
        <v>34070</v>
      </c>
      <c r="AM25" s="7">
        <v>27437</v>
      </c>
      <c r="AN25" s="7">
        <v>35492</v>
      </c>
      <c r="AO25" s="7">
        <v>34899</v>
      </c>
      <c r="AP25" s="7">
        <v>36986</v>
      </c>
      <c r="AQ25" s="7">
        <v>34665</v>
      </c>
      <c r="AR25" s="7">
        <v>29526</v>
      </c>
      <c r="AS25" s="7">
        <v>30790</v>
      </c>
      <c r="AT25" s="7">
        <v>33072</v>
      </c>
      <c r="AU25" s="7">
        <v>37038</v>
      </c>
      <c r="AV25" s="7">
        <v>32358</v>
      </c>
      <c r="AW25" s="7">
        <v>39211</v>
      </c>
      <c r="AX25" s="7">
        <v>36676</v>
      </c>
      <c r="AY25" s="7">
        <v>25247</v>
      </c>
      <c r="AZ25" s="7">
        <v>40001</v>
      </c>
      <c r="BA25" s="7">
        <v>30953</v>
      </c>
    </row>
    <row r="26" spans="1:53" ht="24" x14ac:dyDescent="0.25">
      <c r="A26" s="8">
        <v>1995</v>
      </c>
      <c r="B26" s="4" t="s">
        <v>59</v>
      </c>
      <c r="C26" s="7">
        <v>25991</v>
      </c>
      <c r="D26" s="7">
        <v>47954</v>
      </c>
      <c r="E26" s="7">
        <v>30863</v>
      </c>
      <c r="F26" s="7">
        <v>25814</v>
      </c>
      <c r="G26" s="7">
        <v>37009</v>
      </c>
      <c r="H26" s="7">
        <v>40706</v>
      </c>
      <c r="I26" s="7">
        <v>40243</v>
      </c>
      <c r="J26" s="7">
        <v>34928</v>
      </c>
      <c r="K26" s="7">
        <v>30748</v>
      </c>
      <c r="L26" s="7">
        <v>29745</v>
      </c>
      <c r="M26" s="7">
        <v>34099</v>
      </c>
      <c r="N26" s="7">
        <v>42851</v>
      </c>
      <c r="O26" s="7">
        <v>32676</v>
      </c>
      <c r="P26" s="7">
        <v>38071</v>
      </c>
      <c r="Q26" s="7">
        <v>33385</v>
      </c>
      <c r="R26" s="7">
        <v>35519</v>
      </c>
      <c r="S26" s="7">
        <v>30341</v>
      </c>
      <c r="T26" s="7">
        <v>29810</v>
      </c>
      <c r="U26" s="7">
        <v>27949</v>
      </c>
      <c r="V26" s="7">
        <v>33858</v>
      </c>
      <c r="W26" s="7">
        <v>41041</v>
      </c>
      <c r="X26" s="7">
        <v>38574</v>
      </c>
      <c r="Y26" s="7">
        <v>36426</v>
      </c>
      <c r="Z26" s="7">
        <v>37933</v>
      </c>
      <c r="AA26" s="7">
        <v>26538</v>
      </c>
      <c r="AB26" s="7">
        <v>34825</v>
      </c>
      <c r="AC26" s="7">
        <v>27757</v>
      </c>
      <c r="AD26" s="7">
        <v>32929</v>
      </c>
      <c r="AE26" s="7">
        <v>36084</v>
      </c>
      <c r="AF26" s="7">
        <v>39171</v>
      </c>
      <c r="AG26" s="7">
        <v>43924</v>
      </c>
      <c r="AH26" s="7">
        <v>25991</v>
      </c>
      <c r="AI26" s="7">
        <v>33028</v>
      </c>
      <c r="AJ26" s="7">
        <v>31979</v>
      </c>
      <c r="AK26" s="7">
        <v>29089</v>
      </c>
      <c r="AL26" s="7">
        <v>34941</v>
      </c>
      <c r="AM26" s="7">
        <v>26311</v>
      </c>
      <c r="AN26" s="7">
        <v>36374</v>
      </c>
      <c r="AO26" s="7">
        <v>34524</v>
      </c>
      <c r="AP26" s="7">
        <v>35359</v>
      </c>
      <c r="AQ26" s="7">
        <v>29071</v>
      </c>
      <c r="AR26" s="7">
        <v>29578</v>
      </c>
      <c r="AS26" s="7">
        <v>29015</v>
      </c>
      <c r="AT26" s="7">
        <v>32039</v>
      </c>
      <c r="AU26" s="7">
        <v>36480</v>
      </c>
      <c r="AV26" s="7">
        <v>33824</v>
      </c>
      <c r="AW26" s="7">
        <v>36222</v>
      </c>
      <c r="AX26" s="7">
        <v>35568</v>
      </c>
      <c r="AY26" s="7">
        <v>24880</v>
      </c>
      <c r="AZ26" s="7">
        <v>40955</v>
      </c>
      <c r="BA26" s="7">
        <v>31529</v>
      </c>
    </row>
    <row r="27" spans="1:53" ht="24" x14ac:dyDescent="0.25">
      <c r="A27" s="8">
        <v>1994</v>
      </c>
      <c r="B27" s="4" t="s">
        <v>59</v>
      </c>
      <c r="C27" s="7">
        <v>27196</v>
      </c>
      <c r="D27" s="7">
        <v>45367</v>
      </c>
      <c r="E27" s="7">
        <v>31293</v>
      </c>
      <c r="F27" s="7">
        <v>25565</v>
      </c>
      <c r="G27" s="7">
        <v>35331</v>
      </c>
      <c r="H27" s="7">
        <v>37833</v>
      </c>
      <c r="I27" s="7">
        <v>41097</v>
      </c>
      <c r="J27" s="7">
        <v>35873</v>
      </c>
      <c r="K27" s="7">
        <v>30116</v>
      </c>
      <c r="L27" s="7">
        <v>29294</v>
      </c>
      <c r="M27" s="7">
        <v>31467</v>
      </c>
      <c r="N27" s="7">
        <v>42255</v>
      </c>
      <c r="O27" s="7">
        <v>31536</v>
      </c>
      <c r="P27" s="7">
        <v>35081</v>
      </c>
      <c r="Q27" s="7">
        <v>27858</v>
      </c>
      <c r="R27" s="7">
        <v>33079</v>
      </c>
      <c r="S27" s="7">
        <v>28322</v>
      </c>
      <c r="T27" s="7">
        <v>26595</v>
      </c>
      <c r="U27" s="7">
        <v>25676</v>
      </c>
      <c r="V27" s="7">
        <v>30316</v>
      </c>
      <c r="W27" s="7">
        <v>39198</v>
      </c>
      <c r="X27" s="7">
        <v>40500</v>
      </c>
      <c r="Y27" s="7">
        <v>35284</v>
      </c>
      <c r="Z27" s="7">
        <v>33644</v>
      </c>
      <c r="AA27" s="7">
        <v>25400</v>
      </c>
      <c r="AB27" s="7">
        <v>30190</v>
      </c>
      <c r="AC27" s="7">
        <v>27631</v>
      </c>
      <c r="AD27" s="7">
        <v>31794</v>
      </c>
      <c r="AE27" s="7">
        <v>35871</v>
      </c>
      <c r="AF27" s="7">
        <v>35245</v>
      </c>
      <c r="AG27" s="7">
        <v>42280</v>
      </c>
      <c r="AH27" s="7">
        <v>26905</v>
      </c>
      <c r="AI27" s="7">
        <v>31899</v>
      </c>
      <c r="AJ27" s="7">
        <v>30114</v>
      </c>
      <c r="AK27" s="7">
        <v>28278</v>
      </c>
      <c r="AL27" s="7">
        <v>31855</v>
      </c>
      <c r="AM27" s="7">
        <v>26991</v>
      </c>
      <c r="AN27" s="7">
        <v>31456</v>
      </c>
      <c r="AO27" s="7">
        <v>32066</v>
      </c>
      <c r="AP27" s="7">
        <v>31928</v>
      </c>
      <c r="AQ27" s="7">
        <v>29846</v>
      </c>
      <c r="AR27" s="7">
        <v>29733</v>
      </c>
      <c r="AS27" s="7">
        <v>28639</v>
      </c>
      <c r="AT27" s="7">
        <v>30755</v>
      </c>
      <c r="AU27" s="7">
        <v>35716</v>
      </c>
      <c r="AV27" s="7">
        <v>35802</v>
      </c>
      <c r="AW27" s="7">
        <v>37647</v>
      </c>
      <c r="AX27" s="7">
        <v>33533</v>
      </c>
      <c r="AY27" s="7">
        <v>23564</v>
      </c>
      <c r="AZ27" s="7">
        <v>35388</v>
      </c>
      <c r="BA27" s="7">
        <v>33140</v>
      </c>
    </row>
    <row r="28" spans="1:53" ht="24" x14ac:dyDescent="0.25">
      <c r="A28" s="8">
        <v>1993</v>
      </c>
      <c r="B28" s="4" t="s">
        <v>59</v>
      </c>
      <c r="C28" s="7">
        <v>25082</v>
      </c>
      <c r="D28" s="7">
        <v>42931</v>
      </c>
      <c r="E28" s="7">
        <v>30510</v>
      </c>
      <c r="F28" s="7">
        <v>23039</v>
      </c>
      <c r="G28" s="7">
        <v>34073</v>
      </c>
      <c r="H28" s="7">
        <v>34488</v>
      </c>
      <c r="I28" s="7">
        <v>39516</v>
      </c>
      <c r="J28" s="7">
        <v>36064</v>
      </c>
      <c r="K28" s="7">
        <v>27304</v>
      </c>
      <c r="L28" s="7">
        <v>28550</v>
      </c>
      <c r="M28" s="7">
        <v>31663</v>
      </c>
      <c r="N28" s="7">
        <v>42662</v>
      </c>
      <c r="O28" s="7">
        <v>31010</v>
      </c>
      <c r="P28" s="7">
        <v>32857</v>
      </c>
      <c r="Q28" s="7">
        <v>29475</v>
      </c>
      <c r="R28" s="7">
        <v>28663</v>
      </c>
      <c r="S28" s="7">
        <v>29770</v>
      </c>
      <c r="T28" s="7">
        <v>24376</v>
      </c>
      <c r="U28" s="7">
        <v>26312</v>
      </c>
      <c r="V28" s="7">
        <v>27438</v>
      </c>
      <c r="W28" s="7">
        <v>39939</v>
      </c>
      <c r="X28" s="7">
        <v>37064</v>
      </c>
      <c r="Y28" s="7">
        <v>32662</v>
      </c>
      <c r="Z28" s="7">
        <v>33682</v>
      </c>
      <c r="AA28" s="7">
        <v>22191</v>
      </c>
      <c r="AB28" s="7">
        <v>28682</v>
      </c>
      <c r="AC28" s="7">
        <v>26470</v>
      </c>
      <c r="AD28" s="7">
        <v>31008</v>
      </c>
      <c r="AE28" s="7">
        <v>35814</v>
      </c>
      <c r="AF28" s="7">
        <v>37964</v>
      </c>
      <c r="AG28" s="7">
        <v>40500</v>
      </c>
      <c r="AH28" s="7">
        <v>26758</v>
      </c>
      <c r="AI28" s="7">
        <v>31697</v>
      </c>
      <c r="AJ28" s="7">
        <v>28820</v>
      </c>
      <c r="AK28" s="7">
        <v>28118</v>
      </c>
      <c r="AL28" s="7">
        <v>31285</v>
      </c>
      <c r="AM28" s="7">
        <v>26260</v>
      </c>
      <c r="AN28" s="7">
        <v>33138</v>
      </c>
      <c r="AO28" s="7">
        <v>30995</v>
      </c>
      <c r="AP28" s="7">
        <v>33509</v>
      </c>
      <c r="AQ28" s="7">
        <v>26053</v>
      </c>
      <c r="AR28" s="7">
        <v>27737</v>
      </c>
      <c r="AS28" s="7">
        <v>25102</v>
      </c>
      <c r="AT28" s="7">
        <v>28727</v>
      </c>
      <c r="AU28" s="7">
        <v>35786</v>
      </c>
      <c r="AV28" s="7">
        <v>31065</v>
      </c>
      <c r="AW28" s="7">
        <v>36433</v>
      </c>
      <c r="AX28" s="7">
        <v>35655</v>
      </c>
      <c r="AY28" s="7">
        <v>22421</v>
      </c>
      <c r="AZ28" s="7">
        <v>31766</v>
      </c>
      <c r="BA28" s="7">
        <v>29442</v>
      </c>
    </row>
    <row r="29" spans="1:53" ht="24" x14ac:dyDescent="0.25">
      <c r="A29" s="8">
        <v>1992</v>
      </c>
      <c r="B29" s="4" t="s">
        <v>59</v>
      </c>
      <c r="C29" s="7">
        <v>25808</v>
      </c>
      <c r="D29" s="7">
        <v>41802</v>
      </c>
      <c r="E29" s="7">
        <v>29358</v>
      </c>
      <c r="F29" s="7">
        <v>23882</v>
      </c>
      <c r="G29" s="7">
        <v>34903</v>
      </c>
      <c r="H29" s="7">
        <v>32484</v>
      </c>
      <c r="I29" s="7">
        <v>40841</v>
      </c>
      <c r="J29" s="7">
        <v>35678</v>
      </c>
      <c r="K29" s="7">
        <v>30247</v>
      </c>
      <c r="L29" s="7">
        <v>27349</v>
      </c>
      <c r="M29" s="7">
        <v>28797</v>
      </c>
      <c r="N29" s="7">
        <v>42113</v>
      </c>
      <c r="O29" s="7">
        <v>27704</v>
      </c>
      <c r="P29" s="7">
        <v>31551</v>
      </c>
      <c r="Q29" s="7">
        <v>28530</v>
      </c>
      <c r="R29" s="7">
        <v>28743</v>
      </c>
      <c r="S29" s="7">
        <v>30346</v>
      </c>
      <c r="T29" s="7">
        <v>23485</v>
      </c>
      <c r="U29" s="7">
        <v>25439</v>
      </c>
      <c r="V29" s="7">
        <v>29617</v>
      </c>
      <c r="W29" s="7">
        <v>37203</v>
      </c>
      <c r="X29" s="7">
        <v>36359</v>
      </c>
      <c r="Y29" s="7">
        <v>32267</v>
      </c>
      <c r="Z29" s="7">
        <v>30981</v>
      </c>
      <c r="AA29" s="7">
        <v>20570</v>
      </c>
      <c r="AB29" s="7">
        <v>27361</v>
      </c>
      <c r="AC29" s="7">
        <v>26525</v>
      </c>
      <c r="AD29" s="7">
        <v>30048</v>
      </c>
      <c r="AE29" s="7">
        <v>31908</v>
      </c>
      <c r="AF29" s="7">
        <v>39436</v>
      </c>
      <c r="AG29" s="7">
        <v>39000</v>
      </c>
      <c r="AH29" s="7">
        <v>25860</v>
      </c>
      <c r="AI29" s="7">
        <v>31051</v>
      </c>
      <c r="AJ29" s="7">
        <v>27771</v>
      </c>
      <c r="AK29" s="7">
        <v>26959</v>
      </c>
      <c r="AL29" s="7">
        <v>31404</v>
      </c>
      <c r="AM29" s="7">
        <v>25284</v>
      </c>
      <c r="AN29" s="7">
        <v>31927</v>
      </c>
      <c r="AO29" s="7">
        <v>29882</v>
      </c>
      <c r="AP29" s="7">
        <v>30432</v>
      </c>
      <c r="AQ29" s="7">
        <v>27578</v>
      </c>
      <c r="AR29" s="7">
        <v>26259</v>
      </c>
      <c r="AS29" s="7">
        <v>24318</v>
      </c>
      <c r="AT29" s="7">
        <v>27953</v>
      </c>
      <c r="AU29" s="7">
        <v>34251</v>
      </c>
      <c r="AV29" s="7">
        <v>32755</v>
      </c>
      <c r="AW29" s="7">
        <v>38198</v>
      </c>
      <c r="AX29" s="7">
        <v>33900</v>
      </c>
      <c r="AY29" s="7">
        <v>20271</v>
      </c>
      <c r="AZ29" s="7">
        <v>33308</v>
      </c>
      <c r="BA29" s="7">
        <v>30209</v>
      </c>
    </row>
    <row r="30" spans="1:53" ht="24" x14ac:dyDescent="0.25">
      <c r="A30" s="8">
        <v>1991</v>
      </c>
      <c r="B30" s="4" t="s">
        <v>59</v>
      </c>
      <c r="C30" s="7">
        <v>24346</v>
      </c>
      <c r="D30" s="7">
        <v>40612</v>
      </c>
      <c r="E30" s="7">
        <v>30737</v>
      </c>
      <c r="F30" s="7">
        <v>23435</v>
      </c>
      <c r="G30" s="7">
        <v>33664</v>
      </c>
      <c r="H30" s="7">
        <v>31499</v>
      </c>
      <c r="I30" s="7">
        <v>42154</v>
      </c>
      <c r="J30" s="7">
        <v>32585</v>
      </c>
      <c r="K30" s="7">
        <v>29885</v>
      </c>
      <c r="L30" s="7">
        <v>27252</v>
      </c>
      <c r="M30" s="7">
        <v>27212</v>
      </c>
      <c r="N30" s="7">
        <v>37246</v>
      </c>
      <c r="O30" s="7">
        <v>26116</v>
      </c>
      <c r="P30" s="7">
        <v>31884</v>
      </c>
      <c r="Q30" s="7">
        <v>27089</v>
      </c>
      <c r="R30" s="7">
        <v>28553</v>
      </c>
      <c r="S30" s="7">
        <v>29295</v>
      </c>
      <c r="T30" s="7">
        <v>23764</v>
      </c>
      <c r="U30" s="7">
        <v>25299</v>
      </c>
      <c r="V30" s="7">
        <v>27868</v>
      </c>
      <c r="W30" s="7">
        <v>36952</v>
      </c>
      <c r="X30" s="7">
        <v>35714</v>
      </c>
      <c r="Y30" s="7">
        <v>32117</v>
      </c>
      <c r="Z30" s="7">
        <v>29479</v>
      </c>
      <c r="AA30" s="7">
        <v>19475</v>
      </c>
      <c r="AB30" s="7">
        <v>27926</v>
      </c>
      <c r="AC30" s="7">
        <v>24827</v>
      </c>
      <c r="AD30" s="7">
        <v>29549</v>
      </c>
      <c r="AE30" s="7">
        <v>32937</v>
      </c>
      <c r="AF30" s="7">
        <v>36032</v>
      </c>
      <c r="AG30" s="7">
        <v>40049</v>
      </c>
      <c r="AH30" s="7">
        <v>26540</v>
      </c>
      <c r="AI30" s="7">
        <v>31794</v>
      </c>
      <c r="AJ30" s="7">
        <v>26853</v>
      </c>
      <c r="AK30" s="7">
        <v>25892</v>
      </c>
      <c r="AL30" s="7">
        <v>29790</v>
      </c>
      <c r="AM30" s="7">
        <v>25462</v>
      </c>
      <c r="AN30" s="7">
        <v>30190</v>
      </c>
      <c r="AO30" s="7">
        <v>30367</v>
      </c>
      <c r="AP30" s="7">
        <v>30836</v>
      </c>
      <c r="AQ30" s="7">
        <v>27463</v>
      </c>
      <c r="AR30" s="7">
        <v>24639</v>
      </c>
      <c r="AS30" s="7">
        <v>24453</v>
      </c>
      <c r="AT30" s="7">
        <v>27733</v>
      </c>
      <c r="AU30" s="7">
        <v>28016</v>
      </c>
      <c r="AV30" s="7">
        <v>29155</v>
      </c>
      <c r="AW30" s="7">
        <v>36137</v>
      </c>
      <c r="AX30" s="7">
        <v>33970</v>
      </c>
      <c r="AY30" s="7">
        <v>23147</v>
      </c>
      <c r="AZ30" s="7">
        <v>31133</v>
      </c>
      <c r="BA30" s="7">
        <v>29050</v>
      </c>
    </row>
    <row r="31" spans="1:53" ht="24" x14ac:dyDescent="0.25">
      <c r="A31" s="8">
        <v>1990</v>
      </c>
      <c r="B31" s="4" t="s">
        <v>59</v>
      </c>
      <c r="C31" s="7">
        <v>23357</v>
      </c>
      <c r="D31" s="7">
        <v>39298</v>
      </c>
      <c r="E31" s="7">
        <v>29224</v>
      </c>
      <c r="F31" s="7">
        <v>22786</v>
      </c>
      <c r="G31" s="7">
        <v>33290</v>
      </c>
      <c r="H31" s="7">
        <v>30733</v>
      </c>
      <c r="I31" s="7">
        <v>38870</v>
      </c>
      <c r="J31" s="7">
        <v>30804</v>
      </c>
      <c r="K31" s="7">
        <v>27392</v>
      </c>
      <c r="L31" s="7">
        <v>26685</v>
      </c>
      <c r="M31" s="7">
        <v>27561</v>
      </c>
      <c r="N31" s="7">
        <v>38921</v>
      </c>
      <c r="O31" s="7">
        <v>25305</v>
      </c>
      <c r="P31" s="7">
        <v>32542</v>
      </c>
      <c r="Q31" s="7">
        <v>26928</v>
      </c>
      <c r="R31" s="7">
        <v>27288</v>
      </c>
      <c r="S31" s="7">
        <v>29917</v>
      </c>
      <c r="T31" s="7">
        <v>24780</v>
      </c>
      <c r="U31" s="7">
        <v>22405</v>
      </c>
      <c r="V31" s="7">
        <v>27464</v>
      </c>
      <c r="W31" s="7">
        <v>38857</v>
      </c>
      <c r="X31" s="7">
        <v>36247</v>
      </c>
      <c r="Y31" s="7">
        <v>29937</v>
      </c>
      <c r="Z31" s="7">
        <v>31465</v>
      </c>
      <c r="AA31" s="7">
        <v>20178</v>
      </c>
      <c r="AB31" s="7">
        <v>27332</v>
      </c>
      <c r="AC31" s="7">
        <v>23375</v>
      </c>
      <c r="AD31" s="7">
        <v>27482</v>
      </c>
      <c r="AE31" s="7">
        <v>32023</v>
      </c>
      <c r="AF31" s="7">
        <v>40805</v>
      </c>
      <c r="AG31" s="7">
        <v>38734</v>
      </c>
      <c r="AH31" s="7">
        <v>25039</v>
      </c>
      <c r="AI31" s="7">
        <v>31591</v>
      </c>
      <c r="AJ31" s="7">
        <v>26329</v>
      </c>
      <c r="AK31" s="7">
        <v>25264</v>
      </c>
      <c r="AL31" s="7">
        <v>30013</v>
      </c>
      <c r="AM31" s="7">
        <v>24384</v>
      </c>
      <c r="AN31" s="7">
        <v>29281</v>
      </c>
      <c r="AO31" s="7">
        <v>29005</v>
      </c>
      <c r="AP31" s="7">
        <v>31968</v>
      </c>
      <c r="AQ31" s="7">
        <v>28735</v>
      </c>
      <c r="AR31" s="7">
        <v>24571</v>
      </c>
      <c r="AS31" s="7">
        <v>22592</v>
      </c>
      <c r="AT31" s="7">
        <v>28228</v>
      </c>
      <c r="AU31" s="7">
        <v>30142</v>
      </c>
      <c r="AV31" s="7">
        <v>31098</v>
      </c>
      <c r="AW31" s="7">
        <v>35073</v>
      </c>
      <c r="AX31" s="7">
        <v>32112</v>
      </c>
      <c r="AY31" s="7">
        <v>22137</v>
      </c>
      <c r="AZ31" s="7">
        <v>30711</v>
      </c>
      <c r="BA31" s="7">
        <v>29460</v>
      </c>
    </row>
    <row r="32" spans="1:53" ht="24" x14ac:dyDescent="0.25">
      <c r="A32" s="8">
        <v>1989</v>
      </c>
      <c r="B32" s="4" t="s">
        <v>59</v>
      </c>
      <c r="C32" s="7">
        <v>21284</v>
      </c>
      <c r="D32" s="7">
        <v>36006</v>
      </c>
      <c r="E32" s="7">
        <v>28552</v>
      </c>
      <c r="F32" s="7">
        <v>21433</v>
      </c>
      <c r="G32" s="7">
        <v>33009</v>
      </c>
      <c r="H32" s="7">
        <v>26806</v>
      </c>
      <c r="I32" s="7">
        <v>42321</v>
      </c>
      <c r="J32" s="7">
        <v>32068</v>
      </c>
      <c r="K32" s="7">
        <v>26752</v>
      </c>
      <c r="L32" s="7">
        <v>26085</v>
      </c>
      <c r="M32" s="7">
        <v>27542</v>
      </c>
      <c r="N32" s="7">
        <v>35035</v>
      </c>
      <c r="O32" s="7">
        <v>24654</v>
      </c>
      <c r="P32" s="7">
        <v>31300</v>
      </c>
      <c r="Q32" s="7">
        <v>25898</v>
      </c>
      <c r="R32" s="7">
        <v>26265</v>
      </c>
      <c r="S32" s="7">
        <v>26862</v>
      </c>
      <c r="T32" s="7">
        <v>23283</v>
      </c>
      <c r="U32" s="7">
        <v>22861</v>
      </c>
      <c r="V32" s="7">
        <v>28221</v>
      </c>
      <c r="W32" s="7">
        <v>36016</v>
      </c>
      <c r="X32" s="7">
        <v>36086</v>
      </c>
      <c r="Y32" s="7">
        <v>30775</v>
      </c>
      <c r="Z32" s="7">
        <v>30185</v>
      </c>
      <c r="AA32" s="7">
        <v>19917</v>
      </c>
      <c r="AB32" s="7">
        <v>26497</v>
      </c>
      <c r="AC32" s="7">
        <v>23692</v>
      </c>
      <c r="AD32" s="7">
        <v>26319</v>
      </c>
      <c r="AE32" s="7">
        <v>29340</v>
      </c>
      <c r="AF32" s="7">
        <v>37532</v>
      </c>
      <c r="AG32" s="7">
        <v>39120</v>
      </c>
      <c r="AH32" s="7">
        <v>22602</v>
      </c>
      <c r="AI32" s="7">
        <v>31496</v>
      </c>
      <c r="AJ32" s="7">
        <v>26406</v>
      </c>
      <c r="AK32" s="7">
        <v>25229</v>
      </c>
      <c r="AL32" s="7">
        <v>29021</v>
      </c>
      <c r="AM32" s="7">
        <v>23667</v>
      </c>
      <c r="AN32" s="7">
        <v>28529</v>
      </c>
      <c r="AO32" s="7">
        <v>28690</v>
      </c>
      <c r="AP32" s="7">
        <v>30124</v>
      </c>
      <c r="AQ32" s="7">
        <v>23798</v>
      </c>
      <c r="AR32" s="7">
        <v>24108</v>
      </c>
      <c r="AS32" s="7">
        <v>22611</v>
      </c>
      <c r="AT32" s="7">
        <v>25886</v>
      </c>
      <c r="AU32" s="7">
        <v>30717</v>
      </c>
      <c r="AV32" s="7">
        <v>31295</v>
      </c>
      <c r="AW32" s="7">
        <v>34118</v>
      </c>
      <c r="AX32" s="7">
        <v>31961</v>
      </c>
      <c r="AY32" s="7">
        <v>21677</v>
      </c>
      <c r="AZ32" s="7">
        <v>29123</v>
      </c>
      <c r="BA32" s="7">
        <v>29521</v>
      </c>
    </row>
    <row r="33" spans="1:53" ht="24" x14ac:dyDescent="0.25">
      <c r="A33" s="8">
        <v>1988</v>
      </c>
      <c r="B33" s="4" t="s">
        <v>59</v>
      </c>
      <c r="C33" s="7">
        <v>19948</v>
      </c>
      <c r="D33" s="7">
        <v>33103</v>
      </c>
      <c r="E33" s="7">
        <v>26435</v>
      </c>
      <c r="F33" s="7">
        <v>20172</v>
      </c>
      <c r="G33" s="7">
        <v>30287</v>
      </c>
      <c r="H33" s="7">
        <v>26214</v>
      </c>
      <c r="I33" s="7">
        <v>36213</v>
      </c>
      <c r="J33" s="7">
        <v>30505</v>
      </c>
      <c r="K33" s="7">
        <v>26741</v>
      </c>
      <c r="L33" s="7">
        <v>25406</v>
      </c>
      <c r="M33" s="7">
        <v>26566</v>
      </c>
      <c r="N33" s="7">
        <v>33024</v>
      </c>
      <c r="O33" s="7">
        <v>23450</v>
      </c>
      <c r="P33" s="7">
        <v>29524</v>
      </c>
      <c r="Q33" s="7">
        <v>26293</v>
      </c>
      <c r="R33" s="7">
        <v>24305</v>
      </c>
      <c r="S33" s="7">
        <v>25566</v>
      </c>
      <c r="T33" s="7">
        <v>19907</v>
      </c>
      <c r="U33" s="7">
        <v>20497</v>
      </c>
      <c r="V33" s="7">
        <v>26402</v>
      </c>
      <c r="W33" s="7">
        <v>36552</v>
      </c>
      <c r="X33" s="7">
        <v>33213</v>
      </c>
      <c r="Y33" s="7">
        <v>29472</v>
      </c>
      <c r="Z33" s="7">
        <v>29087</v>
      </c>
      <c r="AA33" s="7">
        <v>18166</v>
      </c>
      <c r="AB33" s="7">
        <v>23443</v>
      </c>
      <c r="AC33" s="7">
        <v>22231</v>
      </c>
      <c r="AD33" s="7">
        <v>25159</v>
      </c>
      <c r="AE33" s="7">
        <v>27983</v>
      </c>
      <c r="AF33" s="7">
        <v>34625</v>
      </c>
      <c r="AG33" s="7">
        <v>36287</v>
      </c>
      <c r="AH33" s="7">
        <v>19296</v>
      </c>
      <c r="AI33" s="7">
        <v>28915</v>
      </c>
      <c r="AJ33" s="7">
        <v>24415</v>
      </c>
      <c r="AK33" s="7">
        <v>24092</v>
      </c>
      <c r="AL33" s="7">
        <v>27740</v>
      </c>
      <c r="AM33" s="7">
        <v>23667</v>
      </c>
      <c r="AN33" s="7">
        <v>27748</v>
      </c>
      <c r="AO33" s="7">
        <v>26742</v>
      </c>
      <c r="AP33" s="7">
        <v>29842</v>
      </c>
      <c r="AQ33" s="7">
        <v>25533</v>
      </c>
      <c r="AR33" s="7">
        <v>22294</v>
      </c>
      <c r="AS33" s="7">
        <v>20856</v>
      </c>
      <c r="AT33" s="7">
        <v>24963</v>
      </c>
      <c r="AU33" s="7">
        <v>26313</v>
      </c>
      <c r="AV33" s="7">
        <v>28988</v>
      </c>
      <c r="AW33" s="7">
        <v>32648</v>
      </c>
      <c r="AX33" s="7">
        <v>32327</v>
      </c>
      <c r="AY33" s="7">
        <v>19353</v>
      </c>
      <c r="AZ33" s="7">
        <v>29575</v>
      </c>
      <c r="BA33" s="7">
        <v>26419</v>
      </c>
    </row>
    <row r="34" spans="1:53" ht="24" x14ac:dyDescent="0.25">
      <c r="A34" s="8">
        <v>1987</v>
      </c>
      <c r="B34" s="4" t="s">
        <v>59</v>
      </c>
      <c r="C34" s="7">
        <v>19734</v>
      </c>
      <c r="D34" s="7">
        <v>33233</v>
      </c>
      <c r="E34" s="7">
        <v>26749</v>
      </c>
      <c r="F34" s="7">
        <v>18827</v>
      </c>
      <c r="G34" s="7">
        <v>30146</v>
      </c>
      <c r="H34" s="7">
        <v>26476</v>
      </c>
      <c r="I34" s="7">
        <v>32862</v>
      </c>
      <c r="J34" s="7">
        <v>29244</v>
      </c>
      <c r="K34" s="7">
        <v>27455</v>
      </c>
      <c r="L34" s="7">
        <v>24489</v>
      </c>
      <c r="M34" s="7">
        <v>26714</v>
      </c>
      <c r="N34" s="7">
        <v>35022</v>
      </c>
      <c r="O34" s="7">
        <v>20755</v>
      </c>
      <c r="P34" s="7">
        <v>27084</v>
      </c>
      <c r="Q34" s="7">
        <v>22519</v>
      </c>
      <c r="R34" s="7">
        <v>22190</v>
      </c>
      <c r="S34" s="7">
        <v>25583</v>
      </c>
      <c r="T34" s="7">
        <v>20673</v>
      </c>
      <c r="U34" s="7">
        <v>21349</v>
      </c>
      <c r="V34" s="7">
        <v>23600</v>
      </c>
      <c r="W34" s="7">
        <v>34970</v>
      </c>
      <c r="X34" s="7">
        <v>32241</v>
      </c>
      <c r="Y34" s="7">
        <v>27702</v>
      </c>
      <c r="Z34" s="7">
        <v>28082</v>
      </c>
      <c r="AA34" s="7">
        <v>18513</v>
      </c>
      <c r="AB34" s="7">
        <v>23720</v>
      </c>
      <c r="AC34" s="7">
        <v>20474</v>
      </c>
      <c r="AD34" s="7">
        <v>23268</v>
      </c>
      <c r="AE34" s="7">
        <v>26878</v>
      </c>
      <c r="AF34" s="7">
        <v>32338</v>
      </c>
      <c r="AG34" s="7">
        <v>34241</v>
      </c>
      <c r="AH34" s="7">
        <v>20758</v>
      </c>
      <c r="AI34" s="7">
        <v>26384</v>
      </c>
      <c r="AJ34" s="7">
        <v>22760</v>
      </c>
      <c r="AK34" s="7">
        <v>22576</v>
      </c>
      <c r="AL34" s="7">
        <v>25773</v>
      </c>
      <c r="AM34" s="7">
        <v>21691</v>
      </c>
      <c r="AN34" s="7">
        <v>25038</v>
      </c>
      <c r="AO34" s="7">
        <v>25424</v>
      </c>
      <c r="AP34" s="7">
        <v>28292</v>
      </c>
      <c r="AQ34" s="7">
        <v>25049</v>
      </c>
      <c r="AR34" s="7">
        <v>21151</v>
      </c>
      <c r="AS34" s="7">
        <v>21179</v>
      </c>
      <c r="AT34" s="7">
        <v>24721</v>
      </c>
      <c r="AU34" s="7">
        <v>26529</v>
      </c>
      <c r="AV34" s="7">
        <v>25415</v>
      </c>
      <c r="AW34" s="7">
        <v>29996</v>
      </c>
      <c r="AX34" s="7">
        <v>27319</v>
      </c>
      <c r="AY34" s="7">
        <v>17207</v>
      </c>
      <c r="AZ34" s="7">
        <v>26369</v>
      </c>
      <c r="BA34" s="7">
        <v>27590</v>
      </c>
    </row>
    <row r="35" spans="1:53" ht="24" x14ac:dyDescent="0.25">
      <c r="A35" s="8">
        <v>1986</v>
      </c>
      <c r="B35" s="4" t="s">
        <v>59</v>
      </c>
      <c r="C35" s="7">
        <v>19132</v>
      </c>
      <c r="D35" s="7">
        <v>31356</v>
      </c>
      <c r="E35" s="7">
        <v>25500</v>
      </c>
      <c r="F35" s="7">
        <v>18730</v>
      </c>
      <c r="G35" s="7">
        <v>29010</v>
      </c>
      <c r="H35" s="7">
        <v>27192</v>
      </c>
      <c r="I35" s="7">
        <v>32721</v>
      </c>
      <c r="J35" s="7">
        <v>25626</v>
      </c>
      <c r="K35" s="7">
        <v>24322</v>
      </c>
      <c r="L35" s="7">
        <v>22849</v>
      </c>
      <c r="M35" s="7">
        <v>24370</v>
      </c>
      <c r="N35" s="7">
        <v>29003</v>
      </c>
      <c r="O35" s="7">
        <v>20749</v>
      </c>
      <c r="P35" s="7">
        <v>26511</v>
      </c>
      <c r="Q35" s="7">
        <v>22728</v>
      </c>
      <c r="R35" s="7">
        <v>22459</v>
      </c>
      <c r="S35" s="7">
        <v>23926</v>
      </c>
      <c r="T35" s="7">
        <v>19874</v>
      </c>
      <c r="U35" s="7">
        <v>20890</v>
      </c>
      <c r="V35" s="7">
        <v>23424</v>
      </c>
      <c r="W35" s="7">
        <v>30604</v>
      </c>
      <c r="X35" s="7">
        <v>30339</v>
      </c>
      <c r="Y35" s="7">
        <v>26605</v>
      </c>
      <c r="Z35" s="7">
        <v>26443</v>
      </c>
      <c r="AA35" s="7">
        <v>16513</v>
      </c>
      <c r="AB35" s="7">
        <v>21925</v>
      </c>
      <c r="AC35" s="7">
        <v>20328</v>
      </c>
      <c r="AD35" s="7">
        <v>21772</v>
      </c>
      <c r="AE35" s="7">
        <v>26217</v>
      </c>
      <c r="AF35" s="7">
        <v>30548</v>
      </c>
      <c r="AG35" s="7">
        <v>31715</v>
      </c>
      <c r="AH35" s="7">
        <v>19845</v>
      </c>
      <c r="AI35" s="7">
        <v>25025</v>
      </c>
      <c r="AJ35" s="7">
        <v>21861</v>
      </c>
      <c r="AK35" s="7">
        <v>21508</v>
      </c>
      <c r="AL35" s="7">
        <v>25115</v>
      </c>
      <c r="AM35" s="7">
        <v>20948</v>
      </c>
      <c r="AN35" s="7">
        <v>24773</v>
      </c>
      <c r="AO35" s="7">
        <v>23807</v>
      </c>
      <c r="AP35" s="7">
        <v>26540</v>
      </c>
      <c r="AQ35" s="7">
        <v>21968</v>
      </c>
      <c r="AR35" s="7">
        <v>19898</v>
      </c>
      <c r="AS35" s="7">
        <v>18256</v>
      </c>
      <c r="AT35" s="7">
        <v>24162</v>
      </c>
      <c r="AU35" s="7">
        <v>26281</v>
      </c>
      <c r="AV35" s="7">
        <v>24599</v>
      </c>
      <c r="AW35" s="7">
        <v>29715</v>
      </c>
      <c r="AX35" s="7">
        <v>26881</v>
      </c>
      <c r="AY35" s="7">
        <v>16464</v>
      </c>
      <c r="AZ35" s="7">
        <v>26430</v>
      </c>
      <c r="BA35" s="7">
        <v>23559</v>
      </c>
    </row>
    <row r="36" spans="1:53" ht="24" x14ac:dyDescent="0.25">
      <c r="A36" s="8">
        <v>1985</v>
      </c>
      <c r="B36" s="4" t="s">
        <v>59</v>
      </c>
      <c r="C36" s="7">
        <v>18333</v>
      </c>
      <c r="D36" s="7">
        <v>34782</v>
      </c>
      <c r="E36" s="7">
        <v>23877</v>
      </c>
      <c r="F36" s="7">
        <v>17451</v>
      </c>
      <c r="G36" s="7">
        <v>26981</v>
      </c>
      <c r="H36" s="7">
        <v>28182</v>
      </c>
      <c r="I36" s="7">
        <v>31090</v>
      </c>
      <c r="J36" s="7">
        <v>22980</v>
      </c>
      <c r="K36" s="7">
        <v>21076</v>
      </c>
      <c r="L36" s="7">
        <v>21343</v>
      </c>
      <c r="M36" s="7">
        <v>21049</v>
      </c>
      <c r="N36" s="7">
        <v>28961</v>
      </c>
      <c r="O36" s="7">
        <v>20761</v>
      </c>
      <c r="P36" s="7">
        <v>24870</v>
      </c>
      <c r="Q36" s="7">
        <v>22675</v>
      </c>
      <c r="R36" s="7">
        <v>20927</v>
      </c>
      <c r="S36" s="7">
        <v>22788</v>
      </c>
      <c r="T36" s="7">
        <v>17361</v>
      </c>
      <c r="U36" s="7">
        <v>21179</v>
      </c>
      <c r="V36" s="7">
        <v>20519</v>
      </c>
      <c r="W36" s="7">
        <v>30136</v>
      </c>
      <c r="X36" s="7">
        <v>28207</v>
      </c>
      <c r="Y36" s="7">
        <v>24242</v>
      </c>
      <c r="Z36" s="7">
        <v>23856</v>
      </c>
      <c r="AA36" s="7">
        <v>16413</v>
      </c>
      <c r="AB36" s="7">
        <v>21939</v>
      </c>
      <c r="AC36" s="7">
        <v>20236</v>
      </c>
      <c r="AD36" s="7">
        <v>21799</v>
      </c>
      <c r="AE36" s="7">
        <v>23274</v>
      </c>
      <c r="AF36" s="7">
        <v>26403</v>
      </c>
      <c r="AG36" s="7">
        <v>30980</v>
      </c>
      <c r="AH36" s="7">
        <v>20423</v>
      </c>
      <c r="AI36" s="7">
        <v>23639</v>
      </c>
      <c r="AJ36" s="7">
        <v>21451</v>
      </c>
      <c r="AK36" s="7">
        <v>21205</v>
      </c>
      <c r="AL36" s="7">
        <v>25174</v>
      </c>
      <c r="AM36" s="7">
        <v>21205</v>
      </c>
      <c r="AN36" s="7">
        <v>21894</v>
      </c>
      <c r="AO36" s="7">
        <v>22877</v>
      </c>
      <c r="AP36" s="7">
        <v>24625</v>
      </c>
      <c r="AQ36" s="7">
        <v>20036</v>
      </c>
      <c r="AR36" s="7">
        <v>18142</v>
      </c>
      <c r="AS36" s="7">
        <v>17778</v>
      </c>
      <c r="AT36" s="7">
        <v>23743</v>
      </c>
      <c r="AU36" s="7">
        <v>25238</v>
      </c>
      <c r="AV36" s="7">
        <v>26000</v>
      </c>
      <c r="AW36" s="7">
        <v>28429</v>
      </c>
      <c r="AX36" s="7">
        <v>24000</v>
      </c>
      <c r="AY36" s="7">
        <v>15983</v>
      </c>
      <c r="AZ36" s="7">
        <v>23246</v>
      </c>
      <c r="BA36" s="7">
        <v>22081</v>
      </c>
    </row>
    <row r="37" spans="1:53" ht="24" x14ac:dyDescent="0.25">
      <c r="A37" s="8">
        <v>1984</v>
      </c>
      <c r="B37" s="4" t="s">
        <v>59</v>
      </c>
      <c r="C37" s="7">
        <v>17310</v>
      </c>
      <c r="D37" s="7">
        <v>32356</v>
      </c>
      <c r="E37" s="7">
        <v>21425</v>
      </c>
      <c r="F37" s="7">
        <v>15674</v>
      </c>
      <c r="G37" s="7">
        <v>25287</v>
      </c>
      <c r="H37" s="7">
        <v>25801</v>
      </c>
      <c r="I37" s="7">
        <v>29951</v>
      </c>
      <c r="J37" s="7">
        <v>25819</v>
      </c>
      <c r="K37" s="7">
        <v>20408</v>
      </c>
      <c r="L37" s="7">
        <v>19785</v>
      </c>
      <c r="M37" s="7">
        <v>19984</v>
      </c>
      <c r="N37" s="7">
        <v>28877</v>
      </c>
      <c r="O37" s="7">
        <v>21092</v>
      </c>
      <c r="P37" s="7">
        <v>23752</v>
      </c>
      <c r="Q37" s="7">
        <v>22770</v>
      </c>
      <c r="R37" s="7">
        <v>19863</v>
      </c>
      <c r="S37" s="7">
        <v>24629</v>
      </c>
      <c r="T37" s="7">
        <v>17680</v>
      </c>
      <c r="U37" s="7">
        <v>18949</v>
      </c>
      <c r="V37" s="7">
        <v>20648</v>
      </c>
      <c r="W37" s="7">
        <v>29708</v>
      </c>
      <c r="X37" s="7">
        <v>26959</v>
      </c>
      <c r="Y37" s="7">
        <v>22965</v>
      </c>
      <c r="Z37" s="7">
        <v>24436</v>
      </c>
      <c r="AA37" s="7">
        <v>15430</v>
      </c>
      <c r="AB37" s="7">
        <v>20775</v>
      </c>
      <c r="AC37" s="7">
        <v>19536</v>
      </c>
      <c r="AD37" s="7">
        <v>21397</v>
      </c>
      <c r="AE37" s="7">
        <v>25776</v>
      </c>
      <c r="AF37" s="7">
        <v>25914</v>
      </c>
      <c r="AG37" s="7">
        <v>27776</v>
      </c>
      <c r="AH37" s="7">
        <v>20630</v>
      </c>
      <c r="AI37" s="7">
        <v>22027</v>
      </c>
      <c r="AJ37" s="7">
        <v>20569</v>
      </c>
      <c r="AK37" s="7">
        <v>20771</v>
      </c>
      <c r="AL37" s="7">
        <v>23123</v>
      </c>
      <c r="AM37" s="7">
        <v>21148</v>
      </c>
      <c r="AN37" s="7">
        <v>21399</v>
      </c>
      <c r="AO37" s="7">
        <v>20346</v>
      </c>
      <c r="AP37" s="7">
        <v>21612</v>
      </c>
      <c r="AQ37" s="7">
        <v>20309</v>
      </c>
      <c r="AR37" s="7">
        <v>19409</v>
      </c>
      <c r="AS37" s="7">
        <v>16782</v>
      </c>
      <c r="AT37" s="7">
        <v>23024</v>
      </c>
      <c r="AU37" s="7">
        <v>23057</v>
      </c>
      <c r="AV37" s="7">
        <v>22578</v>
      </c>
      <c r="AW37" s="7">
        <v>26525</v>
      </c>
      <c r="AX37" s="7">
        <v>25017</v>
      </c>
      <c r="AY37" s="7">
        <v>16843</v>
      </c>
      <c r="AZ37" s="7">
        <v>20743</v>
      </c>
      <c r="BA37" s="7">
        <v>23816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BE89-6403-4B87-96D7-C41426ED996C}">
  <dimension ref="A1:AZ32"/>
  <sheetViews>
    <sheetView workbookViewId="0">
      <selection activeCell="B1" sqref="B1:AZ32"/>
    </sheetView>
  </sheetViews>
  <sheetFormatPr defaultRowHeight="15" x14ac:dyDescent="0.25"/>
  <sheetData>
    <row r="1" spans="1:52" ht="23.25" x14ac:dyDescent="0.25">
      <c r="A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</row>
    <row r="2" spans="1:52" x14ac:dyDescent="0.25">
      <c r="A2">
        <v>2014</v>
      </c>
      <c r="B2" s="11">
        <v>17.8</v>
      </c>
      <c r="C2" s="11">
        <v>11.9</v>
      </c>
      <c r="D2" s="11">
        <v>21.2</v>
      </c>
      <c r="E2" s="11">
        <v>18.399999999999999</v>
      </c>
      <c r="F2" s="11">
        <v>15.8</v>
      </c>
      <c r="G2" s="11">
        <v>12.3</v>
      </c>
      <c r="H2" s="11">
        <v>8.6</v>
      </c>
      <c r="I2" s="11">
        <v>11</v>
      </c>
      <c r="J2" s="11">
        <v>19</v>
      </c>
      <c r="K2" s="11">
        <v>16.7</v>
      </c>
      <c r="L2" s="11">
        <v>16.8</v>
      </c>
      <c r="M2" s="11">
        <v>10.8</v>
      </c>
      <c r="N2" s="11">
        <v>12.4</v>
      </c>
      <c r="O2" s="11">
        <v>13.7</v>
      </c>
      <c r="P2" s="11">
        <v>14.6</v>
      </c>
      <c r="Q2" s="11">
        <v>10.3</v>
      </c>
      <c r="R2" s="11">
        <v>12.1</v>
      </c>
      <c r="S2" s="11">
        <v>20</v>
      </c>
      <c r="T2" s="11">
        <v>23.1</v>
      </c>
      <c r="U2" s="11">
        <v>14.6</v>
      </c>
      <c r="V2" s="11">
        <v>9.8000000000000007</v>
      </c>
      <c r="W2" s="11">
        <v>13.6</v>
      </c>
      <c r="X2" s="11">
        <v>14.8</v>
      </c>
      <c r="Y2" s="11">
        <v>8.3000000000000007</v>
      </c>
      <c r="Z2" s="11">
        <v>22.1</v>
      </c>
      <c r="AA2" s="11">
        <v>10.4</v>
      </c>
      <c r="AB2" s="11">
        <v>12</v>
      </c>
      <c r="AC2" s="11">
        <v>11.8</v>
      </c>
      <c r="AD2" s="11">
        <v>17</v>
      </c>
      <c r="AE2" s="11">
        <v>7.2</v>
      </c>
      <c r="AF2" s="11">
        <v>11.3</v>
      </c>
      <c r="AG2" s="11">
        <v>20</v>
      </c>
      <c r="AH2" s="11">
        <v>14</v>
      </c>
      <c r="AI2" s="11">
        <v>17.100000000000001</v>
      </c>
      <c r="AJ2" s="11">
        <v>9.6999999999999993</v>
      </c>
      <c r="AK2" s="11">
        <v>15.6</v>
      </c>
      <c r="AL2" s="11">
        <v>17.3</v>
      </c>
      <c r="AM2" s="11">
        <v>14.4</v>
      </c>
      <c r="AN2" s="11">
        <v>12.5</v>
      </c>
      <c r="AO2" s="11">
        <v>11.3</v>
      </c>
      <c r="AP2" s="11">
        <v>16.5</v>
      </c>
      <c r="AQ2" s="11">
        <v>12.8</v>
      </c>
      <c r="AR2" s="11">
        <v>17.3</v>
      </c>
      <c r="AS2" s="11">
        <v>16.399999999999999</v>
      </c>
      <c r="AT2" s="11">
        <v>10.199999999999999</v>
      </c>
      <c r="AU2" s="11">
        <v>9.3000000000000007</v>
      </c>
      <c r="AV2" s="11">
        <v>10.199999999999999</v>
      </c>
      <c r="AW2" s="11">
        <v>12</v>
      </c>
      <c r="AX2" s="11">
        <v>20.6</v>
      </c>
      <c r="AY2" s="11">
        <v>10.9</v>
      </c>
      <c r="AZ2" s="11">
        <v>9.6999999999999993</v>
      </c>
    </row>
    <row r="3" spans="1:52" x14ac:dyDescent="0.25">
      <c r="A3">
        <v>2013</v>
      </c>
      <c r="B3" s="11">
        <v>18.5</v>
      </c>
      <c r="C3" s="11">
        <v>9.6999999999999993</v>
      </c>
      <c r="D3" s="11">
        <v>17.8</v>
      </c>
      <c r="E3" s="11">
        <v>13.9</v>
      </c>
      <c r="F3" s="11">
        <v>15.1</v>
      </c>
      <c r="G3" s="11">
        <v>10.7</v>
      </c>
      <c r="H3" s="11">
        <v>10.9</v>
      </c>
      <c r="I3" s="11">
        <v>11.2</v>
      </c>
      <c r="J3" s="11">
        <v>23.2</v>
      </c>
      <c r="K3" s="11">
        <v>14.8</v>
      </c>
      <c r="L3" s="11">
        <v>18.5</v>
      </c>
      <c r="M3" s="11">
        <v>10.6</v>
      </c>
      <c r="N3" s="11">
        <v>12.4</v>
      </c>
      <c r="O3" s="11">
        <v>13.6</v>
      </c>
      <c r="P3" s="11">
        <v>16.5</v>
      </c>
      <c r="Q3" s="11">
        <v>13.2</v>
      </c>
      <c r="R3" s="11">
        <v>11.4</v>
      </c>
      <c r="S3" s="11">
        <v>22</v>
      </c>
      <c r="T3" s="11">
        <v>21.2</v>
      </c>
      <c r="U3" s="11">
        <v>11.4</v>
      </c>
      <c r="V3" s="11">
        <v>10.5</v>
      </c>
      <c r="W3" s="11">
        <v>12.1</v>
      </c>
      <c r="X3" s="11">
        <v>12.7</v>
      </c>
      <c r="Y3" s="11">
        <v>11</v>
      </c>
      <c r="Z3" s="11">
        <v>19.100000000000001</v>
      </c>
      <c r="AA3" s="11">
        <v>17.5</v>
      </c>
      <c r="AB3" s="11">
        <v>10.5</v>
      </c>
      <c r="AC3" s="11">
        <v>10.5</v>
      </c>
      <c r="AD3" s="11">
        <v>14.5</v>
      </c>
      <c r="AE3" s="11">
        <v>5.5</v>
      </c>
      <c r="AF3" s="11">
        <v>9.9</v>
      </c>
      <c r="AG3" s="11">
        <v>25.8</v>
      </c>
      <c r="AH3" s="11">
        <v>17.3</v>
      </c>
      <c r="AI3" s="11">
        <v>14.7</v>
      </c>
      <c r="AJ3" s="11">
        <v>13.2</v>
      </c>
      <c r="AK3" s="11">
        <v>14.9</v>
      </c>
      <c r="AL3" s="11">
        <v>21.2</v>
      </c>
      <c r="AM3" s="11">
        <v>14</v>
      </c>
      <c r="AN3" s="11">
        <v>11.2</v>
      </c>
      <c r="AO3" s="11">
        <v>9.3000000000000007</v>
      </c>
      <c r="AP3" s="11">
        <v>19.3</v>
      </c>
      <c r="AQ3" s="11">
        <v>13.3</v>
      </c>
      <c r="AR3" s="11">
        <v>15.5</v>
      </c>
      <c r="AS3" s="11">
        <v>16.899999999999999</v>
      </c>
      <c r="AT3" s="11">
        <v>12.2</v>
      </c>
      <c r="AU3" s="11">
        <v>6.8</v>
      </c>
      <c r="AV3" s="11">
        <v>9.8000000000000007</v>
      </c>
      <c r="AW3" s="11">
        <v>12.2</v>
      </c>
      <c r="AX3" s="11">
        <v>19.8</v>
      </c>
      <c r="AY3" s="11">
        <v>13.5</v>
      </c>
      <c r="AZ3" s="11">
        <v>11.4</v>
      </c>
    </row>
    <row r="4" spans="1:52" x14ac:dyDescent="0.25">
      <c r="A4">
        <v>2012</v>
      </c>
      <c r="B4" s="11">
        <v>16.2</v>
      </c>
      <c r="C4" s="11">
        <v>10</v>
      </c>
      <c r="D4" s="11">
        <v>19</v>
      </c>
      <c r="E4" s="11">
        <v>20.100000000000001</v>
      </c>
      <c r="F4" s="11">
        <v>15.9</v>
      </c>
      <c r="G4" s="11">
        <v>11.9</v>
      </c>
      <c r="H4" s="11">
        <v>10.3</v>
      </c>
      <c r="I4" s="11">
        <v>13.5</v>
      </c>
      <c r="J4" s="11">
        <v>18.399999999999999</v>
      </c>
      <c r="K4" s="11">
        <v>15.3</v>
      </c>
      <c r="L4" s="11">
        <v>18.100000000000001</v>
      </c>
      <c r="M4" s="11">
        <v>13.8</v>
      </c>
      <c r="N4" s="11">
        <v>14.4</v>
      </c>
      <c r="O4" s="11">
        <v>12.6</v>
      </c>
      <c r="P4" s="11">
        <v>15.2</v>
      </c>
      <c r="Q4" s="11">
        <v>10.3</v>
      </c>
      <c r="R4" s="11">
        <v>14</v>
      </c>
      <c r="S4" s="11">
        <v>17.899999999999999</v>
      </c>
      <c r="T4" s="11">
        <v>21.1</v>
      </c>
      <c r="U4" s="11">
        <v>12.8</v>
      </c>
      <c r="V4" s="11">
        <v>9.9</v>
      </c>
      <c r="W4" s="11">
        <v>11.3</v>
      </c>
      <c r="X4" s="11">
        <v>13.7</v>
      </c>
      <c r="Y4" s="11">
        <v>10</v>
      </c>
      <c r="Z4" s="11">
        <v>22</v>
      </c>
      <c r="AA4" s="11">
        <v>15.2</v>
      </c>
      <c r="AB4" s="11">
        <v>13.4</v>
      </c>
      <c r="AC4" s="11">
        <v>12.2</v>
      </c>
      <c r="AD4" s="11">
        <v>15.8</v>
      </c>
      <c r="AE4" s="11">
        <v>8.1</v>
      </c>
      <c r="AF4" s="11">
        <v>9.3000000000000007</v>
      </c>
      <c r="AG4" s="11">
        <v>20.399999999999999</v>
      </c>
      <c r="AH4" s="11">
        <v>17.2</v>
      </c>
      <c r="AI4" s="11">
        <v>17.2</v>
      </c>
      <c r="AJ4" s="11">
        <v>11.4</v>
      </c>
      <c r="AK4" s="11">
        <v>15.4</v>
      </c>
      <c r="AL4" s="11">
        <v>18</v>
      </c>
      <c r="AM4" s="11">
        <v>13.5</v>
      </c>
      <c r="AN4" s="11">
        <v>13.9</v>
      </c>
      <c r="AO4" s="11">
        <v>13.6</v>
      </c>
      <c r="AP4" s="11">
        <v>16.7</v>
      </c>
      <c r="AQ4" s="11">
        <v>12.8</v>
      </c>
      <c r="AR4" s="11">
        <v>18.600000000000001</v>
      </c>
      <c r="AS4" s="11">
        <v>17</v>
      </c>
      <c r="AT4" s="11">
        <v>11</v>
      </c>
      <c r="AU4" s="11">
        <v>11.2</v>
      </c>
      <c r="AV4" s="11">
        <v>10.6</v>
      </c>
      <c r="AW4" s="11">
        <v>11.6</v>
      </c>
      <c r="AX4" s="11">
        <v>16.7</v>
      </c>
      <c r="AY4" s="11">
        <v>11.4</v>
      </c>
      <c r="AZ4" s="11">
        <v>9.6</v>
      </c>
    </row>
    <row r="5" spans="1:52" x14ac:dyDescent="0.25">
      <c r="A5">
        <v>2011</v>
      </c>
      <c r="B5" s="11">
        <v>15.4</v>
      </c>
      <c r="C5" s="11">
        <v>11.7</v>
      </c>
      <c r="D5" s="11">
        <v>17.2</v>
      </c>
      <c r="E5" s="11">
        <v>18.7</v>
      </c>
      <c r="F5" s="11">
        <v>16.899999999999999</v>
      </c>
      <c r="G5" s="11">
        <v>13.2</v>
      </c>
      <c r="H5" s="11">
        <v>10.1</v>
      </c>
      <c r="I5" s="11">
        <v>13.7</v>
      </c>
      <c r="J5" s="11">
        <v>19.899999999999999</v>
      </c>
      <c r="K5" s="11">
        <v>14.9</v>
      </c>
      <c r="L5" s="11">
        <v>18.399999999999999</v>
      </c>
      <c r="M5" s="11">
        <v>12.1</v>
      </c>
      <c r="N5" s="11">
        <v>15.7</v>
      </c>
      <c r="O5" s="11">
        <v>14.2</v>
      </c>
      <c r="P5" s="11">
        <v>15.6</v>
      </c>
      <c r="Q5" s="11">
        <v>10.4</v>
      </c>
      <c r="R5" s="11">
        <v>14.3</v>
      </c>
      <c r="S5" s="11">
        <v>16</v>
      </c>
      <c r="T5" s="11">
        <v>21.1</v>
      </c>
      <c r="U5" s="11">
        <v>13.4</v>
      </c>
      <c r="V5" s="11">
        <v>9.3000000000000007</v>
      </c>
      <c r="W5" s="11">
        <v>10.6</v>
      </c>
      <c r="X5" s="11">
        <v>15</v>
      </c>
      <c r="Y5" s="11">
        <v>10</v>
      </c>
      <c r="Z5" s="11">
        <v>17.399999999999999</v>
      </c>
      <c r="AA5" s="11">
        <v>15.4</v>
      </c>
      <c r="AB5" s="11">
        <v>16.5</v>
      </c>
      <c r="AC5" s="11">
        <v>10.199999999999999</v>
      </c>
      <c r="AD5" s="11">
        <v>15.5</v>
      </c>
      <c r="AE5" s="11">
        <v>7.6</v>
      </c>
      <c r="AF5" s="11">
        <v>11.4</v>
      </c>
      <c r="AG5" s="11">
        <v>22.2</v>
      </c>
      <c r="AH5" s="11">
        <v>16</v>
      </c>
      <c r="AI5" s="11">
        <v>15.4</v>
      </c>
      <c r="AJ5" s="11">
        <v>9.9</v>
      </c>
      <c r="AK5" s="11">
        <v>15.1</v>
      </c>
      <c r="AL5" s="11">
        <v>13.9</v>
      </c>
      <c r="AM5" s="11">
        <v>14.4</v>
      </c>
      <c r="AN5" s="11">
        <v>12.6</v>
      </c>
      <c r="AO5" s="11">
        <v>13.4</v>
      </c>
      <c r="AP5" s="11">
        <v>19</v>
      </c>
      <c r="AQ5" s="11">
        <v>14.5</v>
      </c>
      <c r="AR5" s="11">
        <v>16.3</v>
      </c>
      <c r="AS5" s="11">
        <v>17.399999999999999</v>
      </c>
      <c r="AT5" s="11">
        <v>11</v>
      </c>
      <c r="AU5" s="11">
        <v>11.6</v>
      </c>
      <c r="AV5" s="11">
        <v>11.4</v>
      </c>
      <c r="AW5" s="11">
        <v>12.5</v>
      </c>
      <c r="AX5" s="11">
        <v>17.5</v>
      </c>
      <c r="AY5" s="11">
        <v>13.1</v>
      </c>
      <c r="AZ5" s="11">
        <v>10.7</v>
      </c>
    </row>
    <row r="6" spans="1:52" x14ac:dyDescent="0.25">
      <c r="A6">
        <v>2010</v>
      </c>
      <c r="B6" s="11">
        <v>17.2</v>
      </c>
      <c r="C6" s="11">
        <v>12.5</v>
      </c>
      <c r="D6" s="11">
        <v>18.8</v>
      </c>
      <c r="E6" s="11">
        <v>15.3</v>
      </c>
      <c r="F6" s="11">
        <v>16.3</v>
      </c>
      <c r="G6" s="11">
        <v>12.3</v>
      </c>
      <c r="H6" s="11">
        <v>8.6</v>
      </c>
      <c r="I6" s="11">
        <v>12.2</v>
      </c>
      <c r="J6" s="11">
        <v>19.5</v>
      </c>
      <c r="K6" s="11">
        <v>16</v>
      </c>
      <c r="L6" s="11">
        <v>18.8</v>
      </c>
      <c r="M6" s="11">
        <v>12.4</v>
      </c>
      <c r="N6" s="11">
        <v>13.8</v>
      </c>
      <c r="O6" s="11">
        <v>14.1</v>
      </c>
      <c r="P6" s="11">
        <v>16.3</v>
      </c>
      <c r="Q6" s="11">
        <v>10.3</v>
      </c>
      <c r="R6" s="11">
        <v>14.5</v>
      </c>
      <c r="S6" s="11">
        <v>17.7</v>
      </c>
      <c r="T6" s="11">
        <v>21.5</v>
      </c>
      <c r="U6" s="11">
        <v>12.6</v>
      </c>
      <c r="V6" s="11">
        <v>10.9</v>
      </c>
      <c r="W6" s="11">
        <v>10.9</v>
      </c>
      <c r="X6" s="11">
        <v>15.7</v>
      </c>
      <c r="Y6" s="11">
        <v>10.8</v>
      </c>
      <c r="Z6" s="11">
        <v>22.5</v>
      </c>
      <c r="AA6" s="11">
        <v>15</v>
      </c>
      <c r="AB6" s="11">
        <v>14.5</v>
      </c>
      <c r="AC6" s="11">
        <v>10.199999999999999</v>
      </c>
      <c r="AD6" s="11">
        <v>16.600000000000001</v>
      </c>
      <c r="AE6" s="11">
        <v>6.5</v>
      </c>
      <c r="AF6" s="11">
        <v>11.1</v>
      </c>
      <c r="AG6" s="11">
        <v>18.3</v>
      </c>
      <c r="AH6" s="11">
        <v>16</v>
      </c>
      <c r="AI6" s="11">
        <v>17.399999999999999</v>
      </c>
      <c r="AJ6" s="11">
        <v>12.6</v>
      </c>
      <c r="AK6" s="11">
        <v>15.4</v>
      </c>
      <c r="AL6" s="11">
        <v>16.3</v>
      </c>
      <c r="AM6" s="11">
        <v>14.3</v>
      </c>
      <c r="AN6" s="11">
        <v>12.2</v>
      </c>
      <c r="AO6" s="11">
        <v>14</v>
      </c>
      <c r="AP6" s="11">
        <v>16.899999999999999</v>
      </c>
      <c r="AQ6" s="11">
        <v>13.6</v>
      </c>
      <c r="AR6" s="11">
        <v>16.7</v>
      </c>
      <c r="AS6" s="11">
        <v>18.399999999999999</v>
      </c>
      <c r="AT6" s="11">
        <v>10</v>
      </c>
      <c r="AU6" s="11">
        <v>10.8</v>
      </c>
      <c r="AV6" s="11">
        <v>10.7</v>
      </c>
      <c r="AW6" s="11">
        <v>11.6</v>
      </c>
      <c r="AX6" s="11">
        <v>16.8</v>
      </c>
      <c r="AY6" s="11">
        <v>10.1</v>
      </c>
      <c r="AZ6" s="11">
        <v>9.6</v>
      </c>
    </row>
    <row r="7" spans="1:52" x14ac:dyDescent="0.25">
      <c r="A7">
        <v>2009</v>
      </c>
      <c r="B7" s="11">
        <v>16.600000000000001</v>
      </c>
      <c r="C7" s="11">
        <v>11.7</v>
      </c>
      <c r="D7" s="11">
        <v>21.2</v>
      </c>
      <c r="E7" s="11">
        <v>18.899999999999999</v>
      </c>
      <c r="F7" s="11">
        <v>15.3</v>
      </c>
      <c r="G7" s="11">
        <v>12.3</v>
      </c>
      <c r="H7" s="11">
        <v>8.4</v>
      </c>
      <c r="I7" s="11">
        <v>12.3</v>
      </c>
      <c r="J7" s="11">
        <v>17.899999999999999</v>
      </c>
      <c r="K7" s="11">
        <v>14.6</v>
      </c>
      <c r="L7" s="11">
        <v>18.399999999999999</v>
      </c>
      <c r="M7" s="11">
        <v>12.5</v>
      </c>
      <c r="N7" s="11">
        <v>13.7</v>
      </c>
      <c r="O7" s="11">
        <v>13.2</v>
      </c>
      <c r="P7" s="11">
        <v>16.100000000000001</v>
      </c>
      <c r="Q7" s="11">
        <v>10.7</v>
      </c>
      <c r="R7" s="11">
        <v>13.7</v>
      </c>
      <c r="S7" s="11">
        <v>17</v>
      </c>
      <c r="T7" s="11">
        <v>14.3</v>
      </c>
      <c r="U7" s="11">
        <v>11.4</v>
      </c>
      <c r="V7" s="11">
        <v>9.6</v>
      </c>
      <c r="W7" s="11">
        <v>10.8</v>
      </c>
      <c r="X7" s="11">
        <v>14</v>
      </c>
      <c r="Y7" s="11">
        <v>11.1</v>
      </c>
      <c r="Z7" s="11">
        <v>23.1</v>
      </c>
      <c r="AA7" s="11">
        <v>15.5</v>
      </c>
      <c r="AB7" s="11">
        <v>13.5</v>
      </c>
      <c r="AC7" s="11">
        <v>9.9</v>
      </c>
      <c r="AD7" s="11">
        <v>13</v>
      </c>
      <c r="AE7" s="11">
        <v>7.8</v>
      </c>
      <c r="AF7" s="11">
        <v>9.3000000000000007</v>
      </c>
      <c r="AG7" s="11">
        <v>19.3</v>
      </c>
      <c r="AH7" s="11">
        <v>15.8</v>
      </c>
      <c r="AI7" s="11">
        <v>16.899999999999999</v>
      </c>
      <c r="AJ7" s="11">
        <v>10.9</v>
      </c>
      <c r="AK7" s="11">
        <v>13.3</v>
      </c>
      <c r="AL7" s="11">
        <v>12.9</v>
      </c>
      <c r="AM7" s="11">
        <v>13.4</v>
      </c>
      <c r="AN7" s="11">
        <v>11.1</v>
      </c>
      <c r="AO7" s="11">
        <v>13</v>
      </c>
      <c r="AP7" s="11">
        <v>13.7</v>
      </c>
      <c r="AQ7" s="11">
        <v>14.1</v>
      </c>
      <c r="AR7" s="11">
        <v>16.5</v>
      </c>
      <c r="AS7" s="11">
        <v>17.3</v>
      </c>
      <c r="AT7" s="11">
        <v>9.6999999999999993</v>
      </c>
      <c r="AU7" s="11">
        <v>9.4</v>
      </c>
      <c r="AV7" s="11">
        <v>10.7</v>
      </c>
      <c r="AW7" s="11">
        <v>11.7</v>
      </c>
      <c r="AX7" s="11">
        <v>15.8</v>
      </c>
      <c r="AY7" s="11">
        <v>10.8</v>
      </c>
      <c r="AZ7" s="11">
        <v>9.1999999999999993</v>
      </c>
    </row>
    <row r="8" spans="1:52" x14ac:dyDescent="0.25">
      <c r="A8">
        <v>2008</v>
      </c>
      <c r="B8" s="11">
        <v>14.3</v>
      </c>
      <c r="C8" s="11">
        <v>8.1999999999999993</v>
      </c>
      <c r="D8" s="11">
        <v>18</v>
      </c>
      <c r="E8" s="11">
        <v>15.3</v>
      </c>
      <c r="F8" s="11">
        <v>14.6</v>
      </c>
      <c r="G8" s="11">
        <v>11</v>
      </c>
      <c r="H8" s="11">
        <v>8.1</v>
      </c>
      <c r="I8" s="11">
        <v>9.6</v>
      </c>
      <c r="J8" s="11">
        <v>16.5</v>
      </c>
      <c r="K8" s="11">
        <v>13.1</v>
      </c>
      <c r="L8" s="11">
        <v>15.5</v>
      </c>
      <c r="M8" s="11">
        <v>9.9</v>
      </c>
      <c r="N8" s="11">
        <v>12.2</v>
      </c>
      <c r="O8" s="11">
        <v>12.3</v>
      </c>
      <c r="P8" s="11">
        <v>14.3</v>
      </c>
      <c r="Q8" s="11">
        <v>9.5</v>
      </c>
      <c r="R8" s="11">
        <v>12.7</v>
      </c>
      <c r="S8" s="11">
        <v>17.100000000000001</v>
      </c>
      <c r="T8" s="11">
        <v>18.2</v>
      </c>
      <c r="U8" s="11">
        <v>12</v>
      </c>
      <c r="V8" s="11">
        <v>8.6999999999999993</v>
      </c>
      <c r="W8" s="11">
        <v>11.3</v>
      </c>
      <c r="X8" s="11">
        <v>13</v>
      </c>
      <c r="Y8" s="11">
        <v>9.9</v>
      </c>
      <c r="Z8" s="11">
        <v>18.100000000000001</v>
      </c>
      <c r="AA8" s="11">
        <v>13.3</v>
      </c>
      <c r="AB8" s="11">
        <v>12.9</v>
      </c>
      <c r="AC8" s="11">
        <v>10.6</v>
      </c>
      <c r="AD8" s="11">
        <v>10.8</v>
      </c>
      <c r="AE8" s="11">
        <v>7</v>
      </c>
      <c r="AF8" s="11">
        <v>9.1999999999999993</v>
      </c>
      <c r="AG8" s="11">
        <v>19.3</v>
      </c>
      <c r="AH8" s="11">
        <v>14.2</v>
      </c>
      <c r="AI8" s="11">
        <v>13.9</v>
      </c>
      <c r="AJ8" s="11">
        <v>11.8</v>
      </c>
      <c r="AK8" s="11">
        <v>13.7</v>
      </c>
      <c r="AL8" s="11">
        <v>13.6</v>
      </c>
      <c r="AM8" s="11">
        <v>10.6</v>
      </c>
      <c r="AN8" s="11">
        <v>11</v>
      </c>
      <c r="AO8" s="11">
        <v>12.7</v>
      </c>
      <c r="AP8" s="11">
        <v>14</v>
      </c>
      <c r="AQ8" s="11">
        <v>13.1</v>
      </c>
      <c r="AR8" s="11">
        <v>15</v>
      </c>
      <c r="AS8" s="11">
        <v>15.9</v>
      </c>
      <c r="AT8" s="11">
        <v>7.6</v>
      </c>
      <c r="AU8" s="11">
        <v>9</v>
      </c>
      <c r="AV8" s="11">
        <v>10.3</v>
      </c>
      <c r="AW8" s="11">
        <v>10.4</v>
      </c>
      <c r="AX8" s="11">
        <v>14.5</v>
      </c>
      <c r="AY8" s="11">
        <v>9.8000000000000007</v>
      </c>
      <c r="AZ8" s="11">
        <v>10.1</v>
      </c>
    </row>
    <row r="9" spans="1:52" x14ac:dyDescent="0.25">
      <c r="A9">
        <v>2007</v>
      </c>
      <c r="B9" s="11">
        <v>14.5</v>
      </c>
      <c r="C9" s="11">
        <v>7.6</v>
      </c>
      <c r="D9" s="11">
        <v>14.3</v>
      </c>
      <c r="E9" s="11">
        <v>13.8</v>
      </c>
      <c r="F9" s="11">
        <v>12.7</v>
      </c>
      <c r="G9" s="11">
        <v>9.8000000000000007</v>
      </c>
      <c r="H9" s="11">
        <v>8.9</v>
      </c>
      <c r="I9" s="11">
        <v>9.3000000000000007</v>
      </c>
      <c r="J9" s="11">
        <v>18</v>
      </c>
      <c r="K9" s="11">
        <v>12.5</v>
      </c>
      <c r="L9" s="11">
        <v>13.6</v>
      </c>
      <c r="M9" s="11">
        <v>7.5</v>
      </c>
      <c r="N9" s="11">
        <v>9.9</v>
      </c>
      <c r="O9" s="11">
        <v>10</v>
      </c>
      <c r="P9" s="11">
        <v>11.8</v>
      </c>
      <c r="Q9" s="11">
        <v>8.9</v>
      </c>
      <c r="R9" s="11">
        <v>11.7</v>
      </c>
      <c r="S9" s="11">
        <v>15.5</v>
      </c>
      <c r="T9" s="11">
        <v>16.100000000000001</v>
      </c>
      <c r="U9" s="11">
        <v>10.9</v>
      </c>
      <c r="V9" s="11">
        <v>8.8000000000000007</v>
      </c>
      <c r="W9" s="11">
        <v>11.2</v>
      </c>
      <c r="X9" s="11">
        <v>10.8</v>
      </c>
      <c r="Y9" s="11">
        <v>9.3000000000000007</v>
      </c>
      <c r="Z9" s="11">
        <v>22.6</v>
      </c>
      <c r="AA9" s="11">
        <v>12.8</v>
      </c>
      <c r="AB9" s="11">
        <v>13</v>
      </c>
      <c r="AC9" s="11">
        <v>9.9</v>
      </c>
      <c r="AD9" s="11">
        <v>9.6999999999999993</v>
      </c>
      <c r="AE9" s="11">
        <v>5.8</v>
      </c>
      <c r="AF9" s="11">
        <v>8.6999999999999993</v>
      </c>
      <c r="AG9" s="11">
        <v>14</v>
      </c>
      <c r="AH9" s="11">
        <v>14.5</v>
      </c>
      <c r="AI9" s="11">
        <v>15.5</v>
      </c>
      <c r="AJ9" s="11">
        <v>9.3000000000000007</v>
      </c>
      <c r="AK9" s="11">
        <v>12.8</v>
      </c>
      <c r="AL9" s="11">
        <v>13.4</v>
      </c>
      <c r="AM9" s="11">
        <v>12.8</v>
      </c>
      <c r="AN9" s="11">
        <v>10.4</v>
      </c>
      <c r="AO9" s="11">
        <v>9.5</v>
      </c>
      <c r="AP9" s="11">
        <v>14.1</v>
      </c>
      <c r="AQ9" s="11">
        <v>9.4</v>
      </c>
      <c r="AR9" s="11">
        <v>14.8</v>
      </c>
      <c r="AS9" s="11">
        <v>16.5</v>
      </c>
      <c r="AT9" s="11">
        <v>9.6</v>
      </c>
      <c r="AU9" s="11">
        <v>9.9</v>
      </c>
      <c r="AV9" s="11">
        <v>8.6</v>
      </c>
      <c r="AW9" s="11">
        <v>10.199999999999999</v>
      </c>
      <c r="AX9" s="11">
        <v>14.8</v>
      </c>
      <c r="AY9" s="11">
        <v>11</v>
      </c>
      <c r="AZ9" s="11">
        <v>10.9</v>
      </c>
    </row>
    <row r="10" spans="1:52" x14ac:dyDescent="0.25">
      <c r="A10">
        <v>2006</v>
      </c>
      <c r="B10" s="11">
        <v>14.3</v>
      </c>
      <c r="C10" s="11">
        <v>8.9</v>
      </c>
      <c r="D10" s="11">
        <v>14.4</v>
      </c>
      <c r="E10" s="11">
        <v>17.7</v>
      </c>
      <c r="F10" s="11">
        <v>12.2</v>
      </c>
      <c r="G10" s="11">
        <v>9.6999999999999993</v>
      </c>
      <c r="H10" s="11">
        <v>8</v>
      </c>
      <c r="I10" s="11">
        <v>9.3000000000000007</v>
      </c>
      <c r="J10" s="11">
        <v>18.3</v>
      </c>
      <c r="K10" s="11">
        <v>11.5</v>
      </c>
      <c r="L10" s="11">
        <v>12.6</v>
      </c>
      <c r="M10" s="11">
        <v>9.1999999999999993</v>
      </c>
      <c r="N10" s="11">
        <v>9.5</v>
      </c>
      <c r="O10" s="11">
        <v>10.6</v>
      </c>
      <c r="P10" s="11">
        <v>10.6</v>
      </c>
      <c r="Q10" s="11">
        <v>10.3</v>
      </c>
      <c r="R10" s="11">
        <v>12.8</v>
      </c>
      <c r="S10" s="11">
        <v>16.8</v>
      </c>
      <c r="T10" s="11">
        <v>17</v>
      </c>
      <c r="U10" s="11">
        <v>10.199999999999999</v>
      </c>
      <c r="V10" s="11">
        <v>8.4</v>
      </c>
      <c r="W10" s="11">
        <v>12</v>
      </c>
      <c r="X10" s="11">
        <v>13.3</v>
      </c>
      <c r="Y10" s="11">
        <v>8.1999999999999993</v>
      </c>
      <c r="Z10" s="11">
        <v>20.6</v>
      </c>
      <c r="AA10" s="11">
        <v>11.4</v>
      </c>
      <c r="AB10" s="11">
        <v>13.5</v>
      </c>
      <c r="AC10" s="11">
        <v>10.199999999999999</v>
      </c>
      <c r="AD10" s="11">
        <v>9.5</v>
      </c>
      <c r="AE10" s="11">
        <v>5.4</v>
      </c>
      <c r="AF10" s="11">
        <v>8.8000000000000007</v>
      </c>
      <c r="AG10" s="11">
        <v>16.899999999999999</v>
      </c>
      <c r="AH10" s="11">
        <v>14</v>
      </c>
      <c r="AI10" s="11">
        <v>13.8</v>
      </c>
      <c r="AJ10" s="11">
        <v>11.4</v>
      </c>
      <c r="AK10" s="11">
        <v>12.1</v>
      </c>
      <c r="AL10" s="11">
        <v>15.2</v>
      </c>
      <c r="AM10" s="11">
        <v>11.8</v>
      </c>
      <c r="AN10" s="11">
        <v>11.3</v>
      </c>
      <c r="AO10" s="11">
        <v>10.5</v>
      </c>
      <c r="AP10" s="11">
        <v>11.2</v>
      </c>
      <c r="AQ10" s="11">
        <v>10.7</v>
      </c>
      <c r="AR10" s="11">
        <v>14.9</v>
      </c>
      <c r="AS10" s="11">
        <v>16.399999999999999</v>
      </c>
      <c r="AT10" s="11">
        <v>9.3000000000000007</v>
      </c>
      <c r="AU10" s="11">
        <v>7.8</v>
      </c>
      <c r="AV10" s="11">
        <v>8.6</v>
      </c>
      <c r="AW10" s="11">
        <v>8</v>
      </c>
      <c r="AX10" s="11">
        <v>15.3</v>
      </c>
      <c r="AY10" s="11">
        <v>10.1</v>
      </c>
      <c r="AZ10" s="11">
        <v>10</v>
      </c>
    </row>
    <row r="11" spans="1:52" x14ac:dyDescent="0.25">
      <c r="A11">
        <v>2005</v>
      </c>
      <c r="B11" s="11">
        <v>16.7</v>
      </c>
      <c r="C11" s="11">
        <v>10</v>
      </c>
      <c r="D11" s="11">
        <v>15.2</v>
      </c>
      <c r="E11" s="11">
        <v>13.8</v>
      </c>
      <c r="F11" s="11">
        <v>13.2</v>
      </c>
      <c r="G11" s="11">
        <v>11.4</v>
      </c>
      <c r="H11" s="11">
        <v>9.3000000000000007</v>
      </c>
      <c r="I11" s="11">
        <v>9.1999999999999993</v>
      </c>
      <c r="J11" s="11">
        <v>21.3</v>
      </c>
      <c r="K11" s="11">
        <v>11.1</v>
      </c>
      <c r="L11" s="11">
        <v>14.4</v>
      </c>
      <c r="M11" s="11">
        <v>8.6</v>
      </c>
      <c r="N11" s="11">
        <v>9.9</v>
      </c>
      <c r="O11" s="11">
        <v>11.5</v>
      </c>
      <c r="P11" s="11">
        <v>12.6</v>
      </c>
      <c r="Q11" s="11">
        <v>11.3</v>
      </c>
      <c r="R11" s="11">
        <v>12.5</v>
      </c>
      <c r="S11" s="11">
        <v>14.8</v>
      </c>
      <c r="T11" s="11">
        <v>18.3</v>
      </c>
      <c r="U11" s="11">
        <v>12.6</v>
      </c>
      <c r="V11" s="11">
        <v>9.6999999999999993</v>
      </c>
      <c r="W11" s="11">
        <v>10.1</v>
      </c>
      <c r="X11" s="11">
        <v>12</v>
      </c>
      <c r="Y11" s="11">
        <v>8.1</v>
      </c>
      <c r="Z11" s="11">
        <v>20.100000000000001</v>
      </c>
      <c r="AA11" s="11">
        <v>11.6</v>
      </c>
      <c r="AB11" s="11">
        <v>13.8</v>
      </c>
      <c r="AC11" s="11">
        <v>9.5</v>
      </c>
      <c r="AD11" s="11">
        <v>10.6</v>
      </c>
      <c r="AE11" s="11">
        <v>5.6</v>
      </c>
      <c r="AF11" s="11">
        <v>6.8</v>
      </c>
      <c r="AG11" s="11">
        <v>17.899999999999999</v>
      </c>
      <c r="AH11" s="11">
        <v>14.5</v>
      </c>
      <c r="AI11" s="11">
        <v>13.1</v>
      </c>
      <c r="AJ11" s="11">
        <v>11.2</v>
      </c>
      <c r="AK11" s="11">
        <v>12.3</v>
      </c>
      <c r="AL11" s="11">
        <v>15.6</v>
      </c>
      <c r="AM11" s="11">
        <v>12</v>
      </c>
      <c r="AN11" s="11">
        <v>11.2</v>
      </c>
      <c r="AO11" s="11">
        <v>12.1</v>
      </c>
      <c r="AP11" s="11">
        <v>15</v>
      </c>
      <c r="AQ11" s="11">
        <v>11.8</v>
      </c>
      <c r="AR11" s="11">
        <v>14.9</v>
      </c>
      <c r="AS11" s="11">
        <v>16.2</v>
      </c>
      <c r="AT11" s="11">
        <v>9.1999999999999993</v>
      </c>
      <c r="AU11" s="11">
        <v>7.6</v>
      </c>
      <c r="AV11" s="11">
        <v>9.1999999999999993</v>
      </c>
      <c r="AW11" s="11">
        <v>10.199999999999999</v>
      </c>
      <c r="AX11" s="11">
        <v>15.4</v>
      </c>
      <c r="AY11" s="11">
        <v>10.199999999999999</v>
      </c>
      <c r="AZ11" s="11">
        <v>10.6</v>
      </c>
    </row>
    <row r="12" spans="1:52" x14ac:dyDescent="0.25">
      <c r="A12">
        <v>2004</v>
      </c>
      <c r="B12" s="11">
        <v>16.899999999999999</v>
      </c>
      <c r="C12" s="11">
        <v>9.1</v>
      </c>
      <c r="D12" s="11">
        <v>14.4</v>
      </c>
      <c r="E12" s="11">
        <v>15.1</v>
      </c>
      <c r="F12" s="11">
        <v>13.2</v>
      </c>
      <c r="G12" s="11">
        <v>10</v>
      </c>
      <c r="H12" s="11">
        <v>10.1</v>
      </c>
      <c r="I12" s="11">
        <v>9</v>
      </c>
      <c r="J12" s="11">
        <v>17</v>
      </c>
      <c r="K12" s="11">
        <v>11.6</v>
      </c>
      <c r="L12" s="11">
        <v>13</v>
      </c>
      <c r="M12" s="11">
        <v>8.6</v>
      </c>
      <c r="N12" s="11">
        <v>9.9</v>
      </c>
      <c r="O12" s="11">
        <v>12.3</v>
      </c>
      <c r="P12" s="11">
        <v>11.6</v>
      </c>
      <c r="Q12" s="11">
        <v>10.9</v>
      </c>
      <c r="R12" s="11">
        <v>11.4</v>
      </c>
      <c r="S12" s="11">
        <v>17.8</v>
      </c>
      <c r="T12" s="11">
        <v>16.8</v>
      </c>
      <c r="U12" s="11">
        <v>11.6</v>
      </c>
      <c r="V12" s="11">
        <v>9.9</v>
      </c>
      <c r="W12" s="11">
        <v>9.3000000000000007</v>
      </c>
      <c r="X12" s="11">
        <v>13.3</v>
      </c>
      <c r="Y12" s="11">
        <v>7</v>
      </c>
      <c r="Z12" s="11">
        <v>18.7</v>
      </c>
      <c r="AA12" s="11">
        <v>12.2</v>
      </c>
      <c r="AB12" s="11">
        <v>14.2</v>
      </c>
      <c r="AC12" s="11">
        <v>9.5</v>
      </c>
      <c r="AD12" s="11">
        <v>10.9</v>
      </c>
      <c r="AE12" s="11">
        <v>5.5</v>
      </c>
      <c r="AF12" s="11">
        <v>8</v>
      </c>
      <c r="AG12" s="11">
        <v>16.5</v>
      </c>
      <c r="AH12" s="11">
        <v>15</v>
      </c>
      <c r="AI12" s="11">
        <v>14.6</v>
      </c>
      <c r="AJ12" s="11">
        <v>9.6999999999999993</v>
      </c>
      <c r="AK12" s="11">
        <v>11.6</v>
      </c>
      <c r="AL12" s="11">
        <v>10.8</v>
      </c>
      <c r="AM12" s="11">
        <v>11.8</v>
      </c>
      <c r="AN12" s="11">
        <v>11.4</v>
      </c>
      <c r="AO12" s="11">
        <v>11.5</v>
      </c>
      <c r="AP12" s="11">
        <v>14.9</v>
      </c>
      <c r="AQ12" s="11">
        <v>13.5</v>
      </c>
      <c r="AR12" s="11">
        <v>15.9</v>
      </c>
      <c r="AS12" s="11">
        <v>16.5</v>
      </c>
      <c r="AT12" s="11">
        <v>10.1</v>
      </c>
      <c r="AU12" s="11">
        <v>7.8</v>
      </c>
      <c r="AV12" s="11">
        <v>9.4</v>
      </c>
      <c r="AW12" s="11">
        <v>11.4</v>
      </c>
      <c r="AX12" s="11">
        <v>14.2</v>
      </c>
      <c r="AY12" s="11">
        <v>12.4</v>
      </c>
      <c r="AZ12" s="11">
        <v>10</v>
      </c>
    </row>
    <row r="13" spans="1:52" x14ac:dyDescent="0.25">
      <c r="A13">
        <v>2003</v>
      </c>
      <c r="B13" s="11">
        <v>15</v>
      </c>
      <c r="C13" s="11">
        <v>9.6</v>
      </c>
      <c r="D13" s="11">
        <v>13.5</v>
      </c>
      <c r="E13" s="11">
        <v>17.8</v>
      </c>
      <c r="F13" s="11">
        <v>13.1</v>
      </c>
      <c r="G13" s="11">
        <v>9.6999999999999993</v>
      </c>
      <c r="H13" s="11">
        <v>8.1</v>
      </c>
      <c r="I13" s="11">
        <v>7.3</v>
      </c>
      <c r="J13" s="11">
        <v>16.8</v>
      </c>
      <c r="K13" s="11">
        <v>12.7</v>
      </c>
      <c r="L13" s="11">
        <v>11.9</v>
      </c>
      <c r="M13" s="11">
        <v>9.3000000000000007</v>
      </c>
      <c r="N13" s="11">
        <v>10.199999999999999</v>
      </c>
      <c r="O13" s="11">
        <v>12.6</v>
      </c>
      <c r="P13" s="11">
        <v>9.9</v>
      </c>
      <c r="Q13" s="11">
        <v>8.9</v>
      </c>
      <c r="R13" s="11">
        <v>10.8</v>
      </c>
      <c r="S13" s="11">
        <v>14.4</v>
      </c>
      <c r="T13" s="11">
        <v>17</v>
      </c>
      <c r="U13" s="11">
        <v>11.6</v>
      </c>
      <c r="V13" s="11">
        <v>8.6</v>
      </c>
      <c r="W13" s="11">
        <v>10.3</v>
      </c>
      <c r="X13" s="11">
        <v>11.4</v>
      </c>
      <c r="Y13" s="11">
        <v>7.4</v>
      </c>
      <c r="Z13" s="11">
        <v>16</v>
      </c>
      <c r="AA13" s="11">
        <v>10.7</v>
      </c>
      <c r="AB13" s="11">
        <v>15.1</v>
      </c>
      <c r="AC13" s="11">
        <v>9.8000000000000007</v>
      </c>
      <c r="AD13" s="11">
        <v>10.9</v>
      </c>
      <c r="AE13" s="11">
        <v>5.8</v>
      </c>
      <c r="AF13" s="11">
        <v>8.6</v>
      </c>
      <c r="AG13" s="11">
        <v>18.100000000000001</v>
      </c>
      <c r="AH13" s="11">
        <v>14.3</v>
      </c>
      <c r="AI13" s="11">
        <v>15.7</v>
      </c>
      <c r="AJ13" s="11">
        <v>9.6999999999999993</v>
      </c>
      <c r="AK13" s="11">
        <v>10.9</v>
      </c>
      <c r="AL13" s="11">
        <v>12.8</v>
      </c>
      <c r="AM13" s="11">
        <v>12.5</v>
      </c>
      <c r="AN13" s="11">
        <v>10.5</v>
      </c>
      <c r="AO13" s="11">
        <v>11.5</v>
      </c>
      <c r="AP13" s="11">
        <v>12.7</v>
      </c>
      <c r="AQ13" s="11">
        <v>12.7</v>
      </c>
      <c r="AR13" s="11">
        <v>14</v>
      </c>
      <c r="AS13" s="11">
        <v>17</v>
      </c>
      <c r="AT13" s="11">
        <v>9.1</v>
      </c>
      <c r="AU13" s="11">
        <v>8.5</v>
      </c>
      <c r="AV13" s="11">
        <v>10</v>
      </c>
      <c r="AW13" s="11">
        <v>12.6</v>
      </c>
      <c r="AX13" s="11">
        <v>17.399999999999999</v>
      </c>
      <c r="AY13" s="11">
        <v>9.8000000000000007</v>
      </c>
      <c r="AZ13" s="11">
        <v>9.8000000000000007</v>
      </c>
    </row>
    <row r="14" spans="1:52" x14ac:dyDescent="0.25">
      <c r="A14">
        <v>2002</v>
      </c>
      <c r="B14" s="11">
        <v>14.5</v>
      </c>
      <c r="C14" s="11">
        <v>8.8000000000000007</v>
      </c>
      <c r="D14" s="11">
        <v>13.5</v>
      </c>
      <c r="E14" s="11">
        <v>19.8</v>
      </c>
      <c r="F14" s="11">
        <v>13.1</v>
      </c>
      <c r="G14" s="11">
        <v>9.8000000000000007</v>
      </c>
      <c r="H14" s="11">
        <v>8.3000000000000007</v>
      </c>
      <c r="I14" s="11">
        <v>9.1</v>
      </c>
      <c r="J14" s="11">
        <v>17</v>
      </c>
      <c r="K14" s="11">
        <v>12.6</v>
      </c>
      <c r="L14" s="11">
        <v>11.2</v>
      </c>
      <c r="M14" s="11">
        <v>11.3</v>
      </c>
      <c r="N14" s="11">
        <v>11.3</v>
      </c>
      <c r="O14" s="11">
        <v>12.8</v>
      </c>
      <c r="P14" s="11">
        <v>9.1</v>
      </c>
      <c r="Q14" s="11">
        <v>9.1999999999999993</v>
      </c>
      <c r="R14" s="11">
        <v>10.1</v>
      </c>
      <c r="S14" s="11">
        <v>14.2</v>
      </c>
      <c r="T14" s="11">
        <v>17.5</v>
      </c>
      <c r="U14" s="11">
        <v>13.4</v>
      </c>
      <c r="V14" s="11">
        <v>7.4</v>
      </c>
      <c r="W14" s="11">
        <v>10</v>
      </c>
      <c r="X14" s="11">
        <v>11.6</v>
      </c>
      <c r="Y14" s="11">
        <v>6.5</v>
      </c>
      <c r="Z14" s="11">
        <v>18.399999999999999</v>
      </c>
      <c r="AA14" s="11">
        <v>9.9</v>
      </c>
      <c r="AB14" s="11">
        <v>13.5</v>
      </c>
      <c r="AC14" s="11">
        <v>10.6</v>
      </c>
      <c r="AD14" s="11">
        <v>8.9</v>
      </c>
      <c r="AE14" s="11">
        <v>5.8</v>
      </c>
      <c r="AF14" s="11">
        <v>7.9</v>
      </c>
      <c r="AG14" s="11">
        <v>17.899999999999999</v>
      </c>
      <c r="AH14" s="11">
        <v>14</v>
      </c>
      <c r="AI14" s="11">
        <v>14.3</v>
      </c>
      <c r="AJ14" s="11">
        <v>11.6</v>
      </c>
      <c r="AK14" s="11">
        <v>9.8000000000000007</v>
      </c>
      <c r="AL14" s="11">
        <v>14.1</v>
      </c>
      <c r="AM14" s="11">
        <v>10.9</v>
      </c>
      <c r="AN14" s="11">
        <v>9.5</v>
      </c>
      <c r="AO14" s="11">
        <v>11</v>
      </c>
      <c r="AP14" s="11">
        <v>14.3</v>
      </c>
      <c r="AQ14" s="11">
        <v>11.5</v>
      </c>
      <c r="AR14" s="11">
        <v>14.8</v>
      </c>
      <c r="AS14" s="11">
        <v>15.6</v>
      </c>
      <c r="AT14" s="11">
        <v>9.9</v>
      </c>
      <c r="AU14" s="11">
        <v>9.9</v>
      </c>
      <c r="AV14" s="11">
        <v>9.9</v>
      </c>
      <c r="AW14" s="11">
        <v>11</v>
      </c>
      <c r="AX14" s="11">
        <v>16.8</v>
      </c>
      <c r="AY14" s="11">
        <v>8.6</v>
      </c>
      <c r="AZ14" s="11">
        <v>9</v>
      </c>
    </row>
    <row r="15" spans="1:52" x14ac:dyDescent="0.25">
      <c r="A15">
        <v>2001</v>
      </c>
      <c r="B15" s="11">
        <v>15.9</v>
      </c>
      <c r="C15" s="11">
        <v>8.5</v>
      </c>
      <c r="D15" s="11">
        <v>14.6</v>
      </c>
      <c r="E15" s="11">
        <v>17.8</v>
      </c>
      <c r="F15" s="11">
        <v>12.6</v>
      </c>
      <c r="G15" s="11">
        <v>8.6999999999999993</v>
      </c>
      <c r="H15" s="11">
        <v>7.3</v>
      </c>
      <c r="I15" s="11">
        <v>6.7</v>
      </c>
      <c r="J15" s="11">
        <v>18.2</v>
      </c>
      <c r="K15" s="11">
        <v>12.7</v>
      </c>
      <c r="L15" s="11">
        <v>12.9</v>
      </c>
      <c r="M15" s="11">
        <v>11.4</v>
      </c>
      <c r="N15" s="11">
        <v>11.5</v>
      </c>
      <c r="O15" s="11">
        <v>10.1</v>
      </c>
      <c r="P15" s="11">
        <v>8.5</v>
      </c>
      <c r="Q15" s="11">
        <v>7.4</v>
      </c>
      <c r="R15" s="11">
        <v>10.1</v>
      </c>
      <c r="S15" s="11">
        <v>12.6</v>
      </c>
      <c r="T15" s="11">
        <v>16.2</v>
      </c>
      <c r="U15" s="11">
        <v>10.3</v>
      </c>
      <c r="V15" s="11">
        <v>7.2</v>
      </c>
      <c r="W15" s="11">
        <v>8.9</v>
      </c>
      <c r="X15" s="11">
        <v>9.4</v>
      </c>
      <c r="Y15" s="11">
        <v>7.4</v>
      </c>
      <c r="Z15" s="11">
        <v>19.3</v>
      </c>
      <c r="AA15" s="11">
        <v>9.6999999999999993</v>
      </c>
      <c r="AB15" s="11">
        <v>13.3</v>
      </c>
      <c r="AC15" s="11">
        <v>9.4</v>
      </c>
      <c r="AD15" s="11">
        <v>7.1</v>
      </c>
      <c r="AE15" s="11">
        <v>6.5</v>
      </c>
      <c r="AF15" s="11">
        <v>8.1</v>
      </c>
      <c r="AG15" s="11">
        <v>18</v>
      </c>
      <c r="AH15" s="11">
        <v>14.2</v>
      </c>
      <c r="AI15" s="11">
        <v>12.5</v>
      </c>
      <c r="AJ15" s="11">
        <v>13.8</v>
      </c>
      <c r="AK15" s="11">
        <v>10.5</v>
      </c>
      <c r="AL15" s="11">
        <v>15.1</v>
      </c>
      <c r="AM15" s="11">
        <v>11.8</v>
      </c>
      <c r="AN15" s="11">
        <v>9.6</v>
      </c>
      <c r="AO15" s="11">
        <v>9.6</v>
      </c>
      <c r="AP15" s="11">
        <v>15.1</v>
      </c>
      <c r="AQ15" s="11">
        <v>8.4</v>
      </c>
      <c r="AR15" s="11">
        <v>14.1</v>
      </c>
      <c r="AS15" s="11">
        <v>14.9</v>
      </c>
      <c r="AT15" s="11">
        <v>10.5</v>
      </c>
      <c r="AU15" s="11">
        <v>9.6999999999999993</v>
      </c>
      <c r="AV15" s="11">
        <v>8</v>
      </c>
      <c r="AW15" s="11">
        <v>10.7</v>
      </c>
      <c r="AX15" s="11">
        <v>16.399999999999999</v>
      </c>
      <c r="AY15" s="11">
        <v>7.9</v>
      </c>
      <c r="AZ15" s="11">
        <v>8.6999999999999993</v>
      </c>
    </row>
    <row r="16" spans="1:52" x14ac:dyDescent="0.25">
      <c r="A16">
        <v>2000</v>
      </c>
      <c r="B16" s="11">
        <v>13.3</v>
      </c>
      <c r="C16" s="11">
        <v>7.6</v>
      </c>
      <c r="D16" s="11">
        <v>11.7</v>
      </c>
      <c r="E16" s="11">
        <v>16.5</v>
      </c>
      <c r="F16" s="11">
        <v>12.7</v>
      </c>
      <c r="G16" s="11">
        <v>9.8000000000000007</v>
      </c>
      <c r="H16" s="11">
        <v>7.7</v>
      </c>
      <c r="I16" s="11">
        <v>8.4</v>
      </c>
      <c r="J16" s="11">
        <v>15.2</v>
      </c>
      <c r="K16" s="11">
        <v>11</v>
      </c>
      <c r="L16" s="11">
        <v>12.1</v>
      </c>
      <c r="M16" s="11">
        <v>8.9</v>
      </c>
      <c r="N16" s="11">
        <v>12.5</v>
      </c>
      <c r="O16" s="11">
        <v>10.7</v>
      </c>
      <c r="P16" s="11">
        <v>8.5</v>
      </c>
      <c r="Q16" s="11">
        <v>8.3000000000000007</v>
      </c>
      <c r="R16" s="11">
        <v>8</v>
      </c>
      <c r="S16" s="11">
        <v>12.6</v>
      </c>
      <c r="T16" s="11">
        <v>17.2</v>
      </c>
      <c r="U16" s="11">
        <v>10.1</v>
      </c>
      <c r="V16" s="11">
        <v>7.4</v>
      </c>
      <c r="W16" s="11">
        <v>9.8000000000000007</v>
      </c>
      <c r="X16" s="11">
        <v>9.9</v>
      </c>
      <c r="Y16" s="11">
        <v>5.7</v>
      </c>
      <c r="Z16" s="11">
        <v>14.9</v>
      </c>
      <c r="AA16" s="11">
        <v>9.1999999999999993</v>
      </c>
      <c r="AB16" s="11">
        <v>14.1</v>
      </c>
      <c r="AC16" s="11">
        <v>8.6</v>
      </c>
      <c r="AD16" s="11">
        <v>8.8000000000000007</v>
      </c>
      <c r="AE16" s="11">
        <v>4.5</v>
      </c>
      <c r="AF16" s="11">
        <v>7.3</v>
      </c>
      <c r="AG16" s="11">
        <v>17.5</v>
      </c>
      <c r="AH16" s="11">
        <v>13.9</v>
      </c>
      <c r="AI16" s="11">
        <v>12.5</v>
      </c>
      <c r="AJ16" s="11">
        <v>10.4</v>
      </c>
      <c r="AK16" s="11">
        <v>10</v>
      </c>
      <c r="AL16" s="11">
        <v>14.9</v>
      </c>
      <c r="AM16" s="11">
        <v>10.9</v>
      </c>
      <c r="AN16" s="11">
        <v>8.6</v>
      </c>
      <c r="AO16" s="11">
        <v>10.199999999999999</v>
      </c>
      <c r="AP16" s="11">
        <v>11.1</v>
      </c>
      <c r="AQ16" s="11">
        <v>10.7</v>
      </c>
      <c r="AR16" s="11">
        <v>13.5</v>
      </c>
      <c r="AS16" s="11">
        <v>15.5</v>
      </c>
      <c r="AT16" s="11">
        <v>7.6</v>
      </c>
      <c r="AU16" s="11">
        <v>10</v>
      </c>
      <c r="AV16" s="11">
        <v>8.3000000000000007</v>
      </c>
      <c r="AW16" s="11">
        <v>10.8</v>
      </c>
      <c r="AX16" s="11">
        <v>14.7</v>
      </c>
      <c r="AY16" s="11">
        <v>9.3000000000000007</v>
      </c>
      <c r="AZ16" s="11">
        <v>10.8</v>
      </c>
    </row>
    <row r="17" spans="1:52" x14ac:dyDescent="0.25">
      <c r="A17">
        <v>1999</v>
      </c>
      <c r="B17" s="11">
        <v>15.2</v>
      </c>
      <c r="C17" s="11">
        <v>7.6</v>
      </c>
      <c r="D17" s="11">
        <v>12.2</v>
      </c>
      <c r="E17" s="11">
        <v>14.7</v>
      </c>
      <c r="F17" s="11">
        <v>14</v>
      </c>
      <c r="G17" s="11">
        <v>8.5</v>
      </c>
      <c r="H17" s="11">
        <v>7.2</v>
      </c>
      <c r="I17" s="11">
        <v>10.4</v>
      </c>
      <c r="J17" s="11">
        <v>14.7</v>
      </c>
      <c r="K17" s="11">
        <v>12.4</v>
      </c>
      <c r="L17" s="11">
        <v>12.8</v>
      </c>
      <c r="M17" s="11">
        <v>10.8</v>
      </c>
      <c r="N17" s="11">
        <v>14.1</v>
      </c>
      <c r="O17" s="11">
        <v>9.9</v>
      </c>
      <c r="P17" s="11">
        <v>6.7</v>
      </c>
      <c r="Q17" s="11">
        <v>7.4</v>
      </c>
      <c r="R17" s="11">
        <v>12.3</v>
      </c>
      <c r="S17" s="11">
        <v>12.1</v>
      </c>
      <c r="T17" s="11">
        <v>19.2</v>
      </c>
      <c r="U17" s="11">
        <v>10.6</v>
      </c>
      <c r="V17" s="11">
        <v>7.3</v>
      </c>
      <c r="W17" s="11">
        <v>11.8</v>
      </c>
      <c r="X17" s="11">
        <v>9.6999999999999993</v>
      </c>
      <c r="Y17" s="11">
        <v>7.3</v>
      </c>
      <c r="Z17" s="11">
        <v>16.2</v>
      </c>
      <c r="AA17" s="11">
        <v>11.7</v>
      </c>
      <c r="AB17" s="11">
        <v>15.8</v>
      </c>
      <c r="AC17" s="11">
        <v>11</v>
      </c>
      <c r="AD17" s="11">
        <v>11.3</v>
      </c>
      <c r="AE17" s="11">
        <v>7.6</v>
      </c>
      <c r="AF17" s="11">
        <v>7.8</v>
      </c>
      <c r="AG17" s="11">
        <v>20.9</v>
      </c>
      <c r="AH17" s="11">
        <v>14.2</v>
      </c>
      <c r="AI17" s="11">
        <v>13.8</v>
      </c>
      <c r="AJ17" s="11">
        <v>13.1</v>
      </c>
      <c r="AK17" s="11">
        <v>12</v>
      </c>
      <c r="AL17" s="11">
        <v>12.8</v>
      </c>
      <c r="AM17" s="11">
        <v>12.6</v>
      </c>
      <c r="AN17" s="11">
        <v>9.3000000000000007</v>
      </c>
      <c r="AO17" s="11">
        <v>10</v>
      </c>
      <c r="AP17" s="11">
        <v>11.7</v>
      </c>
      <c r="AQ17" s="11">
        <v>7.7</v>
      </c>
      <c r="AR17" s="11">
        <v>11.9</v>
      </c>
      <c r="AS17" s="11">
        <v>15.2</v>
      </c>
      <c r="AT17" s="11">
        <v>5.7</v>
      </c>
      <c r="AU17" s="11">
        <v>9.6</v>
      </c>
      <c r="AV17" s="11">
        <v>7.9</v>
      </c>
      <c r="AW17" s="11">
        <v>9.6</v>
      </c>
      <c r="AX17" s="11">
        <v>15.7</v>
      </c>
      <c r="AY17" s="11">
        <v>8.6</v>
      </c>
      <c r="AZ17" s="11">
        <v>11.6</v>
      </c>
    </row>
    <row r="18" spans="1:52" x14ac:dyDescent="0.25">
      <c r="A18">
        <v>1998</v>
      </c>
      <c r="B18" s="11">
        <v>14.5</v>
      </c>
      <c r="C18" s="11">
        <v>9.4</v>
      </c>
      <c r="D18" s="11">
        <v>16.600000000000001</v>
      </c>
      <c r="E18" s="11">
        <v>14.7</v>
      </c>
      <c r="F18" s="11">
        <v>15.4</v>
      </c>
      <c r="G18" s="11">
        <v>9.1999999999999993</v>
      </c>
      <c r="H18" s="11">
        <v>9.5</v>
      </c>
      <c r="I18" s="11">
        <v>10.3</v>
      </c>
      <c r="J18" s="11">
        <v>22.3</v>
      </c>
      <c r="K18" s="11">
        <v>13.1</v>
      </c>
      <c r="L18" s="11">
        <v>13.5</v>
      </c>
      <c r="M18" s="11">
        <v>10.9</v>
      </c>
      <c r="N18" s="11">
        <v>13</v>
      </c>
      <c r="O18" s="11">
        <v>10.1</v>
      </c>
      <c r="P18" s="11">
        <v>9.4</v>
      </c>
      <c r="Q18" s="11">
        <v>9.1</v>
      </c>
      <c r="R18" s="11">
        <v>9.6</v>
      </c>
      <c r="S18" s="11">
        <v>13.5</v>
      </c>
      <c r="T18" s="11">
        <v>19.100000000000001</v>
      </c>
      <c r="U18" s="11">
        <v>10.4</v>
      </c>
      <c r="V18" s="11">
        <v>7.2</v>
      </c>
      <c r="W18" s="11">
        <v>8.6999999999999993</v>
      </c>
      <c r="X18" s="11">
        <v>11</v>
      </c>
      <c r="Y18" s="11">
        <v>10.3</v>
      </c>
      <c r="Z18" s="11">
        <v>17.600000000000001</v>
      </c>
      <c r="AA18" s="11">
        <v>9.8000000000000007</v>
      </c>
      <c r="AB18" s="11">
        <v>16.600000000000001</v>
      </c>
      <c r="AC18" s="11">
        <v>12.3</v>
      </c>
      <c r="AD18" s="11">
        <v>10.6</v>
      </c>
      <c r="AE18" s="11">
        <v>9.8000000000000007</v>
      </c>
      <c r="AF18" s="11">
        <v>8.6</v>
      </c>
      <c r="AG18" s="11">
        <v>20.399999999999999</v>
      </c>
      <c r="AH18" s="11">
        <v>16.7</v>
      </c>
      <c r="AI18" s="11">
        <v>14</v>
      </c>
      <c r="AJ18" s="11">
        <v>15.1</v>
      </c>
      <c r="AK18" s="11">
        <v>11.2</v>
      </c>
      <c r="AL18" s="11">
        <v>14.1</v>
      </c>
      <c r="AM18" s="11">
        <v>15</v>
      </c>
      <c r="AN18" s="11">
        <v>11.3</v>
      </c>
      <c r="AO18" s="11">
        <v>11.6</v>
      </c>
      <c r="AP18" s="11">
        <v>13.7</v>
      </c>
      <c r="AQ18" s="11">
        <v>10.8</v>
      </c>
      <c r="AR18" s="11">
        <v>13.4</v>
      </c>
      <c r="AS18" s="11">
        <v>15.1</v>
      </c>
      <c r="AT18" s="11">
        <v>9</v>
      </c>
      <c r="AU18" s="11">
        <v>9.9</v>
      </c>
      <c r="AV18" s="11">
        <v>8.8000000000000007</v>
      </c>
      <c r="AW18" s="11">
        <v>8.9</v>
      </c>
      <c r="AX18" s="11">
        <v>17.8</v>
      </c>
      <c r="AY18" s="11">
        <v>8.8000000000000007</v>
      </c>
      <c r="AZ18" s="11">
        <v>10.6</v>
      </c>
    </row>
    <row r="19" spans="1:52" x14ac:dyDescent="0.25">
      <c r="A19">
        <v>1997</v>
      </c>
      <c r="B19" s="11">
        <v>15.7</v>
      </c>
      <c r="C19" s="11">
        <v>8.8000000000000007</v>
      </c>
      <c r="D19" s="11">
        <v>17.2</v>
      </c>
      <c r="E19" s="11">
        <v>19.7</v>
      </c>
      <c r="F19" s="11">
        <v>16.600000000000001</v>
      </c>
      <c r="G19" s="11">
        <v>8.1999999999999993</v>
      </c>
      <c r="H19" s="11">
        <v>8.6</v>
      </c>
      <c r="I19" s="11">
        <v>9.6</v>
      </c>
      <c r="J19" s="11">
        <v>21.8</v>
      </c>
      <c r="K19" s="11">
        <v>14.3</v>
      </c>
      <c r="L19" s="11">
        <v>14.5</v>
      </c>
      <c r="M19" s="11">
        <v>13.9</v>
      </c>
      <c r="N19" s="11">
        <v>14.7</v>
      </c>
      <c r="O19" s="11">
        <v>11.2</v>
      </c>
      <c r="P19" s="11">
        <v>8.8000000000000007</v>
      </c>
      <c r="Q19" s="11">
        <v>9.6</v>
      </c>
      <c r="R19" s="11">
        <v>9.6999999999999993</v>
      </c>
      <c r="S19" s="11">
        <v>15.9</v>
      </c>
      <c r="T19" s="11">
        <v>16.3</v>
      </c>
      <c r="U19" s="11">
        <v>10.1</v>
      </c>
      <c r="V19" s="11">
        <v>8.4</v>
      </c>
      <c r="W19" s="11">
        <v>12.2</v>
      </c>
      <c r="X19" s="11">
        <v>10.3</v>
      </c>
      <c r="Y19" s="11">
        <v>9.6</v>
      </c>
      <c r="Z19" s="11">
        <v>16.7</v>
      </c>
      <c r="AA19" s="11">
        <v>11.8</v>
      </c>
      <c r="AB19" s="11">
        <v>15.6</v>
      </c>
      <c r="AC19" s="11">
        <v>9.8000000000000007</v>
      </c>
      <c r="AD19" s="11">
        <v>11</v>
      </c>
      <c r="AE19" s="11">
        <v>9.1</v>
      </c>
      <c r="AF19" s="11">
        <v>9.3000000000000007</v>
      </c>
      <c r="AG19" s="11">
        <v>21.2</v>
      </c>
      <c r="AH19" s="11">
        <v>16.5</v>
      </c>
      <c r="AI19" s="11">
        <v>11.4</v>
      </c>
      <c r="AJ19" s="11">
        <v>13.6</v>
      </c>
      <c r="AK19" s="11">
        <v>11</v>
      </c>
      <c r="AL19" s="11">
        <v>13.7</v>
      </c>
      <c r="AM19" s="11">
        <v>11.6</v>
      </c>
      <c r="AN19" s="11">
        <v>11.2</v>
      </c>
      <c r="AO19" s="11">
        <v>12.7</v>
      </c>
      <c r="AP19" s="11">
        <v>13.1</v>
      </c>
      <c r="AQ19" s="11">
        <v>16.5</v>
      </c>
      <c r="AR19" s="11">
        <v>14.3</v>
      </c>
      <c r="AS19" s="11">
        <v>16.7</v>
      </c>
      <c r="AT19" s="11">
        <v>8.9</v>
      </c>
      <c r="AU19" s="11">
        <v>9.3000000000000007</v>
      </c>
      <c r="AV19" s="11">
        <v>12.7</v>
      </c>
      <c r="AW19" s="11">
        <v>9.1999999999999993</v>
      </c>
      <c r="AX19" s="11">
        <v>16.399999999999999</v>
      </c>
      <c r="AY19" s="11">
        <v>8.1999999999999993</v>
      </c>
      <c r="AZ19" s="11">
        <v>13.5</v>
      </c>
    </row>
    <row r="20" spans="1:52" x14ac:dyDescent="0.25">
      <c r="A20">
        <v>1996</v>
      </c>
      <c r="B20" s="11">
        <v>14</v>
      </c>
      <c r="C20" s="11">
        <v>8.1999999999999993</v>
      </c>
      <c r="D20" s="11">
        <v>20.5</v>
      </c>
      <c r="E20" s="11">
        <v>17.2</v>
      </c>
      <c r="F20" s="11">
        <v>16.899999999999999</v>
      </c>
      <c r="G20" s="11">
        <v>10.6</v>
      </c>
      <c r="H20" s="11">
        <v>11.7</v>
      </c>
      <c r="I20" s="11">
        <v>8.6</v>
      </c>
      <c r="J20" s="11">
        <v>24.1</v>
      </c>
      <c r="K20" s="11">
        <v>14.2</v>
      </c>
      <c r="L20" s="11">
        <v>14.8</v>
      </c>
      <c r="M20" s="11">
        <v>12.1</v>
      </c>
      <c r="N20" s="11">
        <v>11.9</v>
      </c>
      <c r="O20" s="11">
        <v>12.1</v>
      </c>
      <c r="P20" s="11">
        <v>7.5</v>
      </c>
      <c r="Q20" s="11">
        <v>9.6</v>
      </c>
      <c r="R20" s="11">
        <v>11.2</v>
      </c>
      <c r="S20" s="11">
        <v>17</v>
      </c>
      <c r="T20" s="11">
        <v>20.5</v>
      </c>
      <c r="U20" s="11">
        <v>11.2</v>
      </c>
      <c r="V20" s="11">
        <v>10.3</v>
      </c>
      <c r="W20" s="11">
        <v>10.1</v>
      </c>
      <c r="X20" s="11">
        <v>11.2</v>
      </c>
      <c r="Y20" s="11">
        <v>9.8000000000000007</v>
      </c>
      <c r="Z20" s="11">
        <v>20.6</v>
      </c>
      <c r="AA20" s="11">
        <v>9.5</v>
      </c>
      <c r="AB20" s="11">
        <v>17</v>
      </c>
      <c r="AC20" s="11">
        <v>10.199999999999999</v>
      </c>
      <c r="AD20" s="11">
        <v>8.1</v>
      </c>
      <c r="AE20" s="11">
        <v>6.4</v>
      </c>
      <c r="AF20" s="11">
        <v>9.1999999999999993</v>
      </c>
      <c r="AG20" s="11">
        <v>25.5</v>
      </c>
      <c r="AH20" s="11">
        <v>16.7</v>
      </c>
      <c r="AI20" s="11">
        <v>12.2</v>
      </c>
      <c r="AJ20" s="11">
        <v>11</v>
      </c>
      <c r="AK20" s="11">
        <v>12.7</v>
      </c>
      <c r="AL20" s="11">
        <v>16.600000000000001</v>
      </c>
      <c r="AM20" s="11">
        <v>11.8</v>
      </c>
      <c r="AN20" s="11">
        <v>11.6</v>
      </c>
      <c r="AO20" s="11">
        <v>11</v>
      </c>
      <c r="AP20" s="11">
        <v>13</v>
      </c>
      <c r="AQ20" s="11">
        <v>11.8</v>
      </c>
      <c r="AR20" s="11">
        <v>15.9</v>
      </c>
      <c r="AS20" s="11">
        <v>16.600000000000001</v>
      </c>
      <c r="AT20" s="11">
        <v>7.7</v>
      </c>
      <c r="AU20" s="11">
        <v>12.6</v>
      </c>
      <c r="AV20" s="11">
        <v>12.3</v>
      </c>
      <c r="AW20" s="11">
        <v>11.9</v>
      </c>
      <c r="AX20" s="11">
        <v>18.5</v>
      </c>
      <c r="AY20" s="11">
        <v>8.8000000000000007</v>
      </c>
      <c r="AZ20" s="11">
        <v>11.9</v>
      </c>
    </row>
    <row r="21" spans="1:52" x14ac:dyDescent="0.25">
      <c r="A21">
        <v>1995</v>
      </c>
      <c r="B21" s="11">
        <v>20.100000000000001</v>
      </c>
      <c r="C21" s="11">
        <v>7.1</v>
      </c>
      <c r="D21" s="11">
        <v>16.100000000000001</v>
      </c>
      <c r="E21" s="11">
        <v>14.9</v>
      </c>
      <c r="F21" s="11">
        <v>16.7</v>
      </c>
      <c r="G21" s="11">
        <v>8.8000000000000007</v>
      </c>
      <c r="H21" s="11">
        <v>9.6999999999999993</v>
      </c>
      <c r="I21" s="11">
        <v>10.3</v>
      </c>
      <c r="J21" s="11">
        <v>22.2</v>
      </c>
      <c r="K21" s="11">
        <v>16.2</v>
      </c>
      <c r="L21" s="11">
        <v>12.1</v>
      </c>
      <c r="M21" s="11">
        <v>10.3</v>
      </c>
      <c r="N21" s="11">
        <v>14.5</v>
      </c>
      <c r="O21" s="11">
        <v>12.4</v>
      </c>
      <c r="P21" s="11">
        <v>9.6</v>
      </c>
      <c r="Q21" s="11">
        <v>12.2</v>
      </c>
      <c r="R21" s="11">
        <v>10.8</v>
      </c>
      <c r="S21" s="11">
        <v>14.7</v>
      </c>
      <c r="T21" s="11">
        <v>19.7</v>
      </c>
      <c r="U21" s="11">
        <v>11.2</v>
      </c>
      <c r="V21" s="11">
        <v>10.1</v>
      </c>
      <c r="W21" s="11">
        <v>11</v>
      </c>
      <c r="X21" s="11">
        <v>12.2</v>
      </c>
      <c r="Y21" s="11">
        <v>9.1999999999999993</v>
      </c>
      <c r="Z21" s="11">
        <v>23.5</v>
      </c>
      <c r="AA21" s="11">
        <v>9.4</v>
      </c>
      <c r="AB21" s="11">
        <v>15.3</v>
      </c>
      <c r="AC21" s="11">
        <v>9.6</v>
      </c>
      <c r="AD21" s="11">
        <v>11.1</v>
      </c>
      <c r="AE21" s="11">
        <v>5.3</v>
      </c>
      <c r="AF21" s="11">
        <v>7.8</v>
      </c>
      <c r="AG21" s="11">
        <v>25.3</v>
      </c>
      <c r="AH21" s="11">
        <v>16.5</v>
      </c>
      <c r="AI21" s="11">
        <v>12.6</v>
      </c>
      <c r="AJ21" s="11">
        <v>12</v>
      </c>
      <c r="AK21" s="11">
        <v>11.5</v>
      </c>
      <c r="AL21" s="11">
        <v>17.100000000000001</v>
      </c>
      <c r="AM21" s="11">
        <v>11.2</v>
      </c>
      <c r="AN21" s="11">
        <v>12.2</v>
      </c>
      <c r="AO21" s="11">
        <v>10.6</v>
      </c>
      <c r="AP21" s="11">
        <v>19.899999999999999</v>
      </c>
      <c r="AQ21" s="11">
        <v>14.5</v>
      </c>
      <c r="AR21" s="11">
        <v>15.5</v>
      </c>
      <c r="AS21" s="11">
        <v>17.399999999999999</v>
      </c>
      <c r="AT21" s="11">
        <v>8.4</v>
      </c>
      <c r="AU21" s="11">
        <v>10.3</v>
      </c>
      <c r="AV21" s="11">
        <v>10.199999999999999</v>
      </c>
      <c r="AW21" s="11">
        <v>12.5</v>
      </c>
      <c r="AX21" s="11">
        <v>16.7</v>
      </c>
      <c r="AY21" s="11">
        <v>8.5</v>
      </c>
      <c r="AZ21" s="11">
        <v>12.2</v>
      </c>
    </row>
    <row r="22" spans="1:52" x14ac:dyDescent="0.25">
      <c r="A22">
        <v>1994</v>
      </c>
      <c r="B22" s="11">
        <v>16.399999999999999</v>
      </c>
      <c r="C22" s="11">
        <v>10.199999999999999</v>
      </c>
      <c r="D22" s="11">
        <v>15.9</v>
      </c>
      <c r="E22" s="11">
        <v>15.3</v>
      </c>
      <c r="F22" s="11">
        <v>17.899999999999999</v>
      </c>
      <c r="G22" s="11">
        <v>9</v>
      </c>
      <c r="H22" s="11">
        <v>10.8</v>
      </c>
      <c r="I22" s="11">
        <v>8.3000000000000007</v>
      </c>
      <c r="J22" s="11">
        <v>21.2</v>
      </c>
      <c r="K22" s="11">
        <v>14.9</v>
      </c>
      <c r="L22" s="11">
        <v>14</v>
      </c>
      <c r="M22" s="11">
        <v>8.6999999999999993</v>
      </c>
      <c r="N22" s="11">
        <v>12</v>
      </c>
      <c r="O22" s="11">
        <v>12.4</v>
      </c>
      <c r="P22" s="11">
        <v>13.7</v>
      </c>
      <c r="Q22" s="11">
        <v>10.7</v>
      </c>
      <c r="R22" s="11">
        <v>14.9</v>
      </c>
      <c r="S22" s="11">
        <v>18.5</v>
      </c>
      <c r="T22" s="11">
        <v>25.7</v>
      </c>
      <c r="U22" s="11">
        <v>9.4</v>
      </c>
      <c r="V22" s="11">
        <v>10.7</v>
      </c>
      <c r="W22" s="11">
        <v>9.6999999999999993</v>
      </c>
      <c r="X22" s="11">
        <v>14.1</v>
      </c>
      <c r="Y22" s="11">
        <v>11.7</v>
      </c>
      <c r="Z22" s="11">
        <v>19.899999999999999</v>
      </c>
      <c r="AA22" s="11">
        <v>15.6</v>
      </c>
      <c r="AB22" s="11">
        <v>11.5</v>
      </c>
      <c r="AC22" s="11">
        <v>8.8000000000000007</v>
      </c>
      <c r="AD22" s="11">
        <v>11.1</v>
      </c>
      <c r="AE22" s="11">
        <v>7.7</v>
      </c>
      <c r="AF22" s="11">
        <v>9.1999999999999993</v>
      </c>
      <c r="AG22" s="11">
        <v>21.1</v>
      </c>
      <c r="AH22" s="11">
        <v>17</v>
      </c>
      <c r="AI22" s="11">
        <v>14.2</v>
      </c>
      <c r="AJ22" s="11">
        <v>10.4</v>
      </c>
      <c r="AK22" s="11">
        <v>14.1</v>
      </c>
      <c r="AL22" s="11">
        <v>16.7</v>
      </c>
      <c r="AM22" s="11">
        <v>11.8</v>
      </c>
      <c r="AN22" s="11">
        <v>12.5</v>
      </c>
      <c r="AO22" s="11">
        <v>10.3</v>
      </c>
      <c r="AP22" s="11">
        <v>13.8</v>
      </c>
      <c r="AQ22" s="11">
        <v>14.5</v>
      </c>
      <c r="AR22" s="11">
        <v>14.6</v>
      </c>
      <c r="AS22" s="11">
        <v>19.100000000000001</v>
      </c>
      <c r="AT22" s="11">
        <v>8</v>
      </c>
      <c r="AU22" s="11">
        <v>7.6</v>
      </c>
      <c r="AV22" s="11">
        <v>10.7</v>
      </c>
      <c r="AW22" s="11">
        <v>11.7</v>
      </c>
      <c r="AX22" s="11">
        <v>18.600000000000001</v>
      </c>
      <c r="AY22" s="11">
        <v>9</v>
      </c>
      <c r="AZ22" s="11">
        <v>9.3000000000000007</v>
      </c>
    </row>
    <row r="23" spans="1:52" x14ac:dyDescent="0.25">
      <c r="A23">
        <v>1993</v>
      </c>
      <c r="B23" s="11">
        <v>17.399999999999999</v>
      </c>
      <c r="C23" s="11">
        <v>9.1</v>
      </c>
      <c r="D23" s="11">
        <v>15.4</v>
      </c>
      <c r="E23" s="11">
        <v>20</v>
      </c>
      <c r="F23" s="11">
        <v>18.2</v>
      </c>
      <c r="G23" s="11">
        <v>9.9</v>
      </c>
      <c r="H23" s="11">
        <v>8.5</v>
      </c>
      <c r="I23" s="11">
        <v>10.199999999999999</v>
      </c>
      <c r="J23" s="11">
        <v>26.4</v>
      </c>
      <c r="K23" s="11">
        <v>17.8</v>
      </c>
      <c r="L23" s="11">
        <v>13.5</v>
      </c>
      <c r="M23" s="11">
        <v>8</v>
      </c>
      <c r="N23" s="11">
        <v>13.1</v>
      </c>
      <c r="O23" s="11">
        <v>13.6</v>
      </c>
      <c r="P23" s="11">
        <v>12.2</v>
      </c>
      <c r="Q23" s="11">
        <v>10.3</v>
      </c>
      <c r="R23" s="11">
        <v>13.1</v>
      </c>
      <c r="S23" s="11">
        <v>20.399999999999999</v>
      </c>
      <c r="T23" s="11">
        <v>26.4</v>
      </c>
      <c r="U23" s="11">
        <v>15.4</v>
      </c>
      <c r="V23" s="11">
        <v>9.6999999999999993</v>
      </c>
      <c r="W23" s="11">
        <v>10.7</v>
      </c>
      <c r="X23" s="11">
        <v>15.4</v>
      </c>
      <c r="Y23" s="11">
        <v>11.6</v>
      </c>
      <c r="Z23" s="11">
        <v>24.7</v>
      </c>
      <c r="AA23" s="11">
        <v>16.100000000000001</v>
      </c>
      <c r="AB23" s="11">
        <v>14.9</v>
      </c>
      <c r="AC23" s="11">
        <v>10.3</v>
      </c>
      <c r="AD23" s="11">
        <v>9.8000000000000007</v>
      </c>
      <c r="AE23" s="11">
        <v>9.9</v>
      </c>
      <c r="AF23" s="11">
        <v>10.9</v>
      </c>
      <c r="AG23" s="11">
        <v>17.399999999999999</v>
      </c>
      <c r="AH23" s="11">
        <v>16.399999999999999</v>
      </c>
      <c r="AI23" s="11">
        <v>14.4</v>
      </c>
      <c r="AJ23" s="11">
        <v>11.2</v>
      </c>
      <c r="AK23" s="11">
        <v>13</v>
      </c>
      <c r="AL23" s="11">
        <v>19.899999999999999</v>
      </c>
      <c r="AM23" s="11">
        <v>11.8</v>
      </c>
      <c r="AN23" s="11">
        <v>13.2</v>
      </c>
      <c r="AO23" s="11">
        <v>11.2</v>
      </c>
      <c r="AP23" s="11">
        <v>18.7</v>
      </c>
      <c r="AQ23" s="11">
        <v>14.2</v>
      </c>
      <c r="AR23" s="11">
        <v>19.600000000000001</v>
      </c>
      <c r="AS23" s="11">
        <v>17.399999999999999</v>
      </c>
      <c r="AT23" s="11">
        <v>10.7</v>
      </c>
      <c r="AU23" s="11">
        <v>10</v>
      </c>
      <c r="AV23" s="11">
        <v>9.6999999999999993</v>
      </c>
      <c r="AW23" s="11">
        <v>12.1</v>
      </c>
      <c r="AX23" s="11">
        <v>22.2</v>
      </c>
      <c r="AY23" s="11">
        <v>12.6</v>
      </c>
      <c r="AZ23" s="11">
        <v>13.3</v>
      </c>
    </row>
    <row r="24" spans="1:52" x14ac:dyDescent="0.25">
      <c r="A24">
        <v>1992</v>
      </c>
      <c r="B24" s="11">
        <v>17.3</v>
      </c>
      <c r="C24" s="11">
        <v>10.199999999999999</v>
      </c>
      <c r="D24" s="11">
        <v>15.8</v>
      </c>
      <c r="E24" s="11">
        <v>17.5</v>
      </c>
      <c r="F24" s="11">
        <v>16.399999999999999</v>
      </c>
      <c r="G24" s="11">
        <v>10.8</v>
      </c>
      <c r="H24" s="11">
        <v>9.8000000000000007</v>
      </c>
      <c r="I24" s="11">
        <v>7.8</v>
      </c>
      <c r="J24" s="11">
        <v>20.3</v>
      </c>
      <c r="K24" s="11">
        <v>15.6</v>
      </c>
      <c r="L24" s="11">
        <v>17.7</v>
      </c>
      <c r="M24" s="11">
        <v>11.2</v>
      </c>
      <c r="N24" s="11">
        <v>15.2</v>
      </c>
      <c r="O24" s="11">
        <v>15.6</v>
      </c>
      <c r="P24" s="11">
        <v>11.8</v>
      </c>
      <c r="Q24" s="11">
        <v>11.5</v>
      </c>
      <c r="R24" s="11">
        <v>11.1</v>
      </c>
      <c r="S24" s="11">
        <v>19.7</v>
      </c>
      <c r="T24" s="11">
        <v>24.5</v>
      </c>
      <c r="U24" s="11">
        <v>13.5</v>
      </c>
      <c r="V24" s="11">
        <v>11.8</v>
      </c>
      <c r="W24" s="11">
        <v>10.3</v>
      </c>
      <c r="X24" s="11">
        <v>13.6</v>
      </c>
      <c r="Y24" s="11">
        <v>13</v>
      </c>
      <c r="Z24" s="11">
        <v>24.6</v>
      </c>
      <c r="AA24" s="11">
        <v>15.7</v>
      </c>
      <c r="AB24" s="11">
        <v>13.8</v>
      </c>
      <c r="AC24" s="11">
        <v>10.6</v>
      </c>
      <c r="AD24" s="11">
        <v>14.7</v>
      </c>
      <c r="AE24" s="11">
        <v>8.6999999999999993</v>
      </c>
      <c r="AF24" s="11">
        <v>10.3</v>
      </c>
      <c r="AG24" s="11">
        <v>21.6</v>
      </c>
      <c r="AH24" s="11">
        <v>15.7</v>
      </c>
      <c r="AI24" s="11">
        <v>15.8</v>
      </c>
      <c r="AJ24" s="11">
        <v>12.1</v>
      </c>
      <c r="AK24" s="11">
        <v>12.5</v>
      </c>
      <c r="AL24" s="11">
        <v>18.600000000000001</v>
      </c>
      <c r="AM24" s="11">
        <v>11.4</v>
      </c>
      <c r="AN24" s="11">
        <v>11.9</v>
      </c>
      <c r="AO24" s="11">
        <v>12.4</v>
      </c>
      <c r="AP24" s="11">
        <v>19</v>
      </c>
      <c r="AQ24" s="11">
        <v>15.1</v>
      </c>
      <c r="AR24" s="11">
        <v>17</v>
      </c>
      <c r="AS24" s="11">
        <v>18.3</v>
      </c>
      <c r="AT24" s="11">
        <v>9.4</v>
      </c>
      <c r="AU24" s="11">
        <v>10.5</v>
      </c>
      <c r="AV24" s="11">
        <v>9.5</v>
      </c>
      <c r="AW24" s="11">
        <v>11.2</v>
      </c>
      <c r="AX24" s="11">
        <v>22.3</v>
      </c>
      <c r="AY24" s="11">
        <v>10.9</v>
      </c>
      <c r="AZ24" s="11">
        <v>10.3</v>
      </c>
    </row>
    <row r="25" spans="1:52" x14ac:dyDescent="0.25">
      <c r="A25">
        <v>1991</v>
      </c>
      <c r="B25" s="11">
        <v>18.8</v>
      </c>
      <c r="C25" s="11">
        <v>11.8</v>
      </c>
      <c r="D25" s="11">
        <v>14.8</v>
      </c>
      <c r="E25" s="11">
        <v>17.3</v>
      </c>
      <c r="F25" s="11">
        <v>15.7</v>
      </c>
      <c r="G25" s="11">
        <v>10.4</v>
      </c>
      <c r="H25" s="11">
        <v>8.6</v>
      </c>
      <c r="I25" s="11">
        <v>7.5</v>
      </c>
      <c r="J25" s="11">
        <v>18.600000000000001</v>
      </c>
      <c r="K25" s="11">
        <v>15.4</v>
      </c>
      <c r="L25" s="11">
        <v>17.2</v>
      </c>
      <c r="M25" s="11">
        <v>7.7</v>
      </c>
      <c r="N25" s="11">
        <v>13.9</v>
      </c>
      <c r="O25" s="11">
        <v>13.5</v>
      </c>
      <c r="P25" s="11">
        <v>15.7</v>
      </c>
      <c r="Q25" s="11">
        <v>9.6</v>
      </c>
      <c r="R25" s="11">
        <v>12.3</v>
      </c>
      <c r="S25" s="11">
        <v>18.8</v>
      </c>
      <c r="T25" s="11">
        <v>19</v>
      </c>
      <c r="U25" s="11">
        <v>14.1</v>
      </c>
      <c r="V25" s="11">
        <v>9.1</v>
      </c>
      <c r="W25" s="11">
        <v>11</v>
      </c>
      <c r="X25" s="11">
        <v>14.1</v>
      </c>
      <c r="Y25" s="11">
        <v>12.9</v>
      </c>
      <c r="Z25" s="11">
        <v>23.7</v>
      </c>
      <c r="AA25" s="11">
        <v>14.8</v>
      </c>
      <c r="AB25" s="11">
        <v>15.4</v>
      </c>
      <c r="AC25" s="11">
        <v>9.5</v>
      </c>
      <c r="AD25" s="11">
        <v>11.4</v>
      </c>
      <c r="AE25" s="11">
        <v>7.3</v>
      </c>
      <c r="AF25" s="11">
        <v>9.6999999999999993</v>
      </c>
      <c r="AG25" s="11">
        <v>22.4</v>
      </c>
      <c r="AH25" s="11">
        <v>15.3</v>
      </c>
      <c r="AI25" s="11">
        <v>14.5</v>
      </c>
      <c r="AJ25" s="11">
        <v>14.5</v>
      </c>
      <c r="AK25" s="11">
        <v>13.4</v>
      </c>
      <c r="AL25" s="11">
        <v>17</v>
      </c>
      <c r="AM25" s="11">
        <v>13.5</v>
      </c>
      <c r="AN25" s="11">
        <v>11</v>
      </c>
      <c r="AO25" s="11">
        <v>10.4</v>
      </c>
      <c r="AP25" s="11">
        <v>16.399999999999999</v>
      </c>
      <c r="AQ25" s="11">
        <v>14</v>
      </c>
      <c r="AR25" s="11">
        <v>15.5</v>
      </c>
      <c r="AS25" s="11">
        <v>17.5</v>
      </c>
      <c r="AT25" s="11">
        <v>12.9</v>
      </c>
      <c r="AU25" s="11">
        <v>12.6</v>
      </c>
      <c r="AV25" s="11">
        <v>9.9</v>
      </c>
      <c r="AW25" s="11">
        <v>9.5</v>
      </c>
      <c r="AX25" s="11">
        <v>17.899999999999999</v>
      </c>
      <c r="AY25" s="11">
        <v>9.9</v>
      </c>
      <c r="AZ25" s="11">
        <v>9.9</v>
      </c>
    </row>
    <row r="26" spans="1:52" x14ac:dyDescent="0.25">
      <c r="A26">
        <v>1990</v>
      </c>
      <c r="B26" s="11">
        <v>19.2</v>
      </c>
      <c r="C26" s="11">
        <v>11.4</v>
      </c>
      <c r="D26" s="11">
        <v>13.7</v>
      </c>
      <c r="E26" s="11">
        <v>19.600000000000001</v>
      </c>
      <c r="F26" s="11">
        <v>13.9</v>
      </c>
      <c r="G26" s="11">
        <v>13.7</v>
      </c>
      <c r="H26" s="11">
        <v>6</v>
      </c>
      <c r="I26" s="11">
        <v>6.9</v>
      </c>
      <c r="J26" s="11">
        <v>21.1</v>
      </c>
      <c r="K26" s="11">
        <v>14.4</v>
      </c>
      <c r="L26" s="11">
        <v>15.8</v>
      </c>
      <c r="M26" s="11">
        <v>11</v>
      </c>
      <c r="N26" s="11">
        <v>14.9</v>
      </c>
      <c r="O26" s="11">
        <v>13.7</v>
      </c>
      <c r="P26" s="11">
        <v>13</v>
      </c>
      <c r="Q26" s="11">
        <v>10.4</v>
      </c>
      <c r="R26" s="11">
        <v>10.3</v>
      </c>
      <c r="S26" s="11">
        <v>17.3</v>
      </c>
      <c r="T26" s="11">
        <v>23.6</v>
      </c>
      <c r="U26" s="11">
        <v>13.1</v>
      </c>
      <c r="V26" s="11">
        <v>9.9</v>
      </c>
      <c r="W26" s="11">
        <v>10.7</v>
      </c>
      <c r="X26" s="11">
        <v>14.3</v>
      </c>
      <c r="Y26" s="11">
        <v>12</v>
      </c>
      <c r="Z26" s="11">
        <v>25.7</v>
      </c>
      <c r="AA26" s="11">
        <v>13.4</v>
      </c>
      <c r="AB26" s="11">
        <v>16.3</v>
      </c>
      <c r="AC26" s="11">
        <v>10.3</v>
      </c>
      <c r="AD26" s="11">
        <v>9.8000000000000007</v>
      </c>
      <c r="AE26" s="11">
        <v>6.3</v>
      </c>
      <c r="AF26" s="11">
        <v>9.1999999999999993</v>
      </c>
      <c r="AG26" s="11">
        <v>20.9</v>
      </c>
      <c r="AH26" s="11">
        <v>14.3</v>
      </c>
      <c r="AI26" s="11">
        <v>13</v>
      </c>
      <c r="AJ26" s="11">
        <v>13.7</v>
      </c>
      <c r="AK26" s="11">
        <v>11.5</v>
      </c>
      <c r="AL26" s="11">
        <v>15.6</v>
      </c>
      <c r="AM26" s="11">
        <v>9.1999999999999993</v>
      </c>
      <c r="AN26" s="11">
        <v>11</v>
      </c>
      <c r="AO26" s="11">
        <v>7.5</v>
      </c>
      <c r="AP26" s="11">
        <v>16.2</v>
      </c>
      <c r="AQ26" s="11">
        <v>13.3</v>
      </c>
      <c r="AR26" s="11">
        <v>16.899999999999999</v>
      </c>
      <c r="AS26" s="11">
        <v>15.9</v>
      </c>
      <c r="AT26" s="11">
        <v>8.1999999999999993</v>
      </c>
      <c r="AU26" s="11">
        <v>10.9</v>
      </c>
      <c r="AV26" s="11">
        <v>11.1</v>
      </c>
      <c r="AW26" s="11">
        <v>8.9</v>
      </c>
      <c r="AX26" s="11">
        <v>18.100000000000001</v>
      </c>
      <c r="AY26" s="11">
        <v>9.3000000000000007</v>
      </c>
      <c r="AZ26" s="11">
        <v>11</v>
      </c>
    </row>
    <row r="27" spans="1:52" x14ac:dyDescent="0.25">
      <c r="A27">
        <v>1989</v>
      </c>
      <c r="B27" s="11">
        <v>18.899999999999999</v>
      </c>
      <c r="C27" s="11">
        <v>10.5</v>
      </c>
      <c r="D27" s="11">
        <v>14.1</v>
      </c>
      <c r="E27" s="11">
        <v>18.3</v>
      </c>
      <c r="F27" s="11">
        <v>12.9</v>
      </c>
      <c r="G27" s="11">
        <v>12.1</v>
      </c>
      <c r="H27" s="11">
        <v>2.9</v>
      </c>
      <c r="I27" s="11">
        <v>10</v>
      </c>
      <c r="J27" s="11">
        <v>18</v>
      </c>
      <c r="K27" s="11">
        <v>12.5</v>
      </c>
      <c r="L27" s="11">
        <v>15</v>
      </c>
      <c r="M27" s="11">
        <v>11.3</v>
      </c>
      <c r="N27" s="11">
        <v>12.4</v>
      </c>
      <c r="O27" s="11">
        <v>12.7</v>
      </c>
      <c r="P27" s="11">
        <v>13.7</v>
      </c>
      <c r="Q27" s="11">
        <v>10.3</v>
      </c>
      <c r="R27" s="11">
        <v>10.8</v>
      </c>
      <c r="S27" s="11">
        <v>16.100000000000001</v>
      </c>
      <c r="T27" s="11">
        <v>23.3</v>
      </c>
      <c r="U27" s="11">
        <v>10.4</v>
      </c>
      <c r="V27" s="11">
        <v>9</v>
      </c>
      <c r="W27" s="11">
        <v>8.8000000000000007</v>
      </c>
      <c r="X27" s="11">
        <v>13.2</v>
      </c>
      <c r="Y27" s="11">
        <v>11.2</v>
      </c>
      <c r="Z27" s="11">
        <v>22</v>
      </c>
      <c r="AA27" s="11">
        <v>12.6</v>
      </c>
      <c r="AB27" s="11">
        <v>15.6</v>
      </c>
      <c r="AC27" s="11">
        <v>12.8</v>
      </c>
      <c r="AD27" s="11">
        <v>10.8</v>
      </c>
      <c r="AE27" s="11">
        <v>7.7</v>
      </c>
      <c r="AF27" s="11">
        <v>8.1999999999999993</v>
      </c>
      <c r="AG27" s="11">
        <v>19.5</v>
      </c>
      <c r="AH27" s="11">
        <v>12.6</v>
      </c>
      <c r="AI27" s="11">
        <v>12.2</v>
      </c>
      <c r="AJ27" s="11">
        <v>12.2</v>
      </c>
      <c r="AK27" s="11">
        <v>10.6</v>
      </c>
      <c r="AL27" s="11">
        <v>14.7</v>
      </c>
      <c r="AM27" s="11">
        <v>11.2</v>
      </c>
      <c r="AN27" s="11">
        <v>10.4</v>
      </c>
      <c r="AO27" s="11">
        <v>6.7</v>
      </c>
      <c r="AP27" s="11">
        <v>17</v>
      </c>
      <c r="AQ27" s="11">
        <v>13.2</v>
      </c>
      <c r="AR27" s="11">
        <v>18.399999999999999</v>
      </c>
      <c r="AS27" s="11">
        <v>17.100000000000001</v>
      </c>
      <c r="AT27" s="11">
        <v>8.1999999999999993</v>
      </c>
      <c r="AU27" s="11">
        <v>8</v>
      </c>
      <c r="AV27" s="11">
        <v>10.9</v>
      </c>
      <c r="AW27" s="11">
        <v>9.6</v>
      </c>
      <c r="AX27" s="11">
        <v>15.7</v>
      </c>
      <c r="AY27" s="11">
        <v>8.4</v>
      </c>
      <c r="AZ27" s="11">
        <v>10.9</v>
      </c>
    </row>
    <row r="28" spans="1:52" x14ac:dyDescent="0.25">
      <c r="A28">
        <v>1988</v>
      </c>
      <c r="B28" s="11">
        <v>19.3</v>
      </c>
      <c r="C28" s="11">
        <v>11</v>
      </c>
      <c r="D28" s="11">
        <v>14.1</v>
      </c>
      <c r="E28" s="11">
        <v>21.6</v>
      </c>
      <c r="F28" s="11">
        <v>13.2</v>
      </c>
      <c r="G28" s="11">
        <v>12.5</v>
      </c>
      <c r="H28" s="11">
        <v>4</v>
      </c>
      <c r="I28" s="11">
        <v>8.6</v>
      </c>
      <c r="J28" s="11">
        <v>15.2</v>
      </c>
      <c r="K28" s="11">
        <v>13.6</v>
      </c>
      <c r="L28" s="11">
        <v>14</v>
      </c>
      <c r="M28" s="11">
        <v>11.1</v>
      </c>
      <c r="N28" s="11">
        <v>12.5</v>
      </c>
      <c r="O28" s="11">
        <v>12.7</v>
      </c>
      <c r="P28" s="11">
        <v>10.1</v>
      </c>
      <c r="Q28" s="11">
        <v>9.4</v>
      </c>
      <c r="R28" s="11">
        <v>8.1</v>
      </c>
      <c r="S28" s="11">
        <v>17.600000000000001</v>
      </c>
      <c r="T28" s="11">
        <v>22.8</v>
      </c>
      <c r="U28" s="11">
        <v>13.2</v>
      </c>
      <c r="V28" s="11">
        <v>9.8000000000000007</v>
      </c>
      <c r="W28" s="11">
        <v>8.5</v>
      </c>
      <c r="X28" s="11">
        <v>12.1</v>
      </c>
      <c r="Y28" s="11">
        <v>11.6</v>
      </c>
      <c r="Z28" s="11">
        <v>27.2</v>
      </c>
      <c r="AA28" s="11">
        <v>12.7</v>
      </c>
      <c r="AB28" s="11">
        <v>14.6</v>
      </c>
      <c r="AC28" s="11">
        <v>10.3</v>
      </c>
      <c r="AD28" s="11">
        <v>8.6</v>
      </c>
      <c r="AE28" s="11">
        <v>6.7</v>
      </c>
      <c r="AF28" s="11">
        <v>6.2</v>
      </c>
      <c r="AG28" s="11">
        <v>23</v>
      </c>
      <c r="AH28" s="11">
        <v>13.4</v>
      </c>
      <c r="AI28" s="11">
        <v>12.6</v>
      </c>
      <c r="AJ28" s="11">
        <v>11.6</v>
      </c>
      <c r="AK28" s="11">
        <v>12.4</v>
      </c>
      <c r="AL28" s="11">
        <v>17.3</v>
      </c>
      <c r="AM28" s="11">
        <v>10.4</v>
      </c>
      <c r="AN28" s="11">
        <v>10.3</v>
      </c>
      <c r="AO28" s="11">
        <v>9.8000000000000007</v>
      </c>
      <c r="AP28" s="11">
        <v>15.5</v>
      </c>
      <c r="AQ28" s="11">
        <v>14.2</v>
      </c>
      <c r="AR28" s="11">
        <v>18</v>
      </c>
      <c r="AS28" s="11">
        <v>18</v>
      </c>
      <c r="AT28" s="11">
        <v>9.8000000000000007</v>
      </c>
      <c r="AU28" s="11">
        <v>8.1</v>
      </c>
      <c r="AV28" s="11">
        <v>10.8</v>
      </c>
      <c r="AW28" s="11">
        <v>8.6999999999999993</v>
      </c>
      <c r="AX28" s="11">
        <v>17.899999999999999</v>
      </c>
      <c r="AY28" s="11">
        <v>7.8</v>
      </c>
      <c r="AZ28" s="11">
        <v>9.6</v>
      </c>
    </row>
    <row r="29" spans="1:52" x14ac:dyDescent="0.25">
      <c r="A29">
        <v>1987</v>
      </c>
      <c r="B29" s="11">
        <v>21.3</v>
      </c>
      <c r="C29" s="11">
        <v>12</v>
      </c>
      <c r="D29" s="11">
        <v>12.8</v>
      </c>
      <c r="E29" s="11">
        <v>21.8</v>
      </c>
      <c r="F29" s="11">
        <v>12.3</v>
      </c>
      <c r="G29" s="11">
        <v>12.5</v>
      </c>
      <c r="H29" s="11">
        <v>6.6</v>
      </c>
      <c r="I29" s="11">
        <v>6.6</v>
      </c>
      <c r="J29" s="11">
        <v>14.9</v>
      </c>
      <c r="K29" s="11">
        <v>12.4</v>
      </c>
      <c r="L29" s="11">
        <v>14.6</v>
      </c>
      <c r="M29" s="11">
        <v>8.8000000000000007</v>
      </c>
      <c r="N29" s="11">
        <v>15.1</v>
      </c>
      <c r="O29" s="11">
        <v>14.4</v>
      </c>
      <c r="P29" s="11">
        <v>11.1</v>
      </c>
      <c r="Q29" s="11">
        <v>14.5</v>
      </c>
      <c r="R29" s="11">
        <v>9.1999999999999993</v>
      </c>
      <c r="S29" s="11">
        <v>17.3</v>
      </c>
      <c r="T29" s="11">
        <v>25.1</v>
      </c>
      <c r="U29" s="11">
        <v>11.7</v>
      </c>
      <c r="V29" s="11">
        <v>9.1999999999999993</v>
      </c>
      <c r="W29" s="11">
        <v>8.1999999999999993</v>
      </c>
      <c r="X29" s="11">
        <v>12.2</v>
      </c>
      <c r="Y29" s="11">
        <v>11.3</v>
      </c>
      <c r="Z29" s="11">
        <v>25</v>
      </c>
      <c r="AA29" s="11">
        <v>14</v>
      </c>
      <c r="AB29" s="11">
        <v>18</v>
      </c>
      <c r="AC29" s="11">
        <v>11.9</v>
      </c>
      <c r="AD29" s="11">
        <v>10.4</v>
      </c>
      <c r="AE29" s="11">
        <v>4.8</v>
      </c>
      <c r="AF29" s="11">
        <v>8.3000000000000007</v>
      </c>
      <c r="AG29" s="11">
        <v>19.399999999999999</v>
      </c>
      <c r="AH29" s="11">
        <v>14.3</v>
      </c>
      <c r="AI29" s="11">
        <v>13.8</v>
      </c>
      <c r="AJ29" s="11">
        <v>11.4</v>
      </c>
      <c r="AK29" s="11">
        <v>12.7</v>
      </c>
      <c r="AL29" s="11">
        <v>17</v>
      </c>
      <c r="AM29" s="11">
        <v>14.2</v>
      </c>
      <c r="AN29" s="11">
        <v>10.6</v>
      </c>
      <c r="AO29" s="11">
        <v>8.1</v>
      </c>
      <c r="AP29" s="11">
        <v>15.6</v>
      </c>
      <c r="AQ29" s="11">
        <v>15.2</v>
      </c>
      <c r="AR29" s="11">
        <v>16.899999999999999</v>
      </c>
      <c r="AS29" s="11">
        <v>17.600000000000001</v>
      </c>
      <c r="AT29" s="11">
        <v>10.199999999999999</v>
      </c>
      <c r="AU29" s="11">
        <v>9.3000000000000007</v>
      </c>
      <c r="AV29" s="11">
        <v>9.9</v>
      </c>
      <c r="AW29" s="11">
        <v>10</v>
      </c>
      <c r="AX29" s="11">
        <v>21.6</v>
      </c>
      <c r="AY29" s="11">
        <v>9</v>
      </c>
      <c r="AZ29" s="11">
        <v>10.8</v>
      </c>
    </row>
    <row r="30" spans="1:52" x14ac:dyDescent="0.25">
      <c r="A30">
        <v>1986</v>
      </c>
      <c r="B30" s="11">
        <v>23.8</v>
      </c>
      <c r="C30" s="11">
        <v>11.4</v>
      </c>
      <c r="D30" s="11">
        <v>14.3</v>
      </c>
      <c r="E30" s="11">
        <v>21.3</v>
      </c>
      <c r="F30" s="11">
        <v>12.7</v>
      </c>
      <c r="G30" s="11">
        <v>13.5</v>
      </c>
      <c r="H30" s="11">
        <v>6</v>
      </c>
      <c r="I30" s="11">
        <v>12.4</v>
      </c>
      <c r="J30" s="11">
        <v>12.8</v>
      </c>
      <c r="K30" s="11">
        <v>11.4</v>
      </c>
      <c r="L30" s="11">
        <v>14.6</v>
      </c>
      <c r="M30" s="11">
        <v>10.7</v>
      </c>
      <c r="N30" s="11">
        <v>18.5</v>
      </c>
      <c r="O30" s="11">
        <v>13.3</v>
      </c>
      <c r="P30" s="11">
        <v>12.7</v>
      </c>
      <c r="Q30" s="11">
        <v>12.9</v>
      </c>
      <c r="R30" s="11">
        <v>11.1</v>
      </c>
      <c r="S30" s="11">
        <v>17.7</v>
      </c>
      <c r="T30" s="11">
        <v>22</v>
      </c>
      <c r="U30" s="11">
        <v>10.199999999999999</v>
      </c>
      <c r="V30" s="11">
        <v>9.1999999999999993</v>
      </c>
      <c r="W30" s="11">
        <v>9.1999999999999993</v>
      </c>
      <c r="X30" s="11">
        <v>13.9</v>
      </c>
      <c r="Y30" s="11">
        <v>12.5</v>
      </c>
      <c r="Z30" s="11">
        <v>26.6</v>
      </c>
      <c r="AA30" s="11">
        <v>14.4</v>
      </c>
      <c r="AB30" s="11">
        <v>16.5</v>
      </c>
      <c r="AC30" s="11">
        <v>13.6</v>
      </c>
      <c r="AD30" s="11">
        <v>8.1</v>
      </c>
      <c r="AE30" s="11">
        <v>3.7</v>
      </c>
      <c r="AF30" s="11">
        <v>8.9</v>
      </c>
      <c r="AG30" s="11">
        <v>21.3</v>
      </c>
      <c r="AH30" s="11">
        <v>13.2</v>
      </c>
      <c r="AI30" s="11">
        <v>14.3</v>
      </c>
      <c r="AJ30" s="11">
        <v>13.5</v>
      </c>
      <c r="AK30" s="11">
        <v>12.8</v>
      </c>
      <c r="AL30" s="11">
        <v>14.7</v>
      </c>
      <c r="AM30" s="11">
        <v>12.3</v>
      </c>
      <c r="AN30" s="11">
        <v>10.1</v>
      </c>
      <c r="AO30" s="11">
        <v>9.1</v>
      </c>
      <c r="AP30" s="11">
        <v>17.3</v>
      </c>
      <c r="AQ30" s="11">
        <v>17</v>
      </c>
      <c r="AR30" s="11">
        <v>18.3</v>
      </c>
      <c r="AS30" s="11">
        <v>17.3</v>
      </c>
      <c r="AT30" s="11">
        <v>12.6</v>
      </c>
      <c r="AU30" s="11">
        <v>11</v>
      </c>
      <c r="AV30" s="11">
        <v>9.6999999999999993</v>
      </c>
      <c r="AW30" s="11">
        <v>12.9</v>
      </c>
      <c r="AX30" s="11">
        <v>22.4</v>
      </c>
      <c r="AY30" s="11">
        <v>10.7</v>
      </c>
      <c r="AZ30" s="11">
        <v>14.6</v>
      </c>
    </row>
    <row r="31" spans="1:52" x14ac:dyDescent="0.25">
      <c r="A31">
        <v>1985</v>
      </c>
      <c r="B31" s="11">
        <v>20.6</v>
      </c>
      <c r="C31" s="11">
        <v>8.6999999999999993</v>
      </c>
      <c r="D31" s="11">
        <v>10.7</v>
      </c>
      <c r="E31" s="11">
        <v>22.9</v>
      </c>
      <c r="F31" s="11">
        <v>13.6</v>
      </c>
      <c r="G31" s="11">
        <v>10.199999999999999</v>
      </c>
      <c r="H31" s="11">
        <v>7.6</v>
      </c>
      <c r="I31" s="11">
        <v>11.4</v>
      </c>
      <c r="J31" s="11">
        <v>20.399999999999999</v>
      </c>
      <c r="K31" s="11">
        <v>13.4</v>
      </c>
      <c r="L31" s="11">
        <v>17.7</v>
      </c>
      <c r="M31" s="11">
        <v>10.7</v>
      </c>
      <c r="N31" s="11">
        <v>16</v>
      </c>
      <c r="O31" s="11">
        <v>15.6</v>
      </c>
      <c r="P31" s="11">
        <v>12</v>
      </c>
      <c r="Q31" s="11">
        <v>17.899999999999999</v>
      </c>
      <c r="R31" s="11">
        <v>13.8</v>
      </c>
      <c r="S31" s="11">
        <v>19.399999999999999</v>
      </c>
      <c r="T31" s="11">
        <v>18.100000000000001</v>
      </c>
      <c r="U31" s="11">
        <v>11.9</v>
      </c>
      <c r="V31" s="11">
        <v>8.6999999999999993</v>
      </c>
      <c r="W31" s="11">
        <v>9.1999999999999993</v>
      </c>
      <c r="X31" s="11">
        <v>14.5</v>
      </c>
      <c r="Y31" s="11">
        <v>12.6</v>
      </c>
      <c r="Z31" s="11">
        <v>25.1</v>
      </c>
      <c r="AA31" s="11">
        <v>13.7</v>
      </c>
      <c r="AB31" s="11">
        <v>16</v>
      </c>
      <c r="AC31" s="11">
        <v>14.8</v>
      </c>
      <c r="AD31" s="11">
        <v>14.4</v>
      </c>
      <c r="AE31" s="11">
        <v>6</v>
      </c>
      <c r="AF31" s="11">
        <v>8.3000000000000007</v>
      </c>
      <c r="AG31" s="11">
        <v>18.5</v>
      </c>
      <c r="AH31" s="11">
        <v>15.8</v>
      </c>
      <c r="AI31" s="11">
        <v>14.2</v>
      </c>
      <c r="AJ31" s="11">
        <v>15.9</v>
      </c>
      <c r="AK31" s="11">
        <v>12.8</v>
      </c>
      <c r="AL31" s="11">
        <v>16</v>
      </c>
      <c r="AM31" s="11">
        <v>11.9</v>
      </c>
      <c r="AN31" s="11">
        <v>10.5</v>
      </c>
      <c r="AO31" s="11">
        <v>9</v>
      </c>
      <c r="AP31" s="11">
        <v>15.2</v>
      </c>
      <c r="AQ31" s="11">
        <v>17.3</v>
      </c>
      <c r="AR31" s="11">
        <v>18.100000000000001</v>
      </c>
      <c r="AS31" s="11">
        <v>15.9</v>
      </c>
      <c r="AT31" s="11">
        <v>10.9</v>
      </c>
      <c r="AU31" s="11">
        <v>9.1999999999999993</v>
      </c>
      <c r="AV31" s="11">
        <v>10</v>
      </c>
      <c r="AW31" s="11">
        <v>12</v>
      </c>
      <c r="AX31" s="11">
        <v>22.3</v>
      </c>
      <c r="AY31" s="11">
        <v>11.6</v>
      </c>
      <c r="AZ31" s="11">
        <v>12</v>
      </c>
    </row>
    <row r="32" spans="1:52" x14ac:dyDescent="0.25">
      <c r="A32">
        <v>1984</v>
      </c>
      <c r="B32" s="11">
        <v>19.100000000000001</v>
      </c>
      <c r="C32" s="11">
        <v>9.6</v>
      </c>
      <c r="D32" s="11">
        <v>18.2</v>
      </c>
      <c r="E32" s="11">
        <v>23.9</v>
      </c>
      <c r="F32" s="11">
        <v>13.2</v>
      </c>
      <c r="G32" s="11">
        <v>8.9</v>
      </c>
      <c r="H32" s="11">
        <v>6.9</v>
      </c>
      <c r="I32" s="11">
        <v>10.3</v>
      </c>
      <c r="J32" s="11">
        <v>21.1</v>
      </c>
      <c r="K32" s="11">
        <v>15.1</v>
      </c>
      <c r="L32" s="11">
        <v>16.899999999999999</v>
      </c>
      <c r="M32" s="11">
        <v>9.3000000000000007</v>
      </c>
      <c r="N32" s="11">
        <v>17.3</v>
      </c>
      <c r="O32" s="11">
        <v>15</v>
      </c>
      <c r="P32" s="11">
        <v>12.9</v>
      </c>
      <c r="Q32" s="11">
        <v>14.6</v>
      </c>
      <c r="R32" s="11">
        <v>10.7</v>
      </c>
      <c r="S32" s="11">
        <v>19.100000000000001</v>
      </c>
      <c r="T32" s="11">
        <v>20.6</v>
      </c>
      <c r="U32" s="11">
        <v>13</v>
      </c>
      <c r="V32" s="11">
        <v>8.6999999999999993</v>
      </c>
      <c r="W32" s="11">
        <v>8.9</v>
      </c>
      <c r="X32" s="11">
        <v>16.7</v>
      </c>
      <c r="Y32" s="11">
        <v>9.1</v>
      </c>
      <c r="Z32" s="11">
        <v>25.1</v>
      </c>
      <c r="AA32" s="11">
        <v>14.5</v>
      </c>
      <c r="AB32" s="11">
        <v>13.8</v>
      </c>
      <c r="AC32" s="11">
        <v>13.3</v>
      </c>
      <c r="AD32" s="11">
        <v>10.5</v>
      </c>
      <c r="AE32" s="11">
        <v>7.1</v>
      </c>
      <c r="AF32" s="11">
        <v>10.1</v>
      </c>
      <c r="AG32" s="11">
        <v>19.5</v>
      </c>
      <c r="AH32" s="11">
        <v>16</v>
      </c>
      <c r="AI32" s="11">
        <v>14.6</v>
      </c>
      <c r="AJ32" s="11">
        <v>15.4</v>
      </c>
      <c r="AK32" s="11">
        <v>13.5</v>
      </c>
      <c r="AL32" s="11">
        <v>13.3</v>
      </c>
      <c r="AM32" s="11">
        <v>12.8</v>
      </c>
      <c r="AN32" s="11">
        <v>15.6</v>
      </c>
      <c r="AO32" s="11">
        <v>12.8</v>
      </c>
      <c r="AP32" s="11">
        <v>17.2</v>
      </c>
      <c r="AQ32" s="11">
        <v>14.5</v>
      </c>
      <c r="AR32" s="11">
        <v>17.399999999999999</v>
      </c>
      <c r="AS32" s="11">
        <v>15.7</v>
      </c>
      <c r="AT32" s="11">
        <v>11.1</v>
      </c>
      <c r="AU32" s="11">
        <v>12.6</v>
      </c>
      <c r="AV32" s="11">
        <v>10</v>
      </c>
      <c r="AW32" s="11">
        <v>11.3</v>
      </c>
      <c r="AX32" s="11">
        <v>20.399999999999999</v>
      </c>
      <c r="AY32" s="11">
        <v>15.5</v>
      </c>
      <c r="AZ32" s="11">
        <v>10.9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1F833-0C61-401F-98E8-4B576DE44AF3}">
  <dimension ref="A1:D52"/>
  <sheetViews>
    <sheetView topLeftCell="A13" workbookViewId="0">
      <selection activeCell="H20" sqref="H20"/>
    </sheetView>
  </sheetViews>
  <sheetFormatPr defaultRowHeight="15" x14ac:dyDescent="0.25"/>
  <cols>
    <col min="1" max="1" width="15.28515625" style="18" bestFit="1" customWidth="1"/>
    <col min="2" max="4" width="10.140625" bestFit="1" customWidth="1"/>
  </cols>
  <sheetData>
    <row r="1" spans="1:4" x14ac:dyDescent="0.25">
      <c r="A1" s="17" t="s">
        <v>57</v>
      </c>
      <c r="B1" s="14">
        <v>2010</v>
      </c>
      <c r="C1" s="14">
        <v>2000</v>
      </c>
      <c r="D1" s="14">
        <v>1990</v>
      </c>
    </row>
    <row r="2" spans="1:4" x14ac:dyDescent="0.25">
      <c r="A2" s="19" t="s">
        <v>1</v>
      </c>
      <c r="B2" s="15">
        <v>4779735</v>
      </c>
      <c r="C2" s="16">
        <v>4447100</v>
      </c>
      <c r="D2" s="16">
        <v>4040587</v>
      </c>
    </row>
    <row r="3" spans="1:4" x14ac:dyDescent="0.25">
      <c r="A3" s="19" t="s">
        <v>2</v>
      </c>
      <c r="B3" s="15">
        <v>710231</v>
      </c>
      <c r="C3" s="16">
        <v>626932</v>
      </c>
      <c r="D3" s="16">
        <v>550043</v>
      </c>
    </row>
    <row r="4" spans="1:4" x14ac:dyDescent="0.25">
      <c r="A4" s="19" t="s">
        <v>3</v>
      </c>
      <c r="B4" s="15">
        <v>6329013</v>
      </c>
      <c r="C4" s="16">
        <v>5130632</v>
      </c>
      <c r="D4" s="16">
        <v>3665228</v>
      </c>
    </row>
    <row r="5" spans="1:4" x14ac:dyDescent="0.25">
      <c r="A5" s="19" t="s">
        <v>4</v>
      </c>
      <c r="B5" s="15">
        <v>2915921</v>
      </c>
      <c r="C5" s="16">
        <v>2673400</v>
      </c>
      <c r="D5" s="16">
        <v>2350725</v>
      </c>
    </row>
    <row r="6" spans="1:4" x14ac:dyDescent="0.25">
      <c r="A6" s="19" t="s">
        <v>5</v>
      </c>
      <c r="B6" s="15">
        <v>37253956</v>
      </c>
      <c r="C6" s="16">
        <v>33871648</v>
      </c>
      <c r="D6" s="16">
        <v>29760021</v>
      </c>
    </row>
    <row r="7" spans="1:4" x14ac:dyDescent="0.25">
      <c r="A7" s="19" t="s">
        <v>6</v>
      </c>
      <c r="B7" s="15">
        <v>5029196</v>
      </c>
      <c r="C7" s="16">
        <v>4301261</v>
      </c>
      <c r="D7" s="16">
        <v>3294394</v>
      </c>
    </row>
    <row r="8" spans="1:4" x14ac:dyDescent="0.25">
      <c r="A8" s="19" t="s">
        <v>7</v>
      </c>
      <c r="B8" s="15">
        <v>3574097</v>
      </c>
      <c r="C8" s="16">
        <v>3405565</v>
      </c>
      <c r="D8" s="16">
        <v>3287116</v>
      </c>
    </row>
    <row r="9" spans="1:4" x14ac:dyDescent="0.25">
      <c r="A9" s="19" t="s">
        <v>8</v>
      </c>
      <c r="B9" s="15">
        <v>897934</v>
      </c>
      <c r="C9" s="16">
        <v>783600</v>
      </c>
      <c r="D9" s="16">
        <v>666168</v>
      </c>
    </row>
    <row r="10" spans="1:4" x14ac:dyDescent="0.25">
      <c r="A10" s="19" t="s">
        <v>69</v>
      </c>
      <c r="B10" s="15">
        <v>601723</v>
      </c>
      <c r="C10" s="16">
        <v>572059</v>
      </c>
      <c r="D10" s="16">
        <v>606900</v>
      </c>
    </row>
    <row r="11" spans="1:4" x14ac:dyDescent="0.25">
      <c r="A11" s="19" t="s">
        <v>10</v>
      </c>
      <c r="B11" s="15">
        <v>18801311</v>
      </c>
      <c r="C11" s="16">
        <v>15982378</v>
      </c>
      <c r="D11" s="16">
        <v>12937926</v>
      </c>
    </row>
    <row r="12" spans="1:4" x14ac:dyDescent="0.25">
      <c r="A12" s="19" t="s">
        <v>11</v>
      </c>
      <c r="B12" s="15">
        <v>9687653</v>
      </c>
      <c r="C12" s="16">
        <v>8186453</v>
      </c>
      <c r="D12" s="16">
        <v>6478216</v>
      </c>
    </row>
    <row r="13" spans="1:4" x14ac:dyDescent="0.25">
      <c r="A13" s="19" t="s">
        <v>12</v>
      </c>
      <c r="B13" s="15">
        <v>1360301</v>
      </c>
      <c r="C13" s="16">
        <v>1211537</v>
      </c>
      <c r="D13" s="16">
        <v>1108229</v>
      </c>
    </row>
    <row r="14" spans="1:4" x14ac:dyDescent="0.25">
      <c r="A14" s="19" t="s">
        <v>13</v>
      </c>
      <c r="B14" s="15">
        <v>1567582</v>
      </c>
      <c r="C14" s="16">
        <v>1293953</v>
      </c>
      <c r="D14" s="16">
        <v>1006749</v>
      </c>
    </row>
    <row r="15" spans="1:4" x14ac:dyDescent="0.25">
      <c r="A15" s="19" t="s">
        <v>14</v>
      </c>
      <c r="B15" s="15">
        <v>12830632</v>
      </c>
      <c r="C15" s="16">
        <v>12419293</v>
      </c>
      <c r="D15" s="16">
        <v>11430602</v>
      </c>
    </row>
    <row r="16" spans="1:4" x14ac:dyDescent="0.25">
      <c r="A16" s="19" t="s">
        <v>15</v>
      </c>
      <c r="B16" s="15">
        <v>6483800</v>
      </c>
      <c r="C16" s="16">
        <v>6080485</v>
      </c>
      <c r="D16" s="16">
        <v>5544159</v>
      </c>
    </row>
    <row r="17" spans="1:4" x14ac:dyDescent="0.25">
      <c r="A17" s="19" t="s">
        <v>16</v>
      </c>
      <c r="B17" s="15">
        <v>3046350</v>
      </c>
      <c r="C17" s="16">
        <v>2926324</v>
      </c>
      <c r="D17" s="16">
        <v>2776755</v>
      </c>
    </row>
    <row r="18" spans="1:4" x14ac:dyDescent="0.25">
      <c r="A18" s="19" t="s">
        <v>17</v>
      </c>
      <c r="B18" s="15">
        <v>2853118</v>
      </c>
      <c r="C18" s="16">
        <v>2688418</v>
      </c>
      <c r="D18" s="16">
        <v>2477574</v>
      </c>
    </row>
    <row r="19" spans="1:4" x14ac:dyDescent="0.25">
      <c r="A19" s="19" t="s">
        <v>18</v>
      </c>
      <c r="B19" s="15">
        <v>4339362</v>
      </c>
      <c r="C19" s="16">
        <v>4041769</v>
      </c>
      <c r="D19" s="16">
        <v>3685296</v>
      </c>
    </row>
    <row r="20" spans="1:4" x14ac:dyDescent="0.25">
      <c r="A20" s="19" t="s">
        <v>19</v>
      </c>
      <c r="B20" s="15">
        <v>4515770</v>
      </c>
      <c r="C20" s="16">
        <v>4468976</v>
      </c>
      <c r="D20" s="16">
        <v>4219973</v>
      </c>
    </row>
    <row r="21" spans="1:4" x14ac:dyDescent="0.25">
      <c r="A21" s="19" t="s">
        <v>20</v>
      </c>
      <c r="B21" s="15">
        <v>1328361</v>
      </c>
      <c r="C21" s="16">
        <v>1274923</v>
      </c>
      <c r="D21" s="16">
        <v>1227928</v>
      </c>
    </row>
    <row r="22" spans="1:4" x14ac:dyDescent="0.25">
      <c r="A22" s="19" t="s">
        <v>21</v>
      </c>
      <c r="B22" s="15">
        <v>5773552</v>
      </c>
      <c r="C22" s="16">
        <v>5296486</v>
      </c>
      <c r="D22" s="16">
        <v>4781468</v>
      </c>
    </row>
    <row r="23" spans="1:4" x14ac:dyDescent="0.25">
      <c r="A23" s="19" t="s">
        <v>22</v>
      </c>
      <c r="B23" s="15">
        <v>6547629</v>
      </c>
      <c r="C23" s="16">
        <v>6349097</v>
      </c>
      <c r="D23" s="16">
        <v>6016425</v>
      </c>
    </row>
    <row r="24" spans="1:4" x14ac:dyDescent="0.25">
      <c r="A24" s="19" t="s">
        <v>23</v>
      </c>
      <c r="B24" s="15">
        <v>9883635</v>
      </c>
      <c r="C24" s="16">
        <v>9938444</v>
      </c>
      <c r="D24" s="16">
        <v>9295297</v>
      </c>
    </row>
    <row r="25" spans="1:4" x14ac:dyDescent="0.25">
      <c r="A25" s="19" t="s">
        <v>24</v>
      </c>
      <c r="B25" s="15">
        <v>5303925</v>
      </c>
      <c r="C25" s="16">
        <v>4919479</v>
      </c>
      <c r="D25" s="16">
        <v>4375099</v>
      </c>
    </row>
    <row r="26" spans="1:4" x14ac:dyDescent="0.25">
      <c r="A26" s="19" t="s">
        <v>25</v>
      </c>
      <c r="B26" s="15">
        <v>2967297</v>
      </c>
      <c r="C26" s="16">
        <v>2844658</v>
      </c>
      <c r="D26" s="16">
        <v>2573216</v>
      </c>
    </row>
    <row r="27" spans="1:4" x14ac:dyDescent="0.25">
      <c r="A27" s="19" t="s">
        <v>26</v>
      </c>
      <c r="B27" s="15">
        <v>5988927</v>
      </c>
      <c r="C27" s="16">
        <v>5595211</v>
      </c>
      <c r="D27" s="16">
        <v>5117073</v>
      </c>
    </row>
    <row r="28" spans="1:4" x14ac:dyDescent="0.25">
      <c r="A28" s="19" t="s">
        <v>27</v>
      </c>
      <c r="B28" s="15">
        <v>989415</v>
      </c>
      <c r="C28" s="16">
        <v>902195</v>
      </c>
      <c r="D28" s="16">
        <v>799065</v>
      </c>
    </row>
    <row r="29" spans="1:4" x14ac:dyDescent="0.25">
      <c r="A29" s="19" t="s">
        <v>28</v>
      </c>
      <c r="B29" s="15">
        <v>1826341</v>
      </c>
      <c r="C29" s="16">
        <v>1711263</v>
      </c>
      <c r="D29" s="16">
        <v>1578385</v>
      </c>
    </row>
    <row r="30" spans="1:4" x14ac:dyDescent="0.25">
      <c r="A30" s="19" t="s">
        <v>29</v>
      </c>
      <c r="B30" s="15">
        <v>2700551</v>
      </c>
      <c r="C30" s="16">
        <v>1998257</v>
      </c>
      <c r="D30" s="16">
        <v>1201833</v>
      </c>
    </row>
    <row r="31" spans="1:4" x14ac:dyDescent="0.25">
      <c r="A31" s="19" t="s">
        <v>30</v>
      </c>
      <c r="B31" s="15">
        <v>1316472</v>
      </c>
      <c r="C31" s="15">
        <v>1235786</v>
      </c>
      <c r="D31" s="15">
        <v>1109252</v>
      </c>
    </row>
    <row r="32" spans="1:4" x14ac:dyDescent="0.25">
      <c r="A32" s="19" t="s">
        <v>31</v>
      </c>
      <c r="B32" s="15">
        <v>8791894</v>
      </c>
      <c r="C32" s="16">
        <v>8414350</v>
      </c>
      <c r="D32" s="16">
        <v>7730188</v>
      </c>
    </row>
    <row r="33" spans="1:4" x14ac:dyDescent="0.25">
      <c r="A33" s="19" t="s">
        <v>32</v>
      </c>
      <c r="B33" s="15">
        <v>2059180</v>
      </c>
      <c r="C33" s="16">
        <v>1819046</v>
      </c>
      <c r="D33" s="16">
        <v>1515069</v>
      </c>
    </row>
    <row r="34" spans="1:4" x14ac:dyDescent="0.25">
      <c r="A34" s="19" t="s">
        <v>33</v>
      </c>
      <c r="B34" s="15">
        <v>19378104</v>
      </c>
      <c r="C34" s="16">
        <v>18976457</v>
      </c>
      <c r="D34" s="16">
        <v>17990455</v>
      </c>
    </row>
    <row r="35" spans="1:4" x14ac:dyDescent="0.25">
      <c r="A35" s="19" t="s">
        <v>34</v>
      </c>
      <c r="B35" s="15">
        <v>9535475</v>
      </c>
      <c r="C35" s="16">
        <v>8049313</v>
      </c>
      <c r="D35" s="16">
        <v>6628637</v>
      </c>
    </row>
    <row r="36" spans="1:4" x14ac:dyDescent="0.25">
      <c r="A36" s="19" t="s">
        <v>35</v>
      </c>
      <c r="B36" s="15">
        <v>672591</v>
      </c>
      <c r="C36" s="16">
        <v>642200</v>
      </c>
      <c r="D36" s="16">
        <v>638800</v>
      </c>
    </row>
    <row r="37" spans="1:4" x14ac:dyDescent="0.25">
      <c r="A37" s="19" t="s">
        <v>36</v>
      </c>
      <c r="B37" s="15">
        <v>11536502</v>
      </c>
      <c r="C37" s="16">
        <v>11353140</v>
      </c>
      <c r="D37" s="16">
        <v>10847115</v>
      </c>
    </row>
    <row r="38" spans="1:4" x14ac:dyDescent="0.25">
      <c r="A38" s="19" t="s">
        <v>37</v>
      </c>
      <c r="B38" s="15">
        <v>3751354</v>
      </c>
      <c r="C38" s="16">
        <v>3450654</v>
      </c>
      <c r="D38" s="16">
        <v>3145585</v>
      </c>
    </row>
    <row r="39" spans="1:4" x14ac:dyDescent="0.25">
      <c r="A39" s="19" t="s">
        <v>38</v>
      </c>
      <c r="B39" s="15">
        <v>3831074</v>
      </c>
      <c r="C39" s="16">
        <v>3421399</v>
      </c>
      <c r="D39" s="16">
        <v>2842321</v>
      </c>
    </row>
    <row r="40" spans="1:4" x14ac:dyDescent="0.25">
      <c r="A40" s="19" t="s">
        <v>39</v>
      </c>
      <c r="B40" s="15">
        <v>12702379</v>
      </c>
      <c r="C40" s="16">
        <v>12281054</v>
      </c>
      <c r="D40" s="16">
        <v>11881643</v>
      </c>
    </row>
    <row r="41" spans="1:4" x14ac:dyDescent="0.25">
      <c r="A41" s="19" t="s">
        <v>40</v>
      </c>
      <c r="B41" s="15">
        <v>1052567</v>
      </c>
      <c r="C41" s="16">
        <v>1048319</v>
      </c>
      <c r="D41" s="16">
        <v>1003464</v>
      </c>
    </row>
    <row r="42" spans="1:4" x14ac:dyDescent="0.25">
      <c r="A42" s="19" t="s">
        <v>41</v>
      </c>
      <c r="B42" s="15">
        <v>4625364</v>
      </c>
      <c r="C42" s="16">
        <v>4012012</v>
      </c>
      <c r="D42" s="16">
        <v>3486703</v>
      </c>
    </row>
    <row r="43" spans="1:4" x14ac:dyDescent="0.25">
      <c r="A43" s="19" t="s">
        <v>42</v>
      </c>
      <c r="B43" s="15">
        <v>814180</v>
      </c>
      <c r="C43" s="16">
        <v>754844</v>
      </c>
      <c r="D43" s="16">
        <v>696004</v>
      </c>
    </row>
    <row r="44" spans="1:4" x14ac:dyDescent="0.25">
      <c r="A44" s="19" t="s">
        <v>43</v>
      </c>
      <c r="B44" s="15">
        <v>6346110</v>
      </c>
      <c r="C44" s="16">
        <v>5689283</v>
      </c>
      <c r="D44" s="16">
        <v>4877185</v>
      </c>
    </row>
    <row r="45" spans="1:4" x14ac:dyDescent="0.25">
      <c r="A45" s="19" t="s">
        <v>44</v>
      </c>
      <c r="B45" s="15">
        <v>25145561</v>
      </c>
      <c r="C45" s="16">
        <v>20851820</v>
      </c>
      <c r="D45" s="16">
        <v>16986510</v>
      </c>
    </row>
    <row r="46" spans="1:4" x14ac:dyDescent="0.25">
      <c r="A46" s="19" t="s">
        <v>45</v>
      </c>
      <c r="B46" s="15">
        <v>2763885</v>
      </c>
      <c r="C46" s="16">
        <v>2233169</v>
      </c>
      <c r="D46" s="16">
        <v>1722850</v>
      </c>
    </row>
    <row r="47" spans="1:4" x14ac:dyDescent="0.25">
      <c r="A47" s="19" t="s">
        <v>46</v>
      </c>
      <c r="B47" s="15">
        <v>625741</v>
      </c>
      <c r="C47" s="16">
        <v>608827</v>
      </c>
      <c r="D47" s="16">
        <v>562758</v>
      </c>
    </row>
    <row r="48" spans="1:4" x14ac:dyDescent="0.25">
      <c r="A48" s="19" t="s">
        <v>47</v>
      </c>
      <c r="B48" s="15">
        <v>8001024</v>
      </c>
      <c r="C48" s="16">
        <v>7078515</v>
      </c>
      <c r="D48" s="16">
        <v>6187358</v>
      </c>
    </row>
    <row r="49" spans="1:4" x14ac:dyDescent="0.25">
      <c r="A49" s="19" t="s">
        <v>48</v>
      </c>
      <c r="B49" s="15">
        <v>6724540</v>
      </c>
      <c r="C49" s="16">
        <v>5894121</v>
      </c>
      <c r="D49" s="16">
        <v>4866692</v>
      </c>
    </row>
    <row r="50" spans="1:4" x14ac:dyDescent="0.25">
      <c r="A50" s="19" t="s">
        <v>49</v>
      </c>
      <c r="B50" s="15">
        <v>1852996</v>
      </c>
      <c r="C50" s="16">
        <v>1808344</v>
      </c>
      <c r="D50" s="16">
        <v>1793477</v>
      </c>
    </row>
    <row r="51" spans="1:4" x14ac:dyDescent="0.25">
      <c r="A51" s="19" t="s">
        <v>50</v>
      </c>
      <c r="B51" s="15">
        <v>5686986</v>
      </c>
      <c r="C51" s="16">
        <v>5363675</v>
      </c>
      <c r="D51" s="16">
        <v>4891769</v>
      </c>
    </row>
    <row r="52" spans="1:4" x14ac:dyDescent="0.25">
      <c r="A52" s="19" t="s">
        <v>51</v>
      </c>
      <c r="B52" s="15">
        <v>563626</v>
      </c>
      <c r="C52" s="16">
        <v>493782</v>
      </c>
      <c r="D52" s="16">
        <v>453588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FA843-C86C-4BB5-A2DB-4A4693EA4715}">
  <dimension ref="A1:T79"/>
  <sheetViews>
    <sheetView topLeftCell="A16" zoomScaleNormal="100" workbookViewId="0">
      <selection activeCell="P55" sqref="P55:P68"/>
    </sheetView>
  </sheetViews>
  <sheetFormatPr defaultRowHeight="15" x14ac:dyDescent="0.25"/>
  <cols>
    <col min="1" max="1" width="15.28515625" style="12" bestFit="1" customWidth="1"/>
    <col min="6" max="6" width="12.7109375" bestFit="1" customWidth="1"/>
    <col min="7" max="7" width="14.85546875" bestFit="1" customWidth="1"/>
    <col min="8" max="8" width="12.5703125" bestFit="1" customWidth="1"/>
    <col min="11" max="11" width="14" bestFit="1" customWidth="1"/>
    <col min="15" max="15" width="11" bestFit="1" customWidth="1"/>
  </cols>
  <sheetData>
    <row r="1" spans="1:17" x14ac:dyDescent="0.25">
      <c r="A1" s="12">
        <v>1990</v>
      </c>
      <c r="B1" s="12" t="s">
        <v>52</v>
      </c>
      <c r="C1" s="12" t="s">
        <v>55</v>
      </c>
    </row>
    <row r="2" spans="1:17" x14ac:dyDescent="0.25">
      <c r="A2" s="12" t="s">
        <v>1</v>
      </c>
      <c r="B2">
        <v>467</v>
      </c>
      <c r="C2">
        <v>1319</v>
      </c>
      <c r="D2">
        <f>LOG(B2:B52)</f>
        <v>2.6693168805661123</v>
      </c>
      <c r="E2">
        <f>LOG(C2:C52)</f>
        <v>3.1202447955463652</v>
      </c>
      <c r="G2" t="s">
        <v>128</v>
      </c>
      <c r="H2" t="s">
        <v>127</v>
      </c>
    </row>
    <row r="3" spans="1:17" x14ac:dyDescent="0.25">
      <c r="A3" s="12" t="s">
        <v>2</v>
      </c>
      <c r="B3">
        <v>41</v>
      </c>
      <c r="C3">
        <v>401</v>
      </c>
      <c r="D3">
        <f t="shared" ref="D3:D9" si="0">LOG(B3:B53)</f>
        <v>1.6127838567197355</v>
      </c>
      <c r="E3">
        <f t="shared" ref="E3:E9" si="1">LOG(C3:C53)</f>
        <v>2.6031443726201822</v>
      </c>
      <c r="G3">
        <f>MEDIAN(D2:D52)</f>
        <v>2.3820170425748683</v>
      </c>
      <c r="H3">
        <f>MEDIAN(E2:E52)</f>
        <v>3.1202447955463652</v>
      </c>
      <c r="O3" t="s">
        <v>123</v>
      </c>
      <c r="P3">
        <v>0</v>
      </c>
      <c r="Q3">
        <f>H3</f>
        <v>3.1202447955463652</v>
      </c>
    </row>
    <row r="4" spans="1:17" x14ac:dyDescent="0.25">
      <c r="A4" s="12" t="s">
        <v>3</v>
      </c>
      <c r="B4">
        <v>284</v>
      </c>
      <c r="C4">
        <v>1500</v>
      </c>
      <c r="D4">
        <f t="shared" si="0"/>
        <v>2.4533183400470375</v>
      </c>
      <c r="E4">
        <f t="shared" si="1"/>
        <v>3.1760912590556813</v>
      </c>
      <c r="O4" t="s">
        <v>124</v>
      </c>
      <c r="P4">
        <v>4</v>
      </c>
      <c r="Q4">
        <f>H3</f>
        <v>3.1202447955463652</v>
      </c>
    </row>
    <row r="5" spans="1:17" x14ac:dyDescent="0.25">
      <c r="A5" s="12" t="s">
        <v>4</v>
      </c>
      <c r="B5">
        <v>241</v>
      </c>
      <c r="C5">
        <v>1019</v>
      </c>
      <c r="D5">
        <f t="shared" si="0"/>
        <v>2.3820170425748683</v>
      </c>
      <c r="E5">
        <f t="shared" si="1"/>
        <v>3.0081741840064264</v>
      </c>
      <c r="O5" t="s">
        <v>125</v>
      </c>
      <c r="P5">
        <f>G3</f>
        <v>2.3820170425748683</v>
      </c>
      <c r="Q5">
        <v>0</v>
      </c>
    </row>
    <row r="6" spans="1:17" x14ac:dyDescent="0.25">
      <c r="A6" s="12" t="s">
        <v>5</v>
      </c>
      <c r="B6">
        <v>3553</v>
      </c>
      <c r="C6">
        <v>12688</v>
      </c>
      <c r="D6">
        <f t="shared" si="0"/>
        <v>3.5505952074893279</v>
      </c>
      <c r="E6">
        <f t="shared" si="1"/>
        <v>4.1033931699735282</v>
      </c>
      <c r="O6" t="s">
        <v>126</v>
      </c>
      <c r="P6">
        <f>G3</f>
        <v>2.3820170425748683</v>
      </c>
      <c r="Q6">
        <v>4.5</v>
      </c>
    </row>
    <row r="7" spans="1:17" x14ac:dyDescent="0.25">
      <c r="A7" s="12" t="s">
        <v>6</v>
      </c>
      <c r="B7">
        <v>138</v>
      </c>
      <c r="C7">
        <v>1521</v>
      </c>
      <c r="D7">
        <f t="shared" si="0"/>
        <v>2.1398790864012365</v>
      </c>
      <c r="E7">
        <f t="shared" si="1"/>
        <v>3.1821292140529982</v>
      </c>
    </row>
    <row r="8" spans="1:17" x14ac:dyDescent="0.25">
      <c r="A8" s="12" t="s">
        <v>7</v>
      </c>
      <c r="B8" s="13">
        <v>166</v>
      </c>
      <c r="C8" s="13">
        <v>918</v>
      </c>
      <c r="D8">
        <f t="shared" si="0"/>
        <v>2.220108088040055</v>
      </c>
      <c r="E8">
        <f t="shared" si="1"/>
        <v>2.9628426812012423</v>
      </c>
    </row>
    <row r="9" spans="1:17" x14ac:dyDescent="0.25">
      <c r="A9" s="12" t="s">
        <v>8</v>
      </c>
      <c r="B9">
        <v>33</v>
      </c>
      <c r="C9">
        <v>587</v>
      </c>
      <c r="D9">
        <f t="shared" si="0"/>
        <v>1.5185139398778875</v>
      </c>
      <c r="E9">
        <f t="shared" si="1"/>
        <v>2.7686381012476144</v>
      </c>
    </row>
    <row r="10" spans="1:17" x14ac:dyDescent="0.25">
      <c r="A10" s="12" t="s">
        <v>69</v>
      </c>
      <c r="B10">
        <v>472</v>
      </c>
      <c r="C10">
        <v>303</v>
      </c>
      <c r="D10">
        <f t="shared" ref="D10:D52" si="2">LOG(B10:B61)</f>
        <v>2.673941998634088</v>
      </c>
      <c r="E10">
        <f t="shared" ref="E10:E52" si="3">LOG(C10:C61)</f>
        <v>2.4814426285023048</v>
      </c>
    </row>
    <row r="11" spans="1:17" x14ac:dyDescent="0.25">
      <c r="A11" s="12" t="s">
        <v>10</v>
      </c>
      <c r="B11">
        <v>1379</v>
      </c>
      <c r="C11">
        <v>6781</v>
      </c>
      <c r="D11">
        <f t="shared" si="2"/>
        <v>3.1395642661758498</v>
      </c>
      <c r="E11">
        <f t="shared" si="3"/>
        <v>3.8312937443770094</v>
      </c>
    </row>
    <row r="12" spans="1:17" x14ac:dyDescent="0.25">
      <c r="A12" s="12" t="s">
        <v>11</v>
      </c>
      <c r="B12">
        <v>767</v>
      </c>
      <c r="C12">
        <v>3472</v>
      </c>
      <c r="D12">
        <f t="shared" si="2"/>
        <v>2.8847953639489812</v>
      </c>
      <c r="E12">
        <f t="shared" si="3"/>
        <v>3.5405797165044541</v>
      </c>
    </row>
    <row r="13" spans="1:17" x14ac:dyDescent="0.25">
      <c r="A13" s="12" t="s">
        <v>12</v>
      </c>
      <c r="B13">
        <v>44</v>
      </c>
      <c r="C13">
        <v>360</v>
      </c>
      <c r="D13">
        <f t="shared" si="2"/>
        <v>1.6434526764861874</v>
      </c>
      <c r="E13">
        <f t="shared" si="3"/>
        <v>2.5563025007672873</v>
      </c>
    </row>
    <row r="14" spans="1:17" x14ac:dyDescent="0.25">
      <c r="A14" s="12" t="s">
        <v>13</v>
      </c>
      <c r="B14">
        <v>27</v>
      </c>
      <c r="C14">
        <v>275</v>
      </c>
      <c r="D14">
        <f t="shared" si="2"/>
        <v>1.4313637641589874</v>
      </c>
      <c r="E14">
        <f t="shared" si="3"/>
        <v>2.4393326938302629</v>
      </c>
    </row>
    <row r="15" spans="1:17" x14ac:dyDescent="0.25">
      <c r="A15" s="12" t="s">
        <v>14</v>
      </c>
      <c r="B15">
        <v>1182</v>
      </c>
      <c r="C15">
        <v>4505</v>
      </c>
      <c r="D15">
        <f t="shared" si="2"/>
        <v>3.0726174765452368</v>
      </c>
      <c r="E15">
        <f t="shared" si="3"/>
        <v>3.6536947953150816</v>
      </c>
    </row>
    <row r="16" spans="1:17" x14ac:dyDescent="0.25">
      <c r="A16" s="12" t="s">
        <v>15</v>
      </c>
      <c r="B16">
        <v>344</v>
      </c>
      <c r="C16">
        <v>2103</v>
      </c>
      <c r="D16">
        <f t="shared" si="2"/>
        <v>2.53655844257153</v>
      </c>
      <c r="E16">
        <f t="shared" si="3"/>
        <v>3.3228392726863212</v>
      </c>
    </row>
    <row r="17" spans="1:5" x14ac:dyDescent="0.25">
      <c r="A17" s="12" t="s">
        <v>16</v>
      </c>
      <c r="B17">
        <v>54</v>
      </c>
      <c r="C17">
        <v>510</v>
      </c>
      <c r="D17">
        <f t="shared" si="2"/>
        <v>1.7323937598229686</v>
      </c>
      <c r="E17">
        <f t="shared" si="3"/>
        <v>2.7075701760979363</v>
      </c>
    </row>
    <row r="18" spans="1:5" x14ac:dyDescent="0.25">
      <c r="A18" s="12" t="s">
        <v>17</v>
      </c>
      <c r="B18">
        <v>98</v>
      </c>
      <c r="C18">
        <v>1002</v>
      </c>
      <c r="D18">
        <f t="shared" si="2"/>
        <v>1.9912260756924949</v>
      </c>
      <c r="E18">
        <f t="shared" si="3"/>
        <v>3.0008677215312267</v>
      </c>
    </row>
    <row r="19" spans="1:5" x14ac:dyDescent="0.25">
      <c r="A19" s="12" t="s">
        <v>18</v>
      </c>
      <c r="B19">
        <v>264</v>
      </c>
      <c r="C19">
        <v>1068</v>
      </c>
      <c r="D19">
        <f t="shared" si="2"/>
        <v>2.4216039268698313</v>
      </c>
      <c r="E19">
        <f t="shared" si="3"/>
        <v>3.0285712526925375</v>
      </c>
    </row>
    <row r="20" spans="1:5" x14ac:dyDescent="0.25">
      <c r="A20" s="12" t="s">
        <v>19</v>
      </c>
      <c r="B20">
        <v>724</v>
      </c>
      <c r="C20">
        <v>1781</v>
      </c>
      <c r="D20">
        <f t="shared" si="2"/>
        <v>2.8597385661971471</v>
      </c>
      <c r="E20">
        <f t="shared" si="3"/>
        <v>3.2506639194632436</v>
      </c>
    </row>
    <row r="21" spans="1:5" x14ac:dyDescent="0.25">
      <c r="A21" s="12" t="s">
        <v>20</v>
      </c>
      <c r="B21">
        <v>30</v>
      </c>
      <c r="C21">
        <v>242</v>
      </c>
      <c r="D21">
        <f t="shared" si="2"/>
        <v>1.4771212547196624</v>
      </c>
      <c r="E21">
        <f t="shared" si="3"/>
        <v>2.3838153659804311</v>
      </c>
    </row>
    <row r="22" spans="1:5" x14ac:dyDescent="0.25">
      <c r="A22" s="12" t="s">
        <v>21</v>
      </c>
      <c r="B22">
        <v>552</v>
      </c>
      <c r="C22">
        <v>2185</v>
      </c>
      <c r="D22">
        <f t="shared" si="2"/>
        <v>2.741939077729199</v>
      </c>
      <c r="E22">
        <f t="shared" si="3"/>
        <v>3.3394514413064407</v>
      </c>
    </row>
    <row r="23" spans="1:5" x14ac:dyDescent="0.25">
      <c r="A23" s="12" t="s">
        <v>22</v>
      </c>
      <c r="B23">
        <v>243</v>
      </c>
      <c r="C23">
        <v>2030</v>
      </c>
      <c r="D23">
        <f t="shared" si="2"/>
        <v>2.3856062735983121</v>
      </c>
      <c r="E23">
        <f t="shared" si="3"/>
        <v>3.307496037913213</v>
      </c>
    </row>
    <row r="24" spans="1:5" x14ac:dyDescent="0.25">
      <c r="A24" s="12" t="s">
        <v>23</v>
      </c>
      <c r="B24" s="13">
        <v>971</v>
      </c>
      <c r="C24" s="13">
        <v>7209</v>
      </c>
      <c r="D24">
        <f t="shared" si="2"/>
        <v>2.9872192299080047</v>
      </c>
      <c r="E24">
        <f t="shared" si="3"/>
        <v>3.8578750255235623</v>
      </c>
    </row>
    <row r="25" spans="1:5" x14ac:dyDescent="0.25">
      <c r="A25" s="12" t="s">
        <v>24</v>
      </c>
      <c r="B25" s="13">
        <v>117</v>
      </c>
      <c r="C25" s="13">
        <v>1487</v>
      </c>
      <c r="D25">
        <f t="shared" si="2"/>
        <v>2.0681858617461617</v>
      </c>
      <c r="E25">
        <f t="shared" si="3"/>
        <v>3.1723109685219542</v>
      </c>
    </row>
    <row r="26" spans="1:5" x14ac:dyDescent="0.25">
      <c r="A26" s="12" t="s">
        <v>25</v>
      </c>
      <c r="B26" s="13">
        <v>313</v>
      </c>
      <c r="C26" s="13">
        <v>1134</v>
      </c>
      <c r="D26">
        <f t="shared" si="2"/>
        <v>2.4955443375464483</v>
      </c>
      <c r="E26">
        <f t="shared" si="3"/>
        <v>3.0546130545568877</v>
      </c>
    </row>
    <row r="27" spans="1:5" x14ac:dyDescent="0.25">
      <c r="A27" s="12" t="s">
        <v>26</v>
      </c>
      <c r="B27" s="13">
        <v>449</v>
      </c>
      <c r="C27" s="13">
        <v>1663</v>
      </c>
      <c r="D27">
        <f t="shared" si="2"/>
        <v>2.6522463410033232</v>
      </c>
      <c r="E27">
        <f t="shared" si="3"/>
        <v>3.2208922492195193</v>
      </c>
    </row>
    <row r="28" spans="1:5" x14ac:dyDescent="0.25">
      <c r="A28" s="12" t="s">
        <v>27</v>
      </c>
      <c r="B28" s="13">
        <v>39</v>
      </c>
      <c r="C28" s="13">
        <v>195</v>
      </c>
      <c r="D28">
        <f t="shared" si="2"/>
        <v>1.5910646070264991</v>
      </c>
      <c r="E28">
        <f t="shared" si="3"/>
        <v>2.2900346113625178</v>
      </c>
    </row>
    <row r="29" spans="1:5" x14ac:dyDescent="0.25">
      <c r="A29" s="12" t="s">
        <v>28</v>
      </c>
      <c r="B29" s="13">
        <v>43</v>
      </c>
      <c r="C29" s="13">
        <v>473</v>
      </c>
      <c r="D29">
        <f t="shared" si="2"/>
        <v>1.6334684555795864</v>
      </c>
      <c r="E29">
        <f t="shared" si="3"/>
        <v>2.6748611407378116</v>
      </c>
    </row>
    <row r="30" spans="1:5" x14ac:dyDescent="0.25">
      <c r="A30" s="12" t="s">
        <v>29</v>
      </c>
      <c r="B30" s="13">
        <v>116</v>
      </c>
      <c r="C30" s="13">
        <v>748</v>
      </c>
      <c r="D30">
        <f t="shared" si="2"/>
        <v>2.0644579892269186</v>
      </c>
      <c r="E30">
        <f t="shared" si="3"/>
        <v>2.8739015978644615</v>
      </c>
    </row>
    <row r="31" spans="1:5" x14ac:dyDescent="0.25">
      <c r="A31" s="12" t="s">
        <v>30</v>
      </c>
      <c r="B31" s="13">
        <v>21</v>
      </c>
      <c r="C31" s="13">
        <v>386</v>
      </c>
      <c r="D31">
        <f t="shared" si="2"/>
        <v>1.3222192947339193</v>
      </c>
      <c r="E31">
        <f t="shared" si="3"/>
        <v>2.5865873046717551</v>
      </c>
    </row>
    <row r="32" spans="1:5" x14ac:dyDescent="0.25">
      <c r="A32" s="12" t="s">
        <v>31</v>
      </c>
      <c r="B32" s="13">
        <v>432</v>
      </c>
      <c r="C32" s="13">
        <v>2307</v>
      </c>
      <c r="D32">
        <f t="shared" si="2"/>
        <v>2.6354837468149119</v>
      </c>
      <c r="E32">
        <f t="shared" si="3"/>
        <v>3.3630475945210936</v>
      </c>
    </row>
    <row r="33" spans="1:5" x14ac:dyDescent="0.25">
      <c r="A33" s="12" t="s">
        <v>32</v>
      </c>
      <c r="B33" s="13">
        <v>139</v>
      </c>
      <c r="C33" s="13">
        <v>753</v>
      </c>
      <c r="D33">
        <f t="shared" si="2"/>
        <v>2.143014800254095</v>
      </c>
      <c r="E33">
        <f t="shared" si="3"/>
        <v>2.8767949762007006</v>
      </c>
    </row>
    <row r="34" spans="1:5" x14ac:dyDescent="0.25">
      <c r="A34" s="12" t="s">
        <v>33</v>
      </c>
      <c r="B34" s="13">
        <v>2605</v>
      </c>
      <c r="C34" s="13">
        <v>5368</v>
      </c>
      <c r="D34">
        <f t="shared" si="2"/>
        <v>3.4158077276355434</v>
      </c>
      <c r="E34">
        <f t="shared" si="3"/>
        <v>3.7298125071609358</v>
      </c>
    </row>
    <row r="35" spans="1:5" x14ac:dyDescent="0.25">
      <c r="A35" s="12" t="s">
        <v>34</v>
      </c>
      <c r="B35" s="13">
        <v>711</v>
      </c>
      <c r="C35" s="13">
        <v>2272</v>
      </c>
      <c r="D35">
        <f t="shared" si="2"/>
        <v>2.8518696007297661</v>
      </c>
      <c r="E35">
        <f t="shared" si="3"/>
        <v>3.3564083270389813</v>
      </c>
    </row>
    <row r="36" spans="1:5" x14ac:dyDescent="0.25">
      <c r="A36" s="12" t="s">
        <v>35</v>
      </c>
      <c r="B36" s="13">
        <v>5</v>
      </c>
      <c r="C36" s="13">
        <v>114</v>
      </c>
      <c r="D36">
        <f t="shared" si="2"/>
        <v>0.69897000433601886</v>
      </c>
      <c r="E36">
        <f t="shared" si="3"/>
        <v>2.0569048513364727</v>
      </c>
    </row>
    <row r="37" spans="1:5" x14ac:dyDescent="0.25">
      <c r="A37" s="12" t="s">
        <v>36</v>
      </c>
      <c r="B37" s="13">
        <v>663</v>
      </c>
      <c r="C37" s="13">
        <v>5075</v>
      </c>
      <c r="D37">
        <f t="shared" si="2"/>
        <v>2.8215135284047732</v>
      </c>
      <c r="E37">
        <f t="shared" si="3"/>
        <v>3.7054360465852505</v>
      </c>
    </row>
    <row r="38" spans="1:5" x14ac:dyDescent="0.25">
      <c r="A38" s="12" t="s">
        <v>37</v>
      </c>
      <c r="B38" s="13">
        <v>253</v>
      </c>
      <c r="C38" s="13">
        <v>1479</v>
      </c>
      <c r="D38">
        <f t="shared" si="2"/>
        <v>2.403120521175818</v>
      </c>
      <c r="E38">
        <f t="shared" si="3"/>
        <v>3.1699681739968923</v>
      </c>
    </row>
    <row r="39" spans="1:5" x14ac:dyDescent="0.25">
      <c r="A39" s="12" t="s">
        <v>38</v>
      </c>
      <c r="B39" s="13">
        <v>108</v>
      </c>
      <c r="C39" s="13">
        <v>1332</v>
      </c>
      <c r="D39">
        <f t="shared" si="2"/>
        <v>2.0334237554869499</v>
      </c>
      <c r="E39">
        <f t="shared" si="3"/>
        <v>3.1245042248342823</v>
      </c>
    </row>
    <row r="40" spans="1:5" x14ac:dyDescent="0.25">
      <c r="A40" s="12" t="s">
        <v>39</v>
      </c>
      <c r="B40" s="13">
        <v>801</v>
      </c>
      <c r="C40" s="13">
        <v>3068</v>
      </c>
      <c r="D40">
        <f t="shared" si="2"/>
        <v>2.9036325160842376</v>
      </c>
      <c r="E40">
        <f t="shared" si="3"/>
        <v>3.4868553552769432</v>
      </c>
    </row>
    <row r="41" spans="1:5" x14ac:dyDescent="0.25">
      <c r="A41" s="12" t="s">
        <v>40</v>
      </c>
      <c r="B41" s="13">
        <v>48</v>
      </c>
      <c r="C41" s="13">
        <v>248</v>
      </c>
      <c r="D41">
        <f t="shared" si="2"/>
        <v>1.6812412373755872</v>
      </c>
      <c r="E41">
        <f t="shared" si="3"/>
        <v>2.3944516808262164</v>
      </c>
    </row>
    <row r="42" spans="1:5" x14ac:dyDescent="0.25">
      <c r="A42" s="12" t="s">
        <v>41</v>
      </c>
      <c r="B42" s="13">
        <v>390</v>
      </c>
      <c r="C42" s="13">
        <v>1873</v>
      </c>
      <c r="D42">
        <f t="shared" si="2"/>
        <v>2.5910646070264991</v>
      </c>
      <c r="E42">
        <f t="shared" si="3"/>
        <v>3.2725377773752373</v>
      </c>
    </row>
    <row r="43" spans="1:5" x14ac:dyDescent="0.25">
      <c r="A43" s="12" t="s">
        <v>42</v>
      </c>
      <c r="B43" s="13">
        <v>14</v>
      </c>
      <c r="C43" s="13">
        <v>239</v>
      </c>
      <c r="D43">
        <f t="shared" si="2"/>
        <v>1.146128035678238</v>
      </c>
      <c r="E43">
        <f t="shared" si="3"/>
        <v>2.3783979009481375</v>
      </c>
    </row>
    <row r="44" spans="1:5" x14ac:dyDescent="0.25">
      <c r="A44" s="12" t="s">
        <v>43</v>
      </c>
      <c r="B44" s="13">
        <v>511</v>
      </c>
      <c r="C44" s="13">
        <v>2415</v>
      </c>
      <c r="D44">
        <f t="shared" si="2"/>
        <v>2.7084209001347128</v>
      </c>
      <c r="E44">
        <f t="shared" si="3"/>
        <v>3.3829171350875309</v>
      </c>
    </row>
    <row r="45" spans="1:5" x14ac:dyDescent="0.25">
      <c r="A45" s="12" t="s">
        <v>44</v>
      </c>
      <c r="B45" s="13">
        <v>2389</v>
      </c>
      <c r="C45" s="13">
        <v>8750</v>
      </c>
      <c r="D45">
        <f t="shared" si="2"/>
        <v>3.3782161497498779</v>
      </c>
      <c r="E45">
        <f t="shared" si="3"/>
        <v>3.9420080530223132</v>
      </c>
    </row>
    <row r="46" spans="1:5" x14ac:dyDescent="0.25">
      <c r="A46" s="12" t="s">
        <v>45</v>
      </c>
      <c r="B46" s="13">
        <v>52</v>
      </c>
      <c r="C46" s="13">
        <v>651</v>
      </c>
      <c r="D46">
        <f t="shared" si="2"/>
        <v>1.7160033436347992</v>
      </c>
      <c r="E46">
        <f t="shared" si="3"/>
        <v>2.8135809885681922</v>
      </c>
    </row>
    <row r="47" spans="1:5" x14ac:dyDescent="0.25">
      <c r="A47" s="12" t="s">
        <v>46</v>
      </c>
      <c r="B47" s="13">
        <v>13</v>
      </c>
      <c r="C47" s="13">
        <v>146</v>
      </c>
      <c r="D47">
        <f t="shared" si="2"/>
        <v>1.1139433523068367</v>
      </c>
      <c r="E47">
        <f t="shared" si="3"/>
        <v>2.1643528557844371</v>
      </c>
    </row>
    <row r="48" spans="1:5" x14ac:dyDescent="0.25">
      <c r="A48" s="12" t="s">
        <v>47</v>
      </c>
      <c r="B48" s="13">
        <v>545</v>
      </c>
      <c r="C48" s="13">
        <v>1915</v>
      </c>
      <c r="D48">
        <f t="shared" si="2"/>
        <v>2.7363965022766426</v>
      </c>
      <c r="E48">
        <f t="shared" si="3"/>
        <v>3.2821687783046416</v>
      </c>
    </row>
    <row r="49" spans="1:20" x14ac:dyDescent="0.25">
      <c r="A49" s="12" t="s">
        <v>48</v>
      </c>
      <c r="B49" s="13">
        <v>238</v>
      </c>
      <c r="C49" s="13">
        <v>3115</v>
      </c>
      <c r="D49">
        <f t="shared" si="2"/>
        <v>2.3765769570565118</v>
      </c>
      <c r="E49">
        <f t="shared" si="3"/>
        <v>3.4934580509951885</v>
      </c>
    </row>
    <row r="50" spans="1:20" x14ac:dyDescent="0.25">
      <c r="A50" s="12" t="s">
        <v>49</v>
      </c>
      <c r="B50" s="13">
        <v>102</v>
      </c>
      <c r="C50" s="13">
        <v>423</v>
      </c>
      <c r="D50">
        <f t="shared" si="2"/>
        <v>2.0086001717619175</v>
      </c>
      <c r="E50">
        <f t="shared" si="3"/>
        <v>2.6263403673750423</v>
      </c>
    </row>
    <row r="51" spans="1:20" x14ac:dyDescent="0.25">
      <c r="A51" s="12" t="s">
        <v>50</v>
      </c>
      <c r="B51" s="13">
        <v>225</v>
      </c>
      <c r="C51" s="13">
        <v>1013</v>
      </c>
      <c r="D51">
        <f t="shared" si="2"/>
        <v>2.3521825181113627</v>
      </c>
      <c r="E51">
        <f t="shared" si="3"/>
        <v>3.0056094453602804</v>
      </c>
    </row>
    <row r="52" spans="1:20" x14ac:dyDescent="0.25">
      <c r="A52" s="12" t="s">
        <v>51</v>
      </c>
      <c r="B52" s="13">
        <v>22</v>
      </c>
      <c r="C52" s="13">
        <v>134</v>
      </c>
      <c r="D52">
        <f t="shared" si="2"/>
        <v>1.3424226808222062</v>
      </c>
      <c r="E52">
        <f t="shared" si="3"/>
        <v>2.1271047983648077</v>
      </c>
    </row>
    <row r="55" spans="1:20" x14ac:dyDescent="0.25">
      <c r="A55" s="12" t="s">
        <v>133</v>
      </c>
      <c r="F55" s="12" t="s">
        <v>134</v>
      </c>
      <c r="K55" s="12" t="s">
        <v>135</v>
      </c>
      <c r="P55" s="12" t="s">
        <v>136</v>
      </c>
    </row>
    <row r="56" spans="1:20" x14ac:dyDescent="0.25">
      <c r="A56" s="26" t="s">
        <v>7</v>
      </c>
      <c r="B56">
        <v>166</v>
      </c>
      <c r="C56">
        <v>918</v>
      </c>
      <c r="D56">
        <v>2.220108088040055</v>
      </c>
      <c r="E56">
        <v>2.9628426812012423</v>
      </c>
      <c r="F56" s="26" t="s">
        <v>14</v>
      </c>
      <c r="G56">
        <v>1182</v>
      </c>
      <c r="H56">
        <v>4505</v>
      </c>
      <c r="I56">
        <v>3.0726174765452368</v>
      </c>
      <c r="J56">
        <v>3.6536947953150816</v>
      </c>
      <c r="K56" s="26" t="s">
        <v>8</v>
      </c>
      <c r="L56">
        <v>33</v>
      </c>
      <c r="M56">
        <v>587</v>
      </c>
      <c r="N56">
        <v>1.5185139398778875</v>
      </c>
      <c r="O56">
        <v>2.7686381012476144</v>
      </c>
      <c r="P56" s="26" t="s">
        <v>3</v>
      </c>
      <c r="Q56">
        <v>284</v>
      </c>
      <c r="R56">
        <v>1500</v>
      </c>
      <c r="S56">
        <f t="shared" ref="S56:S57" si="4">LOG(Q56:Q106)</f>
        <v>2.4533183400470375</v>
      </c>
      <c r="T56">
        <f t="shared" ref="T56:T57" si="5">LOG(R56:R106)</f>
        <v>3.1760912590556813</v>
      </c>
    </row>
    <row r="57" spans="1:20" x14ac:dyDescent="0.25">
      <c r="A57" s="26" t="s">
        <v>20</v>
      </c>
      <c r="B57">
        <v>30</v>
      </c>
      <c r="C57">
        <v>242</v>
      </c>
      <c r="D57">
        <v>1.4771212547196624</v>
      </c>
      <c r="E57">
        <v>2.3838153659804311</v>
      </c>
      <c r="F57" s="26" t="s">
        <v>15</v>
      </c>
      <c r="G57">
        <v>344</v>
      </c>
      <c r="H57">
        <v>2103</v>
      </c>
      <c r="I57">
        <v>2.53655844257153</v>
      </c>
      <c r="J57">
        <v>3.3228392726863212</v>
      </c>
      <c r="K57" s="26" t="s">
        <v>10</v>
      </c>
      <c r="L57">
        <v>1379</v>
      </c>
      <c r="M57">
        <v>6781</v>
      </c>
      <c r="N57">
        <v>3.1395642661758498</v>
      </c>
      <c r="O57">
        <v>3.8312937443770094</v>
      </c>
      <c r="P57" s="26" t="s">
        <v>6</v>
      </c>
      <c r="Q57">
        <v>138</v>
      </c>
      <c r="R57">
        <v>1521</v>
      </c>
      <c r="S57">
        <f t="shared" si="4"/>
        <v>2.1398790864012365</v>
      </c>
      <c r="T57">
        <f t="shared" si="5"/>
        <v>3.1821292140529982</v>
      </c>
    </row>
    <row r="58" spans="1:20" x14ac:dyDescent="0.25">
      <c r="A58" s="26" t="s">
        <v>22</v>
      </c>
      <c r="B58">
        <v>243</v>
      </c>
      <c r="C58">
        <v>2030</v>
      </c>
      <c r="D58">
        <f t="shared" ref="D58" si="6">LOG(B58:B109)</f>
        <v>2.3856062735983121</v>
      </c>
      <c r="E58">
        <f t="shared" ref="E58" si="7">LOG(C58:C109)</f>
        <v>3.307496037913213</v>
      </c>
      <c r="F58" s="26" t="s">
        <v>23</v>
      </c>
      <c r="G58">
        <v>971</v>
      </c>
      <c r="H58">
        <v>7209</v>
      </c>
      <c r="I58">
        <v>2.9872192299080047</v>
      </c>
      <c r="J58">
        <v>3.8578750255235623</v>
      </c>
      <c r="K58" s="26" t="s">
        <v>11</v>
      </c>
      <c r="L58">
        <v>767</v>
      </c>
      <c r="M58">
        <v>3472</v>
      </c>
      <c r="N58">
        <v>2.8847953639489812</v>
      </c>
      <c r="O58">
        <v>3.5405797165044541</v>
      </c>
      <c r="P58" s="26" t="s">
        <v>13</v>
      </c>
      <c r="Q58">
        <v>27</v>
      </c>
      <c r="R58">
        <v>275</v>
      </c>
      <c r="S58">
        <v>1.4313637641589874</v>
      </c>
      <c r="T58">
        <v>2.4393326938302629</v>
      </c>
    </row>
    <row r="59" spans="1:20" x14ac:dyDescent="0.25">
      <c r="A59" s="26" t="s">
        <v>30</v>
      </c>
      <c r="B59">
        <v>21</v>
      </c>
      <c r="C59">
        <v>386</v>
      </c>
      <c r="D59">
        <v>1.3222192947339193</v>
      </c>
      <c r="E59">
        <v>2.5865873046717551</v>
      </c>
      <c r="F59" s="26" t="s">
        <v>36</v>
      </c>
      <c r="G59">
        <v>663</v>
      </c>
      <c r="H59">
        <v>5075</v>
      </c>
      <c r="I59">
        <v>2.8215135284047732</v>
      </c>
      <c r="J59">
        <v>3.7054360465852505</v>
      </c>
      <c r="K59" s="26" t="s">
        <v>21</v>
      </c>
      <c r="L59">
        <v>552</v>
      </c>
      <c r="M59">
        <v>2185</v>
      </c>
      <c r="N59">
        <v>2.741939077729199</v>
      </c>
      <c r="O59">
        <v>3.3394514413064407</v>
      </c>
      <c r="P59" s="26" t="s">
        <v>27</v>
      </c>
      <c r="Q59" s="13">
        <v>39</v>
      </c>
      <c r="R59" s="13">
        <v>195</v>
      </c>
      <c r="S59">
        <f t="shared" ref="S59:T63" si="8">LOG(Q59:Q110)</f>
        <v>1.5910646070264991</v>
      </c>
      <c r="T59">
        <f t="shared" si="8"/>
        <v>2.2900346113625178</v>
      </c>
    </row>
    <row r="60" spans="1:20" x14ac:dyDescent="0.25">
      <c r="A60" s="26" t="s">
        <v>40</v>
      </c>
      <c r="B60">
        <v>48</v>
      </c>
      <c r="C60">
        <v>248</v>
      </c>
      <c r="D60">
        <v>1.6812412373755872</v>
      </c>
      <c r="E60">
        <v>2.3944516808262164</v>
      </c>
      <c r="F60" s="26" t="s">
        <v>50</v>
      </c>
      <c r="G60">
        <v>225</v>
      </c>
      <c r="H60">
        <v>1013</v>
      </c>
      <c r="I60">
        <v>2.3521825181113627</v>
      </c>
      <c r="J60">
        <v>3.0056094453602804</v>
      </c>
      <c r="K60" s="26" t="s">
        <v>34</v>
      </c>
      <c r="L60">
        <v>711</v>
      </c>
      <c r="M60">
        <v>2272</v>
      </c>
      <c r="N60">
        <v>2.8518696007297661</v>
      </c>
      <c r="O60">
        <v>3.3564083270389813</v>
      </c>
      <c r="P60" s="26" t="s">
        <v>29</v>
      </c>
      <c r="Q60" s="13">
        <v>116</v>
      </c>
      <c r="R60" s="13">
        <v>748</v>
      </c>
      <c r="S60">
        <f t="shared" si="8"/>
        <v>2.0644579892269186</v>
      </c>
      <c r="T60">
        <f t="shared" si="8"/>
        <v>2.8739015978644615</v>
      </c>
    </row>
    <row r="61" spans="1:20" x14ac:dyDescent="0.25">
      <c r="A61" s="26" t="s">
        <v>46</v>
      </c>
      <c r="B61">
        <v>13</v>
      </c>
      <c r="C61">
        <v>146</v>
      </c>
      <c r="D61">
        <v>1.1139433523068367</v>
      </c>
      <c r="E61">
        <v>2.1643528557844371</v>
      </c>
      <c r="F61" s="26" t="s">
        <v>16</v>
      </c>
      <c r="G61">
        <v>54</v>
      </c>
      <c r="H61">
        <v>510</v>
      </c>
      <c r="I61">
        <v>1.7323937598229686</v>
      </c>
      <c r="J61">
        <v>2.7075701760979363</v>
      </c>
      <c r="K61" s="26" t="s">
        <v>41</v>
      </c>
      <c r="L61">
        <v>390</v>
      </c>
      <c r="M61">
        <v>1873</v>
      </c>
      <c r="N61">
        <v>2.5910646070264991</v>
      </c>
      <c r="O61">
        <v>3.2725377773752373</v>
      </c>
      <c r="P61" s="26" t="s">
        <v>32</v>
      </c>
      <c r="Q61" s="13">
        <v>139</v>
      </c>
      <c r="R61" s="13">
        <v>753</v>
      </c>
      <c r="S61">
        <f t="shared" si="8"/>
        <v>2.143014800254095</v>
      </c>
      <c r="T61">
        <f t="shared" si="8"/>
        <v>2.8767949762007006</v>
      </c>
    </row>
    <row r="62" spans="1:20" x14ac:dyDescent="0.25">
      <c r="A62" s="26" t="s">
        <v>31</v>
      </c>
      <c r="B62">
        <v>432</v>
      </c>
      <c r="C62">
        <v>2307</v>
      </c>
      <c r="D62">
        <v>2.6354837468149119</v>
      </c>
      <c r="E62">
        <v>3.3630475945210936</v>
      </c>
      <c r="F62" s="26" t="s">
        <v>17</v>
      </c>
      <c r="G62">
        <v>98</v>
      </c>
      <c r="H62">
        <v>1002</v>
      </c>
      <c r="I62">
        <v>1.9912260756924949</v>
      </c>
      <c r="J62">
        <v>3.0008677215312267</v>
      </c>
      <c r="K62" s="26" t="s">
        <v>47</v>
      </c>
      <c r="L62">
        <v>545</v>
      </c>
      <c r="M62">
        <v>1915</v>
      </c>
      <c r="N62">
        <v>2.7363965022766426</v>
      </c>
      <c r="O62">
        <v>3.2821687783046416</v>
      </c>
      <c r="P62" s="26" t="s">
        <v>45</v>
      </c>
      <c r="Q62" s="13">
        <v>52</v>
      </c>
      <c r="R62" s="13">
        <v>651</v>
      </c>
      <c r="S62">
        <f t="shared" si="8"/>
        <v>1.7160033436347992</v>
      </c>
      <c r="T62">
        <f t="shared" si="8"/>
        <v>2.8135809885681922</v>
      </c>
    </row>
    <row r="63" spans="1:20" x14ac:dyDescent="0.25">
      <c r="A63" s="26" t="s">
        <v>33</v>
      </c>
      <c r="B63">
        <v>2605</v>
      </c>
      <c r="C63">
        <v>5368</v>
      </c>
      <c r="D63">
        <v>3.4158077276355434</v>
      </c>
      <c r="E63">
        <v>3.7298125071609358</v>
      </c>
      <c r="F63" s="26" t="s">
        <v>24</v>
      </c>
      <c r="G63">
        <v>117</v>
      </c>
      <c r="H63">
        <v>1487</v>
      </c>
      <c r="I63">
        <v>2.0681858617461617</v>
      </c>
      <c r="J63">
        <v>3.1723109685219542</v>
      </c>
      <c r="K63" s="26" t="s">
        <v>69</v>
      </c>
      <c r="L63">
        <v>472</v>
      </c>
      <c r="M63">
        <v>303</v>
      </c>
      <c r="N63">
        <v>2.673941998634088</v>
      </c>
      <c r="O63">
        <v>2.4814426285023048</v>
      </c>
      <c r="P63" s="26" t="s">
        <v>51</v>
      </c>
      <c r="Q63" s="13">
        <v>22</v>
      </c>
      <c r="R63" s="13">
        <v>134</v>
      </c>
      <c r="S63">
        <f t="shared" si="8"/>
        <v>1.3424226808222062</v>
      </c>
      <c r="T63">
        <f t="shared" si="8"/>
        <v>2.1271047983648077</v>
      </c>
    </row>
    <row r="64" spans="1:20" x14ac:dyDescent="0.25">
      <c r="A64" s="26" t="s">
        <v>39</v>
      </c>
      <c r="B64">
        <v>801</v>
      </c>
      <c r="C64">
        <v>3068</v>
      </c>
      <c r="D64">
        <v>2.9036325160842376</v>
      </c>
      <c r="E64">
        <v>3.4868553552769432</v>
      </c>
      <c r="F64" s="26" t="s">
        <v>26</v>
      </c>
      <c r="G64">
        <v>449</v>
      </c>
      <c r="H64">
        <v>1663</v>
      </c>
      <c r="I64">
        <v>2.6522463410033232</v>
      </c>
      <c r="J64">
        <v>3.2208922492195193</v>
      </c>
      <c r="K64" s="26" t="s">
        <v>49</v>
      </c>
      <c r="L64">
        <v>102</v>
      </c>
      <c r="M64">
        <v>423</v>
      </c>
      <c r="N64">
        <v>2.0086001717619175</v>
      </c>
      <c r="O64">
        <v>2.6263403673750423</v>
      </c>
      <c r="P64" s="26" t="s">
        <v>2</v>
      </c>
      <c r="Q64">
        <v>41</v>
      </c>
      <c r="R64">
        <v>401</v>
      </c>
      <c r="S64">
        <v>1.6127838567197355</v>
      </c>
      <c r="T64">
        <v>2.6031443726201822</v>
      </c>
    </row>
    <row r="65" spans="1:20" x14ac:dyDescent="0.25">
      <c r="F65" s="26" t="s">
        <v>28</v>
      </c>
      <c r="G65" s="13">
        <v>43</v>
      </c>
      <c r="H65" s="13">
        <v>473</v>
      </c>
      <c r="I65">
        <f>LOG(G65:G116)</f>
        <v>1.6334684555795864</v>
      </c>
      <c r="J65">
        <f>LOG(H65:H116)</f>
        <v>2.6748611407378116</v>
      </c>
      <c r="K65" s="26" t="s">
        <v>1</v>
      </c>
      <c r="L65">
        <v>467</v>
      </c>
      <c r="M65">
        <v>1319</v>
      </c>
      <c r="N65">
        <v>2.6693168805661123</v>
      </c>
      <c r="O65">
        <v>3.1202447955463652</v>
      </c>
      <c r="P65" s="26" t="s">
        <v>5</v>
      </c>
      <c r="Q65">
        <v>3553</v>
      </c>
      <c r="R65">
        <v>12688</v>
      </c>
      <c r="S65">
        <v>3.5505952074893279</v>
      </c>
      <c r="T65">
        <v>4.1033931699735282</v>
      </c>
    </row>
    <row r="66" spans="1:20" x14ac:dyDescent="0.25">
      <c r="B66" s="12" t="s">
        <v>138</v>
      </c>
      <c r="C66" s="12" t="s">
        <v>139</v>
      </c>
      <c r="F66" s="26" t="s">
        <v>35</v>
      </c>
      <c r="G66">
        <v>5</v>
      </c>
      <c r="H66">
        <v>114</v>
      </c>
      <c r="I66">
        <v>0.69897000433601886</v>
      </c>
      <c r="J66">
        <v>2.0569048513364727</v>
      </c>
      <c r="K66" s="26" t="s">
        <v>18</v>
      </c>
      <c r="L66">
        <v>264</v>
      </c>
      <c r="M66">
        <v>1068</v>
      </c>
      <c r="N66">
        <v>2.4216039268698313</v>
      </c>
      <c r="O66">
        <v>3.0285712526925375</v>
      </c>
      <c r="P66" s="26" t="s">
        <v>12</v>
      </c>
      <c r="Q66">
        <v>44</v>
      </c>
      <c r="R66">
        <v>360</v>
      </c>
      <c r="S66">
        <v>1.6434526764861874</v>
      </c>
      <c r="T66">
        <v>2.5563025007672873</v>
      </c>
    </row>
    <row r="67" spans="1:20" x14ac:dyDescent="0.25">
      <c r="A67" s="12" t="s">
        <v>137</v>
      </c>
      <c r="B67">
        <v>2.3820170425748683</v>
      </c>
      <c r="C67">
        <v>3.1202447955463652</v>
      </c>
      <c r="F67" s="26" t="s">
        <v>42</v>
      </c>
      <c r="G67">
        <v>14</v>
      </c>
      <c r="H67">
        <v>239</v>
      </c>
      <c r="I67">
        <v>1.146128035678238</v>
      </c>
      <c r="J67">
        <v>2.3783979009481375</v>
      </c>
      <c r="K67" s="26" t="s">
        <v>25</v>
      </c>
      <c r="L67">
        <v>313</v>
      </c>
      <c r="M67">
        <v>1134</v>
      </c>
      <c r="N67">
        <v>2.4955443375464483</v>
      </c>
      <c r="O67">
        <v>3.0546130545568877</v>
      </c>
      <c r="P67" s="26" t="s">
        <v>38</v>
      </c>
      <c r="Q67" s="13">
        <v>108</v>
      </c>
      <c r="R67" s="13">
        <v>1332</v>
      </c>
      <c r="S67">
        <v>2.0334237554869499</v>
      </c>
      <c r="T67">
        <v>3.1245042248342823</v>
      </c>
    </row>
    <row r="68" spans="1:20" x14ac:dyDescent="0.25">
      <c r="A68" s="12" t="s">
        <v>141</v>
      </c>
      <c r="B68">
        <v>0</v>
      </c>
      <c r="C68">
        <v>3.1202447955463652</v>
      </c>
      <c r="K68" s="26" t="s">
        <v>43</v>
      </c>
      <c r="L68">
        <v>511</v>
      </c>
      <c r="M68">
        <v>2415</v>
      </c>
      <c r="N68">
        <v>2.7084209001347128</v>
      </c>
      <c r="O68">
        <v>3.3829171350875309</v>
      </c>
      <c r="P68" s="26" t="s">
        <v>48</v>
      </c>
      <c r="Q68" s="13">
        <v>238</v>
      </c>
      <c r="R68" s="13">
        <v>3115</v>
      </c>
      <c r="S68">
        <f>LOG(Q68:Q119)</f>
        <v>2.3765769570565118</v>
      </c>
      <c r="T68">
        <f>LOG(R68:R119)</f>
        <v>3.4934580509951885</v>
      </c>
    </row>
    <row r="69" spans="1:20" x14ac:dyDescent="0.25">
      <c r="B69">
        <v>4</v>
      </c>
      <c r="C69">
        <v>3.1202447955463652</v>
      </c>
      <c r="G69" s="12" t="s">
        <v>138</v>
      </c>
      <c r="H69" s="12" t="s">
        <v>139</v>
      </c>
      <c r="K69" s="26" t="s">
        <v>4</v>
      </c>
      <c r="L69">
        <v>241</v>
      </c>
      <c r="M69">
        <v>1019</v>
      </c>
      <c r="N69">
        <v>2.3820170425748683</v>
      </c>
      <c r="O69">
        <v>3.0081741840064264</v>
      </c>
    </row>
    <row r="70" spans="1:20" x14ac:dyDescent="0.25">
      <c r="A70" s="12" t="s">
        <v>142</v>
      </c>
      <c r="B70">
        <v>2.3820170425748683</v>
      </c>
      <c r="C70">
        <v>0</v>
      </c>
      <c r="F70" s="26" t="s">
        <v>137</v>
      </c>
      <c r="G70">
        <v>2.3820170425748683</v>
      </c>
      <c r="H70">
        <v>3.1202447955463652</v>
      </c>
      <c r="K70" s="26" t="s">
        <v>19</v>
      </c>
      <c r="L70">
        <v>724</v>
      </c>
      <c r="M70">
        <v>1781</v>
      </c>
      <c r="N70">
        <v>2.8597385661971471</v>
      </c>
      <c r="O70">
        <v>3.2506639194632436</v>
      </c>
    </row>
    <row r="71" spans="1:20" x14ac:dyDescent="0.25">
      <c r="B71">
        <v>2.3820170425748683</v>
      </c>
      <c r="C71">
        <v>4</v>
      </c>
      <c r="F71" s="12" t="s">
        <v>141</v>
      </c>
      <c r="G71">
        <v>0</v>
      </c>
      <c r="H71">
        <v>3.1202447955463652</v>
      </c>
      <c r="K71" s="26" t="s">
        <v>37</v>
      </c>
      <c r="L71">
        <v>253</v>
      </c>
      <c r="M71">
        <v>1479</v>
      </c>
      <c r="N71">
        <v>2.403120521175818</v>
      </c>
      <c r="O71">
        <v>3.1699681739968923</v>
      </c>
    </row>
    <row r="72" spans="1:20" x14ac:dyDescent="0.25">
      <c r="F72" s="12"/>
      <c r="G72">
        <v>4</v>
      </c>
      <c r="H72">
        <v>3.1202447955463652</v>
      </c>
      <c r="K72" s="26" t="s">
        <v>44</v>
      </c>
      <c r="L72">
        <v>2389</v>
      </c>
      <c r="M72">
        <v>8750</v>
      </c>
      <c r="N72">
        <v>3.3782161497498779</v>
      </c>
      <c r="O72">
        <v>3.9420080530223132</v>
      </c>
    </row>
    <row r="73" spans="1:20" x14ac:dyDescent="0.25">
      <c r="F73" s="12" t="s">
        <v>142</v>
      </c>
      <c r="G73">
        <v>2.3820170425748683</v>
      </c>
      <c r="H73">
        <v>0</v>
      </c>
      <c r="Q73" s="12" t="s">
        <v>52</v>
      </c>
      <c r="R73" s="12" t="s">
        <v>55</v>
      </c>
    </row>
    <row r="74" spans="1:20" x14ac:dyDescent="0.25">
      <c r="F74" s="12"/>
      <c r="G74">
        <v>2.3820170425748683</v>
      </c>
      <c r="H74">
        <v>4</v>
      </c>
      <c r="L74" s="12" t="s">
        <v>52</v>
      </c>
      <c r="M74" s="12" t="s">
        <v>55</v>
      </c>
      <c r="P74" t="s">
        <v>140</v>
      </c>
      <c r="Q74">
        <v>2.3820170425748683</v>
      </c>
      <c r="R74">
        <v>3.1202447955463652</v>
      </c>
    </row>
    <row r="75" spans="1:20" x14ac:dyDescent="0.25">
      <c r="K75" s="26" t="s">
        <v>140</v>
      </c>
      <c r="L75">
        <v>2.3820170425748683</v>
      </c>
      <c r="M75">
        <v>3.1202447955463652</v>
      </c>
      <c r="P75" s="12" t="s">
        <v>141</v>
      </c>
      <c r="Q75">
        <v>0</v>
      </c>
      <c r="R75">
        <v>3.1202447955463652</v>
      </c>
    </row>
    <row r="76" spans="1:20" x14ac:dyDescent="0.25">
      <c r="K76" s="12" t="s">
        <v>141</v>
      </c>
      <c r="L76">
        <v>0</v>
      </c>
      <c r="M76">
        <v>3.1202447955463652</v>
      </c>
      <c r="P76" s="12"/>
      <c r="Q76">
        <v>4.5</v>
      </c>
      <c r="R76">
        <v>3.1202447955463652</v>
      </c>
    </row>
    <row r="77" spans="1:20" x14ac:dyDescent="0.25">
      <c r="K77" s="12"/>
      <c r="L77">
        <v>4.5</v>
      </c>
      <c r="M77">
        <v>3.1202447955463652</v>
      </c>
      <c r="P77" s="12" t="s">
        <v>142</v>
      </c>
      <c r="Q77">
        <v>2.3820170425748683</v>
      </c>
      <c r="R77">
        <v>0</v>
      </c>
    </row>
    <row r="78" spans="1:20" x14ac:dyDescent="0.25">
      <c r="K78" s="12" t="s">
        <v>142</v>
      </c>
      <c r="L78">
        <v>2.3820170425748683</v>
      </c>
      <c r="M78">
        <v>0</v>
      </c>
      <c r="P78" s="12"/>
      <c r="Q78">
        <v>2.3820170425748683</v>
      </c>
      <c r="R78">
        <v>4.5</v>
      </c>
    </row>
    <row r="79" spans="1:20" x14ac:dyDescent="0.25">
      <c r="K79" s="12"/>
      <c r="L79">
        <v>2.3820170425748683</v>
      </c>
      <c r="M79">
        <v>4.5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Compiled</vt:lpstr>
      <vt:lpstr>Correlation Data</vt:lpstr>
      <vt:lpstr>Murder</vt:lpstr>
      <vt:lpstr>Rape</vt:lpstr>
      <vt:lpstr>Robbery</vt:lpstr>
      <vt:lpstr>Median Income</vt:lpstr>
      <vt:lpstr>Poverty Rate</vt:lpstr>
      <vt:lpstr>Population</vt:lpstr>
      <vt:lpstr>1990</vt:lpstr>
      <vt:lpstr>2000</vt:lpstr>
      <vt:lpstr>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ChingChong</dc:creator>
  <cp:lastModifiedBy>ChingChong</cp:lastModifiedBy>
  <dcterms:created xsi:type="dcterms:W3CDTF">2020-02-22T01:18:31Z</dcterms:created>
  <dcterms:modified xsi:type="dcterms:W3CDTF">2020-03-12T18:34:16Z</dcterms:modified>
</cp:coreProperties>
</file>